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r:id="rId100"/>
    <sheet name="TIF" sheetId="118" state="hidden" r:id="rId101"/>
    <sheet name="TCEHY" sheetId="111" state="hidden" r:id="rId102"/>
    <sheet name="UTX" sheetId="30" state="hidden" r:id="rId103"/>
    <sheet name="UNH" sheetId="26" state="hidden" r:id="rId104"/>
    <sheet name="WBA" sheetId="84" r:id="rId105"/>
    <sheet name="WFC" sheetId="45"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0" i="74" l="1"/>
  <c r="H120" i="74"/>
  <c r="G120" i="74"/>
  <c r="K27" i="74"/>
  <c r="H40" i="74"/>
  <c r="A1079" i="38" l="1"/>
  <c r="D1079" i="38"/>
  <c r="E1079" i="38"/>
  <c r="G1079" i="38"/>
  <c r="H1079" i="38"/>
  <c r="K1079" i="38"/>
  <c r="L1079" i="38" s="1"/>
  <c r="M1079" i="38"/>
  <c r="N1079" i="38" s="1"/>
  <c r="O1079" i="38" s="1"/>
  <c r="S1079" i="38"/>
  <c r="F233" i="58"/>
  <c r="H233" i="58"/>
  <c r="G233" i="58"/>
  <c r="F66" i="58"/>
  <c r="P1079" i="38" l="1"/>
  <c r="Z1079" i="38"/>
  <c r="A1078" i="38"/>
  <c r="D1078" i="38"/>
  <c r="E1078" i="38"/>
  <c r="G1078" i="38"/>
  <c r="H1078" i="38"/>
  <c r="K1078" i="38"/>
  <c r="L1078" i="38" s="1"/>
  <c r="M1078" i="38"/>
  <c r="N1078" i="38" s="1"/>
  <c r="S1078" i="38"/>
  <c r="F456" i="25"/>
  <c r="H456" i="25"/>
  <c r="G456" i="25"/>
  <c r="F160" i="25"/>
  <c r="F90" i="96"/>
  <c r="H90" i="96"/>
  <c r="G90" i="96"/>
  <c r="F89" i="96"/>
  <c r="H89" i="96"/>
  <c r="G89" i="96"/>
  <c r="F16" i="96"/>
  <c r="C21" i="96"/>
  <c r="F15" i="96"/>
  <c r="F232" i="58"/>
  <c r="H232" i="58"/>
  <c r="G232" i="58"/>
  <c r="F65" i="58"/>
  <c r="F119" i="74"/>
  <c r="H119" i="74"/>
  <c r="G119" i="74"/>
  <c r="F33" i="74"/>
  <c r="O1078" i="38" l="1"/>
  <c r="Z1078" i="38"/>
  <c r="P1078" i="38"/>
  <c r="F39" i="129"/>
  <c r="J39" i="129" s="1"/>
  <c r="G39" i="129"/>
  <c r="F6" i="129"/>
  <c r="F118" i="74"/>
  <c r="G118" i="74"/>
  <c r="H118" i="74"/>
  <c r="K26" i="74"/>
  <c r="F88" i="96"/>
  <c r="G88" i="96"/>
  <c r="H88" i="96"/>
  <c r="K8" i="96"/>
  <c r="A1077" i="38"/>
  <c r="D1077" i="38"/>
  <c r="E1077" i="38"/>
  <c r="G1077" i="38"/>
  <c r="H1077" i="38"/>
  <c r="K1077" i="38"/>
  <c r="L1077" i="38" s="1"/>
  <c r="M1077" i="38"/>
  <c r="N1077" i="38" s="1"/>
  <c r="S1077" i="38"/>
  <c r="O1077" i="38" l="1"/>
  <c r="P1077" i="38"/>
  <c r="Z1077" i="38"/>
  <c r="A1076" i="38"/>
  <c r="D1076" i="38"/>
  <c r="E1076" i="38"/>
  <c r="G1076" i="38"/>
  <c r="H1076" i="38"/>
  <c r="K1076" i="38"/>
  <c r="L1076" i="38" s="1"/>
  <c r="M1076" i="38"/>
  <c r="N1076" i="38" s="1"/>
  <c r="S1076" i="38"/>
  <c r="F117" i="74"/>
  <c r="H117" i="74"/>
  <c r="G117" i="74"/>
  <c r="K25" i="74"/>
  <c r="P1076" i="38" l="1"/>
  <c r="O1076" i="38"/>
  <c r="Z1076" i="38"/>
  <c r="A1075" i="38"/>
  <c r="D1075" i="38"/>
  <c r="E1075" i="38"/>
  <c r="G1075" i="38"/>
  <c r="H1075" i="38"/>
  <c r="K1075" i="38"/>
  <c r="L1075" i="38" s="1"/>
  <c r="M1075" i="38"/>
  <c r="N1075" i="38" s="1"/>
  <c r="S1075" i="38"/>
  <c r="F116" i="74"/>
  <c r="H116" i="74"/>
  <c r="G116" i="74"/>
  <c r="F455" i="25"/>
  <c r="G455" i="25"/>
  <c r="H455" i="25"/>
  <c r="F159" i="25"/>
  <c r="O1075" i="38" l="1"/>
  <c r="Z1075" i="38"/>
  <c r="P1075" i="38"/>
  <c r="A1074" i="38"/>
  <c r="D1074" i="38"/>
  <c r="E1074" i="38"/>
  <c r="G1074" i="38"/>
  <c r="H1074" i="38"/>
  <c r="K1074" i="38"/>
  <c r="L1074" i="38" s="1"/>
  <c r="M1074" i="38"/>
  <c r="N1074" i="38" s="1"/>
  <c r="S1074" i="38"/>
  <c r="O1074" i="38" l="1"/>
  <c r="P1074" i="38"/>
  <c r="Z1074" i="38"/>
  <c r="A1073" i="38"/>
  <c r="D1073" i="38"/>
  <c r="E1073" i="38"/>
  <c r="G1073" i="38"/>
  <c r="H1073" i="38"/>
  <c r="K1073" i="38"/>
  <c r="L1073" i="38" s="1"/>
  <c r="M1073" i="38"/>
  <c r="N1073" i="38" s="1"/>
  <c r="S1073" i="38"/>
  <c r="F454" i="25"/>
  <c r="H454" i="25"/>
  <c r="G454" i="25"/>
  <c r="K117" i="25"/>
  <c r="O1073" i="38" l="1"/>
  <c r="P1073" i="38"/>
  <c r="Z1073" i="38"/>
  <c r="A1072" i="38"/>
  <c r="D1072" i="38"/>
  <c r="E1072" i="38"/>
  <c r="G1072" i="38"/>
  <c r="H1072" i="38"/>
  <c r="K1072" i="38"/>
  <c r="L1072" i="38" s="1"/>
  <c r="M1072" i="38"/>
  <c r="N1072" i="38" s="1"/>
  <c r="S1072" i="38"/>
  <c r="P1072" i="38" l="1"/>
  <c r="O1072" i="38"/>
  <c r="Z1072" i="38"/>
  <c r="A1071" i="38"/>
  <c r="D1071" i="38"/>
  <c r="E1071" i="38"/>
  <c r="G1071" i="38"/>
  <c r="H1071" i="38"/>
  <c r="K1071" i="38"/>
  <c r="L1071" i="38" s="1"/>
  <c r="M1071" i="38"/>
  <c r="N1071" i="38" s="1"/>
  <c r="S1071" i="38"/>
  <c r="F115" i="74"/>
  <c r="H115" i="74"/>
  <c r="G115" i="74"/>
  <c r="K24" i="74"/>
  <c r="F42" i="92"/>
  <c r="H42" i="92"/>
  <c r="G42" i="92"/>
  <c r="P1071" i="38" l="1"/>
  <c r="O1071" i="38"/>
  <c r="Z1071" i="38"/>
  <c r="T287" i="1"/>
  <c r="A1070" i="38"/>
  <c r="D1070" i="38"/>
  <c r="E1070" i="38"/>
  <c r="G1070" i="38"/>
  <c r="H1070" i="38"/>
  <c r="K1070" i="38"/>
  <c r="L1070" i="38" s="1"/>
  <c r="M1070" i="38"/>
  <c r="N1070" i="38" s="1"/>
  <c r="S1070" i="38"/>
  <c r="F87" i="96"/>
  <c r="H87" i="96"/>
  <c r="G87" i="96"/>
  <c r="F14" i="96"/>
  <c r="H63" i="69"/>
  <c r="G63" i="69"/>
  <c r="F63" i="69"/>
  <c r="F14" i="69"/>
  <c r="F231" i="58"/>
  <c r="G231" i="58"/>
  <c r="H231" i="58"/>
  <c r="K53" i="58"/>
  <c r="P1070" i="38" l="1"/>
  <c r="O1070" i="38"/>
  <c r="Z1070" i="38"/>
  <c r="A1069" i="38"/>
  <c r="D1069" i="38"/>
  <c r="E1069" i="38"/>
  <c r="G1069" i="38"/>
  <c r="H1069" i="38"/>
  <c r="K1069" i="38"/>
  <c r="L1069" i="38" s="1"/>
  <c r="M1069" i="38"/>
  <c r="N1069" i="38" s="1"/>
  <c r="S1069" i="38"/>
  <c r="O1069" i="38" l="1"/>
  <c r="Z1069" i="38"/>
  <c r="P1069" i="38"/>
  <c r="A1068" i="38"/>
  <c r="D1068" i="38"/>
  <c r="E1068" i="38"/>
  <c r="G1068" i="38"/>
  <c r="H1068" i="38"/>
  <c r="K1068" i="38"/>
  <c r="L1068" i="38" s="1"/>
  <c r="M1068" i="38"/>
  <c r="N1068" i="38" s="1"/>
  <c r="S1068" i="38"/>
  <c r="O1068" i="38" l="1"/>
  <c r="Z1068" i="38"/>
  <c r="P1068" i="38"/>
  <c r="A1067" i="38"/>
  <c r="D1067" i="38"/>
  <c r="E1067" i="38"/>
  <c r="G1067" i="38"/>
  <c r="H1067" i="38"/>
  <c r="K1067" i="38"/>
  <c r="L1067" i="38" s="1"/>
  <c r="M1067" i="38"/>
  <c r="N1067" i="38" s="1"/>
  <c r="S1067" i="38"/>
  <c r="P1067" i="38" l="1"/>
  <c r="O1067" i="38"/>
  <c r="Z1067" i="38"/>
  <c r="H34" i="88"/>
  <c r="A1066" i="38"/>
  <c r="D1066" i="38"/>
  <c r="E1066" i="38"/>
  <c r="G1066" i="38"/>
  <c r="H1066" i="38"/>
  <c r="K1066" i="38"/>
  <c r="L1066" i="38" s="1"/>
  <c r="M1066" i="38"/>
  <c r="N1066" i="38" s="1"/>
  <c r="S1066" i="38"/>
  <c r="F53" i="131"/>
  <c r="J53" i="131" s="1"/>
  <c r="G53" i="131"/>
  <c r="F15" i="131"/>
  <c r="F230" i="58"/>
  <c r="H230" i="58"/>
  <c r="G230" i="58"/>
  <c r="F64" i="58"/>
  <c r="F74" i="45"/>
  <c r="G74" i="45"/>
  <c r="H74" i="45"/>
  <c r="F16" i="45"/>
  <c r="F158" i="25"/>
  <c r="G453" i="25"/>
  <c r="F453" i="25"/>
  <c r="H453" i="25"/>
  <c r="F109" i="88"/>
  <c r="H109" i="88"/>
  <c r="G109" i="88"/>
  <c r="O1066" i="38" l="1"/>
  <c r="P1066" i="38"/>
  <c r="Z1066" i="38"/>
  <c r="H53" i="131"/>
  <c r="A1065" i="38"/>
  <c r="D1065" i="38"/>
  <c r="E1065" i="38"/>
  <c r="G1065" i="38"/>
  <c r="H1065" i="38"/>
  <c r="K1065" i="38"/>
  <c r="L1065" i="38" s="1"/>
  <c r="M1065" i="38"/>
  <c r="N1065" i="38" s="1"/>
  <c r="S1065" i="38"/>
  <c r="F452" i="25"/>
  <c r="H452" i="25"/>
  <c r="G452" i="25"/>
  <c r="F157" i="25"/>
  <c r="F229" i="58"/>
  <c r="H229" i="58"/>
  <c r="G229" i="58"/>
  <c r="F63" i="58"/>
  <c r="P1065" i="38" l="1"/>
  <c r="O1065" i="38"/>
  <c r="Z1065" i="38"/>
  <c r="A1064" i="38"/>
  <c r="D1064" i="38"/>
  <c r="E1064" i="38"/>
  <c r="G1064" i="38"/>
  <c r="H1064" i="38"/>
  <c r="K1064" i="38"/>
  <c r="L1064" i="38" s="1"/>
  <c r="M1064" i="38"/>
  <c r="N1064" i="38" s="1"/>
  <c r="S1064" i="38"/>
  <c r="G82" i="108"/>
  <c r="F82" i="108"/>
  <c r="H82" i="108"/>
  <c r="F20" i="108"/>
  <c r="F451" i="25"/>
  <c r="G451" i="25"/>
  <c r="H451" i="25"/>
  <c r="F156" i="25"/>
  <c r="O1064" i="38" l="1"/>
  <c r="Z1064" i="38"/>
  <c r="P1064" i="38"/>
  <c r="G108" i="88"/>
  <c r="F108" i="88"/>
  <c r="H108" i="88"/>
  <c r="F25" i="88"/>
  <c r="S1063" i="38"/>
  <c r="A1063" i="38"/>
  <c r="D1063" i="38"/>
  <c r="E1063" i="38"/>
  <c r="G1063" i="38"/>
  <c r="H1063" i="38"/>
  <c r="K1063" i="38"/>
  <c r="L1063" i="38" s="1"/>
  <c r="M1063" i="38"/>
  <c r="N1063" i="38" s="1"/>
  <c r="O1063" i="38" l="1"/>
  <c r="Z1063" i="38"/>
  <c r="P1063" i="38"/>
  <c r="F114" i="74"/>
  <c r="G114" i="74"/>
  <c r="H114" i="74"/>
  <c r="F32" i="74"/>
  <c r="F52" i="131"/>
  <c r="G52" i="131"/>
  <c r="F14" i="131"/>
  <c r="H52" i="131" l="1"/>
  <c r="J52" i="131"/>
  <c r="F107" i="88"/>
  <c r="G107" i="88"/>
  <c r="H107" i="88"/>
  <c r="K21" i="88"/>
  <c r="G81" i="108"/>
  <c r="F81" i="108"/>
  <c r="H81" i="108"/>
  <c r="K15" i="108"/>
  <c r="F73" i="45"/>
  <c r="G73" i="45"/>
  <c r="H73"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2" i="45"/>
  <c r="F72" i="45"/>
  <c r="G72" i="45"/>
  <c r="F15" i="45"/>
  <c r="F113" i="74"/>
  <c r="H113" i="74"/>
  <c r="G113" i="74"/>
  <c r="K23" i="74"/>
  <c r="O1061" i="38" l="1"/>
  <c r="P1061" i="38"/>
  <c r="Z1061" i="38"/>
  <c r="A1060" i="38"/>
  <c r="D1060" i="38"/>
  <c r="E1060" i="38"/>
  <c r="G1060" i="38"/>
  <c r="H1060" i="38"/>
  <c r="K1060" i="38"/>
  <c r="L1060" i="38" s="1"/>
  <c r="M1060" i="38"/>
  <c r="N1060" i="38" s="1"/>
  <c r="S1060" i="38"/>
  <c r="F112" i="74"/>
  <c r="H112" i="74"/>
  <c r="G112"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4"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51" i="131"/>
  <c r="G51" i="131"/>
  <c r="H20" i="131"/>
  <c r="C20" i="131"/>
  <c r="F13" i="131"/>
  <c r="F450" i="25"/>
  <c r="H450" i="25"/>
  <c r="G450" i="25"/>
  <c r="F155" i="25"/>
  <c r="H51" i="131" l="1"/>
  <c r="P1056" i="38"/>
  <c r="Z1056" i="38"/>
  <c r="O1056" i="38"/>
  <c r="J51" i="131"/>
  <c r="F449" i="25"/>
  <c r="H449" i="25"/>
  <c r="G449"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6" i="88"/>
  <c r="G106" i="88"/>
  <c r="H106" i="88"/>
  <c r="K20" i="88"/>
  <c r="F80" i="108"/>
  <c r="G80" i="108"/>
  <c r="H80" i="108"/>
  <c r="F19" i="108"/>
  <c r="O1054" i="38" l="1"/>
  <c r="Z1054" i="38"/>
  <c r="P1054" i="38"/>
  <c r="H3" i="38" l="1"/>
  <c r="M2" i="38"/>
  <c r="N2" i="38" s="1"/>
  <c r="A1053" i="38"/>
  <c r="D1053" i="38"/>
  <c r="E1053" i="38"/>
  <c r="G1053" i="38"/>
  <c r="H1053" i="38"/>
  <c r="K1053" i="38"/>
  <c r="L1053" i="38" s="1"/>
  <c r="M1053" i="38"/>
  <c r="N1053" i="38" s="1"/>
  <c r="S1053" i="38"/>
  <c r="G105" i="88"/>
  <c r="F105" i="88"/>
  <c r="H105" i="88"/>
  <c r="F24" i="88"/>
  <c r="F111" i="74"/>
  <c r="H111" i="74"/>
  <c r="G111" i="74"/>
  <c r="F31" i="74"/>
  <c r="O1053" i="38" l="1"/>
  <c r="P1053" i="38"/>
  <c r="Z1053" i="38"/>
  <c r="A1052" i="38"/>
  <c r="D1052" i="38"/>
  <c r="E1052" i="38"/>
  <c r="G1052" i="38"/>
  <c r="H1052" i="38"/>
  <c r="K1052" i="38"/>
  <c r="L1052" i="38" s="1"/>
  <c r="M1052" i="38"/>
  <c r="N1052" i="38" s="1"/>
  <c r="S1052" i="38"/>
  <c r="F448" i="25"/>
  <c r="H448" i="25"/>
  <c r="G448" i="25"/>
  <c r="K115" i="25"/>
  <c r="F79" i="108"/>
  <c r="H79" i="108"/>
  <c r="G79" i="108"/>
  <c r="K14" i="108"/>
  <c r="O1052" i="38" l="1"/>
  <c r="P1052" i="38"/>
  <c r="Z1052" i="38"/>
  <c r="A1051" i="38"/>
  <c r="D1051" i="38"/>
  <c r="E1051" i="38"/>
  <c r="G1051" i="38"/>
  <c r="H1051" i="38"/>
  <c r="K1051" i="38"/>
  <c r="L1051" i="38" s="1"/>
  <c r="M1051" i="38"/>
  <c r="N1051" i="38" s="1"/>
  <c r="S1051" i="38"/>
  <c r="F86" i="96"/>
  <c r="H86" i="96"/>
  <c r="G86" i="96"/>
  <c r="K7" i="96"/>
  <c r="F228" i="58"/>
  <c r="H228" i="58"/>
  <c r="G228"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50" i="131"/>
  <c r="J50" i="131" s="1"/>
  <c r="G50" i="131"/>
  <c r="A1048" i="38"/>
  <c r="D1048" i="38"/>
  <c r="E1048" i="38"/>
  <c r="G1048" i="38"/>
  <c r="H1048" i="38"/>
  <c r="K1048" i="38"/>
  <c r="L1048" i="38" s="1"/>
  <c r="M1048" i="38"/>
  <c r="N1048" i="38" s="1"/>
  <c r="S1048" i="38"/>
  <c r="H50" i="131" l="1"/>
  <c r="P1048" i="38"/>
  <c r="O1048" i="38"/>
  <c r="Z1048" i="38"/>
  <c r="A1047" i="38"/>
  <c r="D1047" i="38"/>
  <c r="E1047" i="38"/>
  <c r="G1047" i="38"/>
  <c r="H1047" i="38"/>
  <c r="K1047" i="38"/>
  <c r="L1047" i="38" s="1"/>
  <c r="M1047" i="38"/>
  <c r="N1047" i="38" s="1"/>
  <c r="S1047" i="38"/>
  <c r="F447" i="25"/>
  <c r="H447" i="25"/>
  <c r="G447" i="25"/>
  <c r="K114" i="25"/>
  <c r="P1047" i="38" l="1"/>
  <c r="O1047" i="38"/>
  <c r="Z1047" i="38"/>
  <c r="F36" i="129"/>
  <c r="J36" i="129" s="1"/>
  <c r="G36" i="129"/>
  <c r="F49" i="131"/>
  <c r="G49" i="131"/>
  <c r="K10" i="131"/>
  <c r="A1046" i="38"/>
  <c r="D1046" i="38"/>
  <c r="E1046" i="38"/>
  <c r="G1046" i="38"/>
  <c r="H1046" i="38"/>
  <c r="K1046" i="38"/>
  <c r="L1046" i="38" s="1"/>
  <c r="M1046" i="38"/>
  <c r="N1046" i="38" s="1"/>
  <c r="S1046" i="38"/>
  <c r="H49" i="131" l="1"/>
  <c r="J49"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10" i="74"/>
  <c r="G110" i="74"/>
  <c r="H110" i="74"/>
  <c r="K21" i="74"/>
  <c r="F227" i="58"/>
  <c r="G227" i="58"/>
  <c r="H227"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6" i="25"/>
  <c r="H446" i="25"/>
  <c r="G446" i="25"/>
  <c r="K113" i="25"/>
  <c r="F48" i="131"/>
  <c r="J48" i="131" s="1"/>
  <c r="G48" i="131"/>
  <c r="K9" i="131"/>
  <c r="F34" i="132"/>
  <c r="H34" i="132"/>
  <c r="G34" i="132"/>
  <c r="O1043" i="38" l="1"/>
  <c r="H48" i="131"/>
  <c r="P1043" i="38"/>
  <c r="Z1043" i="38"/>
  <c r="A1042" i="38"/>
  <c r="D1042" i="38"/>
  <c r="E1042" i="38"/>
  <c r="G1042" i="38"/>
  <c r="H1042" i="38"/>
  <c r="K1042" i="38"/>
  <c r="L1042" i="38" s="1"/>
  <c r="M1042" i="38"/>
  <c r="N1042" i="38" s="1"/>
  <c r="S1042" i="38"/>
  <c r="F226" i="58"/>
  <c r="H226" i="58"/>
  <c r="G226" i="58"/>
  <c r="K51" i="58"/>
  <c r="P1042" i="38" l="1"/>
  <c r="O1042" i="38"/>
  <c r="Z1042" i="38"/>
  <c r="F40" i="92"/>
  <c r="H40" i="92"/>
  <c r="G40" i="92"/>
  <c r="A1041" i="38" l="1"/>
  <c r="D1041" i="38"/>
  <c r="E1041" i="38"/>
  <c r="G1041" i="38"/>
  <c r="H1041" i="38"/>
  <c r="K1041" i="38"/>
  <c r="L1041" i="38" s="1"/>
  <c r="M1041" i="38"/>
  <c r="N1041" i="38" s="1"/>
  <c r="S1041" i="38"/>
  <c r="P1041" i="38" l="1"/>
  <c r="O1041" i="38"/>
  <c r="Z1041" i="38"/>
  <c r="F445" i="25"/>
  <c r="H445" i="25"/>
  <c r="G445" i="25"/>
  <c r="A1040" i="38" l="1"/>
  <c r="D1040" i="38"/>
  <c r="E1040" i="38"/>
  <c r="G1040" i="38"/>
  <c r="H1040" i="38"/>
  <c r="K1040" i="38"/>
  <c r="L1040" i="38" s="1"/>
  <c r="M1040" i="38"/>
  <c r="N1040" i="38" s="1"/>
  <c r="S1040" i="38"/>
  <c r="F33" i="128"/>
  <c r="G33" i="128"/>
  <c r="F34" i="109"/>
  <c r="H34" i="109"/>
  <c r="G34" i="109"/>
  <c r="F85" i="96"/>
  <c r="H85" i="96"/>
  <c r="G85"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4" i="25"/>
  <c r="G444" i="25"/>
  <c r="H444" i="25"/>
  <c r="F109" i="74"/>
  <c r="H109" i="74"/>
  <c r="G109" i="74"/>
  <c r="F30" i="74"/>
  <c r="O1037" i="38" l="1"/>
  <c r="P1037" i="38"/>
  <c r="Z1037" i="38"/>
  <c r="A1036" i="38"/>
  <c r="D1036" i="38"/>
  <c r="E1036" i="38"/>
  <c r="G1036" i="38"/>
  <c r="H1036" i="38"/>
  <c r="K1036" i="38"/>
  <c r="L1036" i="38" s="1"/>
  <c r="M1036" i="38"/>
  <c r="N1036" i="38" s="1"/>
  <c r="S1036" i="38"/>
  <c r="P1036" i="38" l="1"/>
  <c r="O1036" i="38"/>
  <c r="Z1036" i="38"/>
  <c r="F47" i="131"/>
  <c r="G47" i="131"/>
  <c r="K8" i="131"/>
  <c r="F33" i="109"/>
  <c r="H33" i="109"/>
  <c r="G33" i="109"/>
  <c r="F7" i="132"/>
  <c r="F4" i="132"/>
  <c r="F33" i="132"/>
  <c r="H33" i="132"/>
  <c r="G33" i="132"/>
  <c r="K3" i="132"/>
  <c r="F443" i="25"/>
  <c r="H443" i="25"/>
  <c r="G443" i="25"/>
  <c r="K112" i="25"/>
  <c r="F225" i="58"/>
  <c r="H225" i="58"/>
  <c r="G225" i="58"/>
  <c r="K50" i="58"/>
  <c r="A1035" i="38"/>
  <c r="D1035" i="38"/>
  <c r="E1035" i="38"/>
  <c r="G1035" i="38"/>
  <c r="H1035" i="38"/>
  <c r="K1035" i="38"/>
  <c r="L1035" i="38" s="1"/>
  <c r="M1035" i="38"/>
  <c r="N1035" i="38" s="1"/>
  <c r="S1035" i="38"/>
  <c r="H47" i="131" l="1"/>
  <c r="J47" i="131"/>
  <c r="P1035" i="38"/>
  <c r="O1035" i="38"/>
  <c r="Z1035" i="38"/>
  <c r="F108" i="74"/>
  <c r="H108" i="74"/>
  <c r="G108" i="74"/>
  <c r="A1034" i="38"/>
  <c r="D1034" i="38"/>
  <c r="E1034" i="38"/>
  <c r="G1034" i="38"/>
  <c r="H1034" i="38"/>
  <c r="K1034" i="38"/>
  <c r="L1034" i="38" s="1"/>
  <c r="M1034" i="38"/>
  <c r="N1034" i="38" s="1"/>
  <c r="S1034" i="38"/>
  <c r="F104" i="88"/>
  <c r="G104" i="88"/>
  <c r="H104"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8" i="108"/>
  <c r="H78" i="108"/>
  <c r="G78" i="108"/>
  <c r="O1032" i="38" l="1"/>
  <c r="Z1032" i="38"/>
  <c r="P1032" i="38"/>
  <c r="A1031" i="38"/>
  <c r="D1031" i="38"/>
  <c r="E1031" i="38"/>
  <c r="G1031" i="38"/>
  <c r="H1031" i="38"/>
  <c r="K1031" i="38"/>
  <c r="L1031" i="38" s="1"/>
  <c r="M1031" i="38"/>
  <c r="N1031" i="38" s="1"/>
  <c r="S1031" i="38"/>
  <c r="O1031" i="38" l="1"/>
  <c r="P1031" i="38"/>
  <c r="Z1031" i="38"/>
  <c r="F224" i="58"/>
  <c r="H224" i="58"/>
  <c r="G224" i="58"/>
  <c r="K49" i="58"/>
  <c r="H71" i="45"/>
  <c r="F71" i="45"/>
  <c r="G71"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70" i="45"/>
  <c r="G70" i="45"/>
  <c r="H70" i="45"/>
  <c r="G70" i="102"/>
  <c r="F70" i="102"/>
  <c r="H70" i="102"/>
  <c r="F34" i="129"/>
  <c r="J34" i="129" s="1"/>
  <c r="G34" i="129"/>
  <c r="F84" i="96"/>
  <c r="G84" i="96"/>
  <c r="H84" i="96"/>
  <c r="F107" i="74"/>
  <c r="H107" i="74"/>
  <c r="G107" i="74"/>
  <c r="F223" i="58"/>
  <c r="G223" i="58"/>
  <c r="H223" i="58"/>
  <c r="F32" i="109"/>
  <c r="H32" i="109"/>
  <c r="G32" i="109"/>
  <c r="F32" i="82"/>
  <c r="G32" i="82"/>
  <c r="H32" i="82"/>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6" i="131"/>
  <c r="J46" i="131" s="1"/>
  <c r="G46" i="131"/>
  <c r="F12" i="131"/>
  <c r="H46" i="131" l="1"/>
  <c r="Z1028" i="38"/>
  <c r="O1028" i="38"/>
  <c r="P1028" i="38"/>
  <c r="A1027" i="38"/>
  <c r="D1027" i="38"/>
  <c r="E1027" i="38"/>
  <c r="G1027" i="38"/>
  <c r="H1027" i="38"/>
  <c r="K1027" i="38"/>
  <c r="L1027" i="38" s="1"/>
  <c r="M1027" i="38"/>
  <c r="N1027" i="38" s="1"/>
  <c r="S1027" i="38"/>
  <c r="K13" i="69"/>
  <c r="G103" i="88"/>
  <c r="F103" i="88"/>
  <c r="H103"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2" i="58"/>
  <c r="H222" i="58"/>
  <c r="G222"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21" i="58"/>
  <c r="H221" i="58"/>
  <c r="G221" i="58"/>
  <c r="F61" i="58"/>
  <c r="F442" i="25"/>
  <c r="H442" i="25"/>
  <c r="G442" i="25"/>
  <c r="F154" i="25"/>
  <c r="O1022" i="38" l="1"/>
  <c r="Z1022" i="38"/>
  <c r="P1022" i="38"/>
  <c r="F220" i="58"/>
  <c r="H220" i="58"/>
  <c r="G220"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9" i="58"/>
  <c r="G219" i="58"/>
  <c r="H219" i="58"/>
  <c r="K48" i="58"/>
  <c r="F83" i="96"/>
  <c r="G83" i="96"/>
  <c r="H83" i="96"/>
  <c r="F13" i="96"/>
  <c r="O1020" i="38" l="1"/>
  <c r="Z1020" i="38"/>
  <c r="A1019" i="38"/>
  <c r="D1019" i="38"/>
  <c r="E1019" i="38"/>
  <c r="G1019" i="38"/>
  <c r="H1019" i="38"/>
  <c r="K1019" i="38"/>
  <c r="L1019" i="38" s="1"/>
  <c r="M1019" i="38"/>
  <c r="N1019" i="38" s="1"/>
  <c r="S1019" i="38"/>
  <c r="F106" i="74"/>
  <c r="G106" i="74"/>
  <c r="H106" i="74"/>
  <c r="K20" i="74"/>
  <c r="F218" i="58"/>
  <c r="H218" i="58"/>
  <c r="G218" i="58"/>
  <c r="F59" i="58"/>
  <c r="F82" i="96"/>
  <c r="H82" i="96"/>
  <c r="G82" i="96"/>
  <c r="K6" i="96"/>
  <c r="O1019" i="38" l="1"/>
  <c r="Z1019" i="38"/>
  <c r="P1019" i="38"/>
  <c r="F77" i="108"/>
  <c r="H77" i="108"/>
  <c r="G77" i="108"/>
  <c r="G45" i="131"/>
  <c r="F45" i="131"/>
  <c r="F105" i="74"/>
  <c r="G105" i="74"/>
  <c r="H105" i="74"/>
  <c r="F33" i="129"/>
  <c r="J33" i="129" s="1"/>
  <c r="G33" i="129"/>
  <c r="A1018" i="38"/>
  <c r="D1018" i="38"/>
  <c r="E1018" i="38"/>
  <c r="G1018" i="38"/>
  <c r="H1018" i="38"/>
  <c r="K1018" i="38"/>
  <c r="L1018" i="38" s="1"/>
  <c r="M1018" i="38"/>
  <c r="N1018" i="38" s="1"/>
  <c r="S1018" i="38"/>
  <c r="F441" i="25"/>
  <c r="H441" i="25"/>
  <c r="G441" i="25"/>
  <c r="F153" i="25"/>
  <c r="H45" i="131" l="1"/>
  <c r="J45" i="131"/>
  <c r="O1018" i="38"/>
  <c r="P1018" i="38"/>
  <c r="Z1018" i="38"/>
  <c r="A1017" i="38"/>
  <c r="D1017" i="38"/>
  <c r="E1017" i="38"/>
  <c r="G1017" i="38"/>
  <c r="H1017" i="38"/>
  <c r="K1017" i="38"/>
  <c r="L1017" i="38" s="1"/>
  <c r="M1017" i="38"/>
  <c r="N1017" i="38" s="1"/>
  <c r="S1017" i="38"/>
  <c r="P1017" i="38" l="1"/>
  <c r="O1017" i="38"/>
  <c r="Z1017" i="38"/>
  <c r="F104" i="74" l="1"/>
  <c r="H104" i="74"/>
  <c r="G104" i="74"/>
  <c r="F32" i="129" l="1"/>
  <c r="J32" i="129" s="1"/>
  <c r="G32" i="129"/>
  <c r="F76" i="108"/>
  <c r="G76" i="108"/>
  <c r="H76" i="108"/>
  <c r="F31" i="82"/>
  <c r="G31" i="82"/>
  <c r="H31" i="82"/>
  <c r="K90" i="1"/>
  <c r="K91" i="1"/>
  <c r="A1016" i="38"/>
  <c r="D1016" i="38"/>
  <c r="E1016" i="38"/>
  <c r="G1016" i="38"/>
  <c r="H1016" i="38"/>
  <c r="K1016" i="38"/>
  <c r="L1016" i="38" s="1"/>
  <c r="M1016" i="38"/>
  <c r="N1016" i="38" s="1"/>
  <c r="S1016" i="38"/>
  <c r="F440" i="25"/>
  <c r="H440" i="25"/>
  <c r="G440" i="25"/>
  <c r="K111" i="25"/>
  <c r="F152" i="25"/>
  <c r="O1016" i="38" l="1"/>
  <c r="P1016" i="38"/>
  <c r="Z1016" i="38"/>
  <c r="A1015" i="38"/>
  <c r="D1015" i="38"/>
  <c r="E1015" i="38"/>
  <c r="G1015" i="38"/>
  <c r="H1015" i="38"/>
  <c r="K1015" i="38"/>
  <c r="L1015" i="38" s="1"/>
  <c r="M1015" i="38"/>
  <c r="N1015" i="38" s="1"/>
  <c r="S1015" i="38"/>
  <c r="F44" i="131"/>
  <c r="J44" i="131" s="1"/>
  <c r="G44" i="131"/>
  <c r="F11" i="131"/>
  <c r="F103" i="74"/>
  <c r="H103" i="74"/>
  <c r="G103" i="74"/>
  <c r="K19" i="74"/>
  <c r="F29" i="74"/>
  <c r="P1015" i="38" l="1"/>
  <c r="O1015" i="38"/>
  <c r="H44" i="131"/>
  <c r="Z1015" i="38"/>
  <c r="A1014" i="38"/>
  <c r="D1014" i="38"/>
  <c r="E1014" i="38"/>
  <c r="G1014" i="38"/>
  <c r="H1014" i="38"/>
  <c r="K1014" i="38"/>
  <c r="L1014" i="38" s="1"/>
  <c r="M1014" i="38"/>
  <c r="N1014" i="38" s="1"/>
  <c r="S1014" i="38"/>
  <c r="F43" i="131"/>
  <c r="G43" i="131"/>
  <c r="K7" i="131"/>
  <c r="H43" i="131" l="1"/>
  <c r="P1014" i="38"/>
  <c r="O1014" i="38"/>
  <c r="Z1014" i="38"/>
  <c r="J43" i="131"/>
  <c r="A1013" i="38"/>
  <c r="D1013" i="38"/>
  <c r="E1013" i="38"/>
  <c r="G1013" i="38"/>
  <c r="H1013" i="38"/>
  <c r="K1013" i="38"/>
  <c r="L1013" i="38" s="1"/>
  <c r="M1013" i="38"/>
  <c r="N1013" i="38" s="1"/>
  <c r="S1013" i="38"/>
  <c r="F28" i="133"/>
  <c r="G28" i="133"/>
  <c r="H28" i="133"/>
  <c r="K3" i="133"/>
  <c r="F439" i="25"/>
  <c r="H439" i="25"/>
  <c r="G439" i="25"/>
  <c r="K110" i="25"/>
  <c r="F217" i="58"/>
  <c r="H217" i="58"/>
  <c r="G217" i="58"/>
  <c r="K47" i="58"/>
  <c r="G67" i="105"/>
  <c r="K10" i="105"/>
  <c r="F61" i="69"/>
  <c r="G61" i="69"/>
  <c r="H61" i="69"/>
  <c r="O1013" i="38" l="1"/>
  <c r="P1013" i="38"/>
  <c r="Z1013" i="38"/>
  <c r="F216" i="58"/>
  <c r="H216" i="58"/>
  <c r="G216" i="58"/>
  <c r="F438" i="25"/>
  <c r="H438" i="25"/>
  <c r="G438" i="25"/>
  <c r="H21" i="96"/>
  <c r="F81" i="96"/>
  <c r="H81" i="96"/>
  <c r="G81" i="96"/>
  <c r="A1012" i="38" l="1"/>
  <c r="D1012" i="38"/>
  <c r="E1012" i="38"/>
  <c r="G1012" i="38"/>
  <c r="H1012" i="38"/>
  <c r="K1012" i="38"/>
  <c r="L1012" i="38" s="1"/>
  <c r="M1012" i="38"/>
  <c r="N1012" i="38" s="1"/>
  <c r="S1012" i="38"/>
  <c r="F3" i="128"/>
  <c r="F31" i="128"/>
  <c r="G31" i="128"/>
  <c r="K4" i="128"/>
  <c r="F102" i="74"/>
  <c r="H102" i="74"/>
  <c r="G102"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102" i="88"/>
  <c r="F102" i="88"/>
  <c r="H102"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101" i="74"/>
  <c r="G101" i="74"/>
  <c r="H101"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5" i="58"/>
  <c r="G215" i="58"/>
  <c r="H215"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4" i="58"/>
  <c r="H214" i="58"/>
  <c r="G214" i="58"/>
  <c r="F42" i="131"/>
  <c r="G42" i="131"/>
  <c r="K6" i="131"/>
  <c r="K46" i="58"/>
  <c r="H30" i="128" l="1"/>
  <c r="O997" i="38"/>
  <c r="P997" i="38"/>
  <c r="H42" i="131"/>
  <c r="J42"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3" i="58"/>
  <c r="H213" i="58"/>
  <c r="G213" i="58"/>
  <c r="F57" i="58"/>
  <c r="F41" i="131"/>
  <c r="J41" i="131" s="1"/>
  <c r="G41" i="131"/>
  <c r="F10" i="131"/>
  <c r="H41"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40" i="131"/>
  <c r="G40" i="131"/>
  <c r="F9" i="131"/>
  <c r="A990" i="38"/>
  <c r="D990" i="38"/>
  <c r="E990" i="38"/>
  <c r="G990" i="38"/>
  <c r="H990" i="38"/>
  <c r="K990" i="38"/>
  <c r="L990" i="38" s="1"/>
  <c r="M990" i="38"/>
  <c r="N990" i="38" s="1"/>
  <c r="S990" i="38"/>
  <c r="O990" i="38" l="1"/>
  <c r="H40" i="131"/>
  <c r="J40"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9" i="45"/>
  <c r="G69" i="45"/>
  <c r="H69" i="45"/>
  <c r="K11" i="45"/>
  <c r="F100" i="74"/>
  <c r="H100" i="74"/>
  <c r="G100" i="74"/>
  <c r="K17" i="74"/>
  <c r="P988" i="38" l="1"/>
  <c r="Z988" i="38"/>
  <c r="O988" i="38"/>
  <c r="K987" i="38"/>
  <c r="L987" i="38" s="1"/>
  <c r="A987" i="38"/>
  <c r="D987" i="38"/>
  <c r="E987" i="38"/>
  <c r="G987" i="38"/>
  <c r="H987" i="38"/>
  <c r="M987" i="38"/>
  <c r="N987" i="38" s="1"/>
  <c r="S987" i="38"/>
  <c r="F39" i="131"/>
  <c r="J39" i="131" s="1"/>
  <c r="G39" i="131"/>
  <c r="F8" i="131"/>
  <c r="F99" i="74"/>
  <c r="H99" i="74"/>
  <c r="G99" i="74"/>
  <c r="F27" i="74"/>
  <c r="F212" i="58"/>
  <c r="H212" i="58"/>
  <c r="G212" i="58"/>
  <c r="F56" i="58"/>
  <c r="H39" i="131" l="1"/>
  <c r="O987" i="38"/>
  <c r="P987" i="38"/>
  <c r="Z987" i="38"/>
  <c r="A986" i="38"/>
  <c r="D986" i="38"/>
  <c r="E986" i="38"/>
  <c r="G986" i="38"/>
  <c r="H986" i="38"/>
  <c r="K986" i="38"/>
  <c r="L986" i="38" s="1"/>
  <c r="M986" i="38"/>
  <c r="N986" i="38" s="1"/>
  <c r="S986" i="38"/>
  <c r="F38" i="131"/>
  <c r="G38" i="131"/>
  <c r="C18" i="102"/>
  <c r="H38" i="131" l="1"/>
  <c r="O986" i="38"/>
  <c r="J38" i="131"/>
  <c r="P986" i="38"/>
  <c r="Z986" i="38"/>
  <c r="A985" i="38"/>
  <c r="D985" i="38"/>
  <c r="E985" i="38"/>
  <c r="G985" i="38"/>
  <c r="H985" i="38"/>
  <c r="K985" i="38"/>
  <c r="L985" i="38" s="1"/>
  <c r="M985" i="38"/>
  <c r="N985" i="38" s="1"/>
  <c r="S985" i="38"/>
  <c r="F437" i="25"/>
  <c r="H437" i="25"/>
  <c r="G43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80" i="96"/>
  <c r="H80" i="96"/>
  <c r="G80"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6" i="25"/>
  <c r="H436" i="25"/>
  <c r="G436" i="25"/>
  <c r="F150" i="25"/>
  <c r="P980" i="38" l="1"/>
  <c r="O980" i="38"/>
  <c r="Z980" i="38"/>
  <c r="A979" i="38"/>
  <c r="D979" i="38"/>
  <c r="E979" i="38"/>
  <c r="G979" i="38"/>
  <c r="H979" i="38"/>
  <c r="K979" i="38"/>
  <c r="L979" i="38" s="1"/>
  <c r="M979" i="38"/>
  <c r="N979" i="38" s="1"/>
  <c r="S979" i="38"/>
  <c r="F435" i="25"/>
  <c r="H435" i="25"/>
  <c r="G435" i="25"/>
  <c r="F135" i="25"/>
  <c r="K109" i="25"/>
  <c r="P979" i="38" l="1"/>
  <c r="O979" i="38"/>
  <c r="Z979" i="38"/>
  <c r="F66" i="102"/>
  <c r="H66" i="102"/>
  <c r="G66" i="102"/>
  <c r="F29" i="128" l="1"/>
  <c r="G29" i="128"/>
  <c r="F30" i="109"/>
  <c r="H30" i="109"/>
  <c r="G30" i="109"/>
  <c r="F79" i="96"/>
  <c r="H79" i="96"/>
  <c r="G79"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7" i="131"/>
  <c r="G37" i="131"/>
  <c r="K5" i="131"/>
  <c r="F30" i="130"/>
  <c r="H30" i="130"/>
  <c r="G30" i="130"/>
  <c r="K3" i="130"/>
  <c r="G29" i="109"/>
  <c r="F29" i="109"/>
  <c r="H29" i="109"/>
  <c r="K4" i="109"/>
  <c r="F211" i="58"/>
  <c r="G211" i="58"/>
  <c r="H211" i="58"/>
  <c r="K45" i="58"/>
  <c r="F98" i="74"/>
  <c r="H98" i="74"/>
  <c r="G98" i="74"/>
  <c r="K16" i="74"/>
  <c r="F5" i="128"/>
  <c r="F28" i="128"/>
  <c r="G28" i="128"/>
  <c r="K2" i="128"/>
  <c r="F75" i="108"/>
  <c r="G75" i="108"/>
  <c r="H75" i="108"/>
  <c r="K13" i="108"/>
  <c r="F36" i="131"/>
  <c r="G36" i="131"/>
  <c r="K4" i="131"/>
  <c r="F434" i="25"/>
  <c r="G434" i="25"/>
  <c r="H434" i="25"/>
  <c r="K108" i="25"/>
  <c r="O975" i="38" l="1"/>
  <c r="H36" i="131"/>
  <c r="H28" i="128"/>
  <c r="H37" i="131"/>
  <c r="P975" i="38"/>
  <c r="Z975" i="38"/>
  <c r="J37" i="131"/>
  <c r="J36"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33" i="25"/>
  <c r="H433" i="25"/>
  <c r="G433" i="25"/>
  <c r="K107" i="25"/>
  <c r="F35" i="131"/>
  <c r="J35" i="131" s="1"/>
  <c r="G35" i="131"/>
  <c r="K3" i="131"/>
  <c r="F210" i="58"/>
  <c r="H210" i="58"/>
  <c r="G210" i="58"/>
  <c r="K44" i="58"/>
  <c r="K43" i="58"/>
  <c r="K30" i="46"/>
  <c r="A972" i="38"/>
  <c r="D972" i="38"/>
  <c r="E972" i="38"/>
  <c r="G972" i="38"/>
  <c r="H972" i="38"/>
  <c r="K972" i="38"/>
  <c r="L972" i="38" s="1"/>
  <c r="M972" i="38"/>
  <c r="N972" i="38" s="1"/>
  <c r="S972" i="38"/>
  <c r="H18" i="105"/>
  <c r="H35" i="131" l="1"/>
  <c r="O972" i="38"/>
  <c r="P972" i="38"/>
  <c r="Z972" i="38"/>
  <c r="K2" i="120"/>
  <c r="A971" i="38"/>
  <c r="D971" i="38"/>
  <c r="E971" i="38"/>
  <c r="G971" i="38"/>
  <c r="H971" i="38"/>
  <c r="K971" i="38"/>
  <c r="L971" i="38" s="1"/>
  <c r="M971" i="38"/>
  <c r="N971" i="38" s="1"/>
  <c r="S971" i="38"/>
  <c r="F34" i="131"/>
  <c r="J34" i="131" s="1"/>
  <c r="G34" i="131"/>
  <c r="F3" i="120"/>
  <c r="F27" i="120"/>
  <c r="G27" i="120"/>
  <c r="H27" i="120"/>
  <c r="G131" i="46"/>
  <c r="F131" i="46"/>
  <c r="H131" i="46"/>
  <c r="K29" i="46"/>
  <c r="H34" i="131" l="1"/>
  <c r="O971" i="38"/>
  <c r="Z971" i="38"/>
  <c r="P971" i="38"/>
  <c r="A970" i="38"/>
  <c r="D970" i="38"/>
  <c r="E970" i="38"/>
  <c r="G970" i="38"/>
  <c r="H970" i="38"/>
  <c r="K970" i="38"/>
  <c r="L970" i="38" s="1"/>
  <c r="M970" i="38"/>
  <c r="N970" i="38" s="1"/>
  <c r="S970" i="38"/>
  <c r="F68" i="45"/>
  <c r="G68" i="45"/>
  <c r="H68" i="45"/>
  <c r="F33" i="131"/>
  <c r="G33" i="131"/>
  <c r="F7" i="131"/>
  <c r="F209" i="58"/>
  <c r="H209" i="58"/>
  <c r="G209" i="58"/>
  <c r="F55" i="58"/>
  <c r="F3" i="132"/>
  <c r="F26" i="120"/>
  <c r="G26" i="120"/>
  <c r="H26" i="120"/>
  <c r="F4" i="120"/>
  <c r="P970" i="38" l="1"/>
  <c r="O970" i="38"/>
  <c r="H33" i="131"/>
  <c r="Z970" i="38"/>
  <c r="J33"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32" i="25"/>
  <c r="H432" i="25"/>
  <c r="G43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31" i="25"/>
  <c r="H431" i="25"/>
  <c r="G431" i="25"/>
  <c r="K106" i="25"/>
  <c r="F32" i="131"/>
  <c r="G32" i="131"/>
  <c r="K2" i="131"/>
  <c r="K20" i="131" s="1"/>
  <c r="F208" i="58"/>
  <c r="G208" i="58"/>
  <c r="H208" i="58"/>
  <c r="K42" i="58"/>
  <c r="H32" i="131" l="1"/>
  <c r="J32"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31" i="131"/>
  <c r="J31" i="131" s="1"/>
  <c r="G31" i="131"/>
  <c r="F6" i="131"/>
  <c r="F430" i="25"/>
  <c r="G430" i="25"/>
  <c r="H430" i="25"/>
  <c r="F147" i="25"/>
  <c r="F207" i="58"/>
  <c r="G207" i="58"/>
  <c r="H207" i="58"/>
  <c r="F206" i="58"/>
  <c r="H206" i="58"/>
  <c r="G206" i="58"/>
  <c r="F54" i="58"/>
  <c r="F53" i="58"/>
  <c r="P966" i="38" l="1"/>
  <c r="O966" i="38"/>
  <c r="Z966" i="38"/>
  <c r="H31" i="131"/>
  <c r="F97" i="74"/>
  <c r="G97" i="74"/>
  <c r="H97" i="74"/>
  <c r="F429" i="25"/>
  <c r="H429" i="25"/>
  <c r="G42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4" i="108"/>
  <c r="H74" i="108"/>
  <c r="G74"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6" i="74"/>
  <c r="H96" i="74"/>
  <c r="G96" i="74"/>
  <c r="K15" i="74"/>
  <c r="F428" i="25"/>
  <c r="H428" i="25"/>
  <c r="G42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5" i="74"/>
  <c r="F95" i="74"/>
  <c r="H95" i="74"/>
  <c r="F26" i="74"/>
  <c r="A961" i="38"/>
  <c r="D961" i="38"/>
  <c r="E961" i="38"/>
  <c r="G961" i="38"/>
  <c r="H961" i="38"/>
  <c r="K961" i="38"/>
  <c r="L961" i="38" s="1"/>
  <c r="M961" i="38"/>
  <c r="N961" i="38" s="1"/>
  <c r="S961" i="38"/>
  <c r="C85" i="133"/>
  <c r="K85" i="133"/>
  <c r="M19" i="133"/>
  <c r="F85" i="133"/>
  <c r="H19" i="133"/>
  <c r="C19" i="133"/>
  <c r="M85" i="133"/>
  <c r="K19" i="133"/>
  <c r="F19" i="133"/>
  <c r="H85" i="133"/>
  <c r="O961" i="38" l="1"/>
  <c r="M66" i="133"/>
  <c r="Q10" i="133" s="1"/>
  <c r="Q2" i="133"/>
  <c r="Q8" i="133" s="1"/>
  <c r="P961" i="38"/>
  <c r="Z961" i="38"/>
  <c r="F427" i="25"/>
  <c r="H427" i="25"/>
  <c r="G42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5" i="58"/>
  <c r="H205" i="58"/>
  <c r="G205"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6" i="25"/>
  <c r="G426" i="25"/>
  <c r="H42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30" i="131"/>
  <c r="G30" i="131"/>
  <c r="A954" i="38"/>
  <c r="D954" i="38"/>
  <c r="E954" i="38"/>
  <c r="G954" i="38"/>
  <c r="H954" i="38"/>
  <c r="K954" i="38"/>
  <c r="L954" i="38" s="1"/>
  <c r="M954" i="38"/>
  <c r="N954" i="38" s="1"/>
  <c r="S954" i="38"/>
  <c r="G94" i="74"/>
  <c r="F94" i="74"/>
  <c r="H94" i="74"/>
  <c r="F25" i="74"/>
  <c r="F425" i="25"/>
  <c r="H425" i="25"/>
  <c r="G425" i="25"/>
  <c r="F144" i="25"/>
  <c r="F204" i="58"/>
  <c r="H204" i="58"/>
  <c r="G204" i="58"/>
  <c r="F51" i="58"/>
  <c r="G73" i="108"/>
  <c r="F73" i="108"/>
  <c r="H73" i="108"/>
  <c r="F18" i="108"/>
  <c r="F65" i="105"/>
  <c r="H65" i="105"/>
  <c r="G65" i="105"/>
  <c r="F12" i="105"/>
  <c r="C18" i="105"/>
  <c r="F101" i="88"/>
  <c r="H101" i="88"/>
  <c r="G101" i="88"/>
  <c r="F23" i="88"/>
  <c r="F203" i="58"/>
  <c r="G203" i="58"/>
  <c r="H203" i="58"/>
  <c r="F50" i="58"/>
  <c r="F424" i="25"/>
  <c r="H424" i="25"/>
  <c r="G42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30" i="131"/>
  <c r="P954" i="38"/>
  <c r="H27" i="125"/>
  <c r="J30" i="131"/>
  <c r="Z954" i="38"/>
  <c r="P953" i="38"/>
  <c r="Z953" i="38"/>
  <c r="A952" i="38"/>
  <c r="D952" i="38"/>
  <c r="E952" i="38"/>
  <c r="G952" i="38"/>
  <c r="H952" i="38"/>
  <c r="K952" i="38"/>
  <c r="L952" i="38" s="1"/>
  <c r="M952" i="38"/>
  <c r="N952" i="38" s="1"/>
  <c r="S952" i="38"/>
  <c r="F2" i="120"/>
  <c r="F28" i="109"/>
  <c r="G28" i="109"/>
  <c r="H28" i="109"/>
  <c r="F7" i="109"/>
  <c r="F423" i="25"/>
  <c r="H423" i="25"/>
  <c r="G42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2" i="108"/>
  <c r="H72" i="108"/>
  <c r="G72" i="108"/>
  <c r="K12" i="108"/>
  <c r="F422" i="25"/>
  <c r="G422" i="25"/>
  <c r="H422" i="25"/>
  <c r="F141" i="25"/>
  <c r="F29" i="131"/>
  <c r="G29" i="131"/>
  <c r="F5" i="131"/>
  <c r="H29" i="131" l="1"/>
  <c r="J29" i="131"/>
  <c r="O951" i="38"/>
  <c r="P951" i="38"/>
  <c r="Z951" i="38"/>
  <c r="A950" i="38"/>
  <c r="D950" i="38"/>
  <c r="E950" i="38"/>
  <c r="G950" i="38"/>
  <c r="H950" i="38"/>
  <c r="K950" i="38"/>
  <c r="L950" i="38" s="1"/>
  <c r="M950" i="38"/>
  <c r="N950" i="38" s="1"/>
  <c r="S950" i="38"/>
  <c r="O950" i="38" l="1"/>
  <c r="P950" i="38"/>
  <c r="Z950" i="38"/>
  <c r="F421" i="25"/>
  <c r="H421" i="25"/>
  <c r="G421" i="25"/>
  <c r="G100" i="88"/>
  <c r="F100" i="88"/>
  <c r="H100"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9" i="88"/>
  <c r="G99" i="88"/>
  <c r="H99" i="88"/>
  <c r="P946" i="38" l="1"/>
  <c r="O946" i="38"/>
  <c r="Z946" i="38"/>
  <c r="F420" i="25"/>
  <c r="H420" i="25"/>
  <c r="G420" i="25"/>
  <c r="K103" i="25"/>
  <c r="A945" i="38"/>
  <c r="D945" i="38"/>
  <c r="E945" i="38"/>
  <c r="G945" i="38"/>
  <c r="H945" i="38"/>
  <c r="K945" i="38"/>
  <c r="L945" i="38" s="1"/>
  <c r="M945" i="38"/>
  <c r="N945" i="38" s="1"/>
  <c r="S945" i="38"/>
  <c r="A944" i="38"/>
  <c r="D944" i="38"/>
  <c r="E944" i="38"/>
  <c r="G944" i="38"/>
  <c r="H944" i="38"/>
  <c r="K944" i="38"/>
  <c r="L944" i="38" s="1"/>
  <c r="M944" i="38"/>
  <c r="N944" i="38" s="1"/>
  <c r="S944" i="38"/>
  <c r="F202" i="58"/>
  <c r="H202" i="58"/>
  <c r="G202"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8" i="131"/>
  <c r="G28" i="131"/>
  <c r="F4" i="131"/>
  <c r="H28" i="131" l="1"/>
  <c r="O940" i="38"/>
  <c r="J28" i="131"/>
  <c r="P940" i="38"/>
  <c r="Z940" i="38"/>
  <c r="F201" i="58"/>
  <c r="H201" i="58"/>
  <c r="G201"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9" i="25"/>
  <c r="H419" i="25"/>
  <c r="G419" i="25"/>
  <c r="F140" i="25"/>
  <c r="O938" i="38" l="1"/>
  <c r="O939" i="38"/>
  <c r="Z939" i="38"/>
  <c r="P939" i="38"/>
  <c r="Z938" i="38"/>
  <c r="P938" i="38"/>
  <c r="H26" i="109"/>
  <c r="G26" i="109"/>
  <c r="F26" i="109"/>
  <c r="F200" i="58"/>
  <c r="H200" i="58"/>
  <c r="G200" i="58"/>
  <c r="F127" i="46" l="1"/>
  <c r="H127" i="46"/>
  <c r="G127" i="46"/>
  <c r="K25" i="46"/>
  <c r="C17" i="51"/>
  <c r="F140" i="51"/>
  <c r="G141" i="51"/>
  <c r="F141" i="51"/>
  <c r="H141" i="51"/>
  <c r="K17" i="51"/>
  <c r="F56" i="69"/>
  <c r="H56" i="69"/>
  <c r="G56" i="69"/>
  <c r="F12" i="69"/>
  <c r="F418" i="25"/>
  <c r="G418" i="25"/>
  <c r="H41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7" i="25"/>
  <c r="G417" i="25"/>
  <c r="H417" i="25"/>
  <c r="F138" i="25"/>
  <c r="G98" i="88"/>
  <c r="F98" i="88"/>
  <c r="H98" i="88"/>
  <c r="F22" i="88"/>
  <c r="F199" i="58"/>
  <c r="G199" i="58"/>
  <c r="H199" i="58"/>
  <c r="F49" i="58"/>
  <c r="G71" i="108"/>
  <c r="F71" i="108"/>
  <c r="H71"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6" i="25"/>
  <c r="H416" i="25"/>
  <c r="G416" i="25"/>
  <c r="F137" i="25"/>
  <c r="O934" i="38" l="1"/>
  <c r="Z934" i="38"/>
  <c r="P934" i="38"/>
  <c r="A933" i="38"/>
  <c r="D933" i="38"/>
  <c r="E933" i="38"/>
  <c r="G933" i="38"/>
  <c r="H933" i="38"/>
  <c r="K933" i="38"/>
  <c r="L933" i="38" s="1"/>
  <c r="M933" i="38"/>
  <c r="N933" i="38" s="1"/>
  <c r="S933" i="38"/>
  <c r="F198" i="58"/>
  <c r="H198" i="58"/>
  <c r="G198" i="58"/>
  <c r="F48" i="58"/>
  <c r="O933" i="38" l="1"/>
  <c r="P933" i="38"/>
  <c r="Z933" i="38"/>
  <c r="A932" i="38"/>
  <c r="D932" i="38"/>
  <c r="E932" i="38"/>
  <c r="G932" i="38"/>
  <c r="H932" i="38"/>
  <c r="K932" i="38"/>
  <c r="L932" i="38" s="1"/>
  <c r="M932" i="38"/>
  <c r="N932" i="38" s="1"/>
  <c r="S932" i="38"/>
  <c r="O932" i="38" l="1"/>
  <c r="P932" i="38"/>
  <c r="Z932" i="38"/>
  <c r="G97" i="88"/>
  <c r="F97" i="88"/>
  <c r="H97"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5" i="25"/>
  <c r="H415" i="25"/>
  <c r="G415" i="25"/>
  <c r="F136" i="25"/>
  <c r="H145" i="92"/>
  <c r="G145" i="92"/>
  <c r="F145" i="92"/>
  <c r="H144" i="92"/>
  <c r="G144" i="92"/>
  <c r="F144" i="92"/>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H110" i="92"/>
  <c r="G110" i="92"/>
  <c r="F110" i="92"/>
  <c r="H109" i="92"/>
  <c r="G109" i="92"/>
  <c r="F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F36" i="92"/>
  <c r="H36" i="92"/>
  <c r="G36" i="92"/>
  <c r="K2" i="92"/>
  <c r="F4" i="92"/>
  <c r="P930" i="38" l="1"/>
  <c r="O930" i="38"/>
  <c r="Z930" i="38"/>
  <c r="A929" i="38"/>
  <c r="D929" i="38"/>
  <c r="E929" i="38"/>
  <c r="G929" i="38"/>
  <c r="H929" i="38"/>
  <c r="K929" i="38"/>
  <c r="L929" i="38" s="1"/>
  <c r="M929" i="38"/>
  <c r="N929" i="38" s="1"/>
  <c r="S929" i="38"/>
  <c r="G96" i="88"/>
  <c r="F96" i="88"/>
  <c r="H96" i="88"/>
  <c r="F21" i="88"/>
  <c r="F70" i="108"/>
  <c r="H70" i="108"/>
  <c r="G70" i="108"/>
  <c r="K11" i="108"/>
  <c r="O929" i="38" l="1"/>
  <c r="P929" i="38"/>
  <c r="Z929" i="38"/>
  <c r="A928" i="38" l="1"/>
  <c r="D928" i="38"/>
  <c r="E928" i="38"/>
  <c r="G928" i="38"/>
  <c r="H928" i="38"/>
  <c r="K928" i="38"/>
  <c r="L928" i="38" s="1"/>
  <c r="M928" i="38"/>
  <c r="N928" i="38" s="1"/>
  <c r="S928" i="38"/>
  <c r="F78" i="96"/>
  <c r="G78" i="96"/>
  <c r="H78" i="96"/>
  <c r="K4" i="96"/>
  <c r="K5" i="96"/>
  <c r="F197" i="58"/>
  <c r="H197" i="58"/>
  <c r="G197" i="58"/>
  <c r="K39" i="58"/>
  <c r="O928" i="38" l="1"/>
  <c r="P928" i="38"/>
  <c r="Z928" i="38"/>
  <c r="F69" i="108"/>
  <c r="H69" i="108"/>
  <c r="G69"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7" i="131"/>
  <c r="F27" i="131"/>
  <c r="J27" i="131" s="1"/>
  <c r="H27"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4" i="25"/>
  <c r="H414" i="25"/>
  <c r="G414" i="25"/>
  <c r="F413" i="25"/>
  <c r="G413" i="25"/>
  <c r="H413" i="25"/>
  <c r="F134" i="25"/>
  <c r="F95" i="88"/>
  <c r="G95" i="88"/>
  <c r="H95" i="88"/>
  <c r="K15" i="88"/>
  <c r="H140" i="51"/>
  <c r="G140" i="51"/>
  <c r="F17" i="51" l="1"/>
  <c r="O925" i="38"/>
  <c r="K330" i="51"/>
  <c r="P925" i="38"/>
  <c r="U925" i="38"/>
  <c r="Z925" i="38"/>
  <c r="F330" i="51"/>
  <c r="F133" i="25"/>
  <c r="F68" i="108"/>
  <c r="H68" i="108"/>
  <c r="G68" i="108"/>
  <c r="F16" i="108"/>
  <c r="A924" i="38"/>
  <c r="D924" i="38"/>
  <c r="E924" i="38"/>
  <c r="G924" i="38"/>
  <c r="H924" i="38"/>
  <c r="K924" i="38"/>
  <c r="L924" i="38" s="1"/>
  <c r="M924" i="38"/>
  <c r="N924" i="38" s="1"/>
  <c r="S924" i="38"/>
  <c r="M267" i="51" l="1"/>
  <c r="P924" i="38"/>
  <c r="O924" i="38"/>
  <c r="Z924" i="38"/>
  <c r="U924" i="38"/>
  <c r="F77" i="96"/>
  <c r="H77" i="96"/>
  <c r="G77" i="96"/>
  <c r="A923" i="38" l="1"/>
  <c r="D923" i="38"/>
  <c r="E923" i="38"/>
  <c r="G923" i="38"/>
  <c r="H923" i="38"/>
  <c r="K923" i="38"/>
  <c r="L923" i="38" s="1"/>
  <c r="M923" i="38"/>
  <c r="N923" i="38" s="1"/>
  <c r="S923" i="38"/>
  <c r="F92" i="74"/>
  <c r="G92" i="74"/>
  <c r="H92" i="74"/>
  <c r="F93" i="74"/>
  <c r="G93" i="74"/>
  <c r="H93" i="74"/>
  <c r="K14" i="74"/>
  <c r="F64" i="105"/>
  <c r="H64" i="105"/>
  <c r="G64" i="105"/>
  <c r="P923" i="38" l="1"/>
  <c r="O923" i="38"/>
  <c r="U923" i="38"/>
  <c r="Z923" i="38"/>
  <c r="A922" i="38"/>
  <c r="D922" i="38"/>
  <c r="E922" i="38"/>
  <c r="G922" i="38"/>
  <c r="H922" i="38"/>
  <c r="K922" i="38"/>
  <c r="L922" i="38" s="1"/>
  <c r="M922" i="38"/>
  <c r="U922" i="38" s="1"/>
  <c r="S922" i="38"/>
  <c r="F412" i="25"/>
  <c r="H412" i="25"/>
  <c r="G412" i="25"/>
  <c r="F132" i="25"/>
  <c r="F24" i="74"/>
  <c r="M70" i="58"/>
  <c r="F196" i="58"/>
  <c r="H196" i="58"/>
  <c r="G196"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91" i="74"/>
  <c r="H91" i="74"/>
  <c r="G91" i="74"/>
  <c r="K13" i="74"/>
  <c r="F195" i="58"/>
  <c r="G195" i="58"/>
  <c r="H195" i="58"/>
  <c r="K38" i="58"/>
  <c r="K37" i="58"/>
  <c r="C24" i="108"/>
  <c r="P920" i="38" l="1"/>
  <c r="O920" i="38"/>
  <c r="Z920" i="38"/>
  <c r="P919" i="38"/>
  <c r="Z919" i="38"/>
  <c r="O919" i="38"/>
  <c r="U919" i="38"/>
  <c r="F26" i="128"/>
  <c r="G26" i="128"/>
  <c r="F125" i="46"/>
  <c r="G125" i="46"/>
  <c r="H125" i="46"/>
  <c r="F76" i="96"/>
  <c r="G76" i="96"/>
  <c r="H76" i="96"/>
  <c r="G67" i="108"/>
  <c r="F67" i="108"/>
  <c r="H67" i="108"/>
  <c r="F15" i="108"/>
  <c r="F90" i="74"/>
  <c r="H90" i="74"/>
  <c r="G90" i="74"/>
  <c r="F23" i="74"/>
  <c r="F194" i="58"/>
  <c r="H194" i="58"/>
  <c r="G194"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3" i="58"/>
  <c r="H193" i="58"/>
  <c r="G193" i="58"/>
  <c r="K36" i="58"/>
  <c r="O917" i="38" l="1"/>
  <c r="Z917" i="38"/>
  <c r="U917" i="38"/>
  <c r="P917" i="38"/>
  <c r="F22" i="74"/>
  <c r="A916" i="38" l="1"/>
  <c r="D916" i="38"/>
  <c r="E916" i="38"/>
  <c r="G916" i="38"/>
  <c r="H916" i="38"/>
  <c r="K916" i="38"/>
  <c r="L916" i="38" s="1"/>
  <c r="P916" i="38" s="1"/>
  <c r="M916" i="38"/>
  <c r="N916" i="38" s="1"/>
  <c r="S916" i="38"/>
  <c r="F89" i="74"/>
  <c r="H89" i="74"/>
  <c r="G89" i="74"/>
  <c r="K12" i="74"/>
  <c r="F20" i="74"/>
  <c r="O916" i="38" l="1"/>
  <c r="Z916" i="38"/>
  <c r="U916" i="38"/>
  <c r="A915" i="38"/>
  <c r="D915" i="38"/>
  <c r="E915" i="38"/>
  <c r="G915" i="38"/>
  <c r="H915" i="38"/>
  <c r="K915" i="38"/>
  <c r="L915" i="38" s="1"/>
  <c r="M915" i="38"/>
  <c r="N915" i="38" s="1"/>
  <c r="S915" i="38"/>
  <c r="G27" i="129"/>
  <c r="F27" i="129"/>
  <c r="J27" i="129" s="1"/>
  <c r="F3" i="129"/>
  <c r="M77" i="92"/>
  <c r="H77" i="92"/>
  <c r="C77" i="92"/>
  <c r="F72" i="92"/>
  <c r="F71" i="92"/>
  <c r="F70" i="92"/>
  <c r="F69" i="92"/>
  <c r="K68" i="92"/>
  <c r="F68" i="92"/>
  <c r="K67"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H78" i="92"/>
  <c r="M78" i="92"/>
  <c r="K78" i="92"/>
  <c r="C78" i="92"/>
  <c r="F78" i="92"/>
  <c r="P915" i="38" l="1"/>
  <c r="O915" i="38"/>
  <c r="Z915" i="38"/>
  <c r="U915" i="38"/>
  <c r="K77" i="92"/>
  <c r="F77" i="92"/>
  <c r="A914" i="38"/>
  <c r="D914" i="38"/>
  <c r="E914" i="38"/>
  <c r="G914" i="38"/>
  <c r="H914" i="38"/>
  <c r="K914" i="38"/>
  <c r="L914" i="38" s="1"/>
  <c r="M914" i="38"/>
  <c r="S914" i="38"/>
  <c r="F75" i="96"/>
  <c r="H75" i="96"/>
  <c r="G75" i="96"/>
  <c r="F411" i="25"/>
  <c r="H411" i="25"/>
  <c r="G411" i="25"/>
  <c r="F67" i="45"/>
  <c r="G67" i="45"/>
  <c r="H67" i="45"/>
  <c r="K10" i="45"/>
  <c r="K2" i="129"/>
  <c r="N914" i="38" l="1"/>
  <c r="O914" i="38" s="1"/>
  <c r="U914" i="38"/>
  <c r="M48" i="92"/>
  <c r="J42"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H19" i="132"/>
  <c r="K85" i="132"/>
  <c r="M19" i="132"/>
  <c r="C19" i="132"/>
  <c r="F19" i="132"/>
  <c r="H85" i="132"/>
  <c r="M85" i="132"/>
  <c r="K19" i="132"/>
  <c r="C85"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6" i="131"/>
  <c r="K86" i="131"/>
  <c r="H86" i="131"/>
  <c r="F86" i="131"/>
  <c r="C86" i="131"/>
  <c r="P37" i="131"/>
  <c r="P36" i="131"/>
  <c r="P35" i="131"/>
  <c r="P34" i="131"/>
  <c r="P33" i="131"/>
  <c r="P32" i="131"/>
  <c r="P31" i="131"/>
  <c r="P30" i="131"/>
  <c r="P29" i="131"/>
  <c r="P28" i="131"/>
  <c r="P27" i="131"/>
  <c r="P26" i="131"/>
  <c r="P25" i="131"/>
  <c r="P24" i="131"/>
  <c r="P23" i="131"/>
  <c r="P22" i="131"/>
  <c r="P21" i="131"/>
  <c r="P20" i="131"/>
  <c r="P19" i="131"/>
  <c r="P18" i="131"/>
  <c r="M20" i="131"/>
  <c r="P17" i="131"/>
  <c r="F2" i="131"/>
  <c r="F20" i="131" s="1"/>
  <c r="C21" i="131"/>
  <c r="F87" i="131"/>
  <c r="M87" i="131"/>
  <c r="F21" i="131"/>
  <c r="C87" i="131"/>
  <c r="M21" i="131"/>
  <c r="K21" i="131"/>
  <c r="K87" i="131"/>
  <c r="H87" i="131"/>
  <c r="H21" i="131"/>
  <c r="Q3" i="132" l="1"/>
  <c r="Q6" i="132" s="1"/>
  <c r="Q8" i="132"/>
  <c r="Q7" i="132" s="1"/>
  <c r="P912" i="38"/>
  <c r="M68" i="131"/>
  <c r="Q10" i="131" s="1"/>
  <c r="O912" i="38"/>
  <c r="Z912" i="38"/>
  <c r="Q2" i="131"/>
  <c r="Q3" i="131" s="1"/>
  <c r="Q6" i="131" s="1"/>
  <c r="G66" i="108"/>
  <c r="F66" i="108"/>
  <c r="H66"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2" i="58"/>
  <c r="H192" i="58"/>
  <c r="G192"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94" i="88"/>
  <c r="G94" i="88"/>
  <c r="H94" i="88"/>
  <c r="F124" i="46"/>
  <c r="H124" i="46"/>
  <c r="G124" i="46"/>
  <c r="F66" i="45"/>
  <c r="G66" i="45"/>
  <c r="H66" i="45"/>
  <c r="F60" i="107"/>
  <c r="G60" i="107"/>
  <c r="H60" i="107"/>
  <c r="G64" i="102"/>
  <c r="F64" i="102"/>
  <c r="H64" i="102"/>
  <c r="G54" i="69"/>
  <c r="H54" i="69"/>
  <c r="F54" i="69"/>
  <c r="G65" i="108"/>
  <c r="F65" i="108"/>
  <c r="H65" i="108"/>
  <c r="F191" i="58"/>
  <c r="G191" i="58"/>
  <c r="H191" i="58"/>
  <c r="F88" i="74"/>
  <c r="G88" i="74"/>
  <c r="H88" i="74"/>
  <c r="F74" i="96"/>
  <c r="H74" i="96"/>
  <c r="G74" i="96"/>
  <c r="F410" i="25"/>
  <c r="G410" i="25"/>
  <c r="H41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3" i="96"/>
  <c r="H73" i="96"/>
  <c r="G73" i="96"/>
  <c r="F11" i="96"/>
  <c r="F87" i="74"/>
  <c r="H87" i="74"/>
  <c r="G87"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90" i="58"/>
  <c r="G190" i="58"/>
  <c r="H190" i="58"/>
  <c r="F45" i="58"/>
  <c r="F409" i="25"/>
  <c r="G409" i="25"/>
  <c r="H409" i="25"/>
  <c r="F131" i="25"/>
  <c r="F86" i="74"/>
  <c r="H86" i="74"/>
  <c r="G86" i="74"/>
  <c r="F18" i="74"/>
  <c r="Z904" i="38" l="1"/>
  <c r="O903" i="38"/>
  <c r="P903" i="38"/>
  <c r="U903" i="38"/>
  <c r="Z903" i="38"/>
  <c r="A902" i="38"/>
  <c r="D902" i="38"/>
  <c r="E902" i="38"/>
  <c r="G902" i="38"/>
  <c r="H902" i="38"/>
  <c r="K902" i="38"/>
  <c r="L902" i="38" s="1"/>
  <c r="M902" i="38"/>
  <c r="N902" i="38" s="1"/>
  <c r="S902" i="38"/>
  <c r="F189" i="58"/>
  <c r="H189" i="58"/>
  <c r="G189" i="58"/>
  <c r="F44" i="58"/>
  <c r="P902" i="38" l="1"/>
  <c r="O902" i="38"/>
  <c r="Z902" i="38"/>
  <c r="U902" i="38"/>
  <c r="A901" i="38"/>
  <c r="D901" i="38"/>
  <c r="E901" i="38"/>
  <c r="G901" i="38"/>
  <c r="H901" i="38"/>
  <c r="K901" i="38"/>
  <c r="L901" i="38" s="1"/>
  <c r="M901" i="38"/>
  <c r="N901" i="38" s="1"/>
  <c r="S901" i="38"/>
  <c r="F188" i="58"/>
  <c r="H188" i="58"/>
  <c r="G188" i="58"/>
  <c r="F43" i="58"/>
  <c r="F59" i="107"/>
  <c r="H59" i="107"/>
  <c r="G59" i="107"/>
  <c r="K10" i="107"/>
  <c r="P901" i="38" l="1"/>
  <c r="Z901" i="38"/>
  <c r="O901" i="38"/>
  <c r="U901" i="38"/>
  <c r="A900" i="38"/>
  <c r="D900" i="38"/>
  <c r="E900" i="38"/>
  <c r="G900" i="38"/>
  <c r="H900" i="38"/>
  <c r="K900" i="38"/>
  <c r="L900" i="38" s="1"/>
  <c r="M900" i="38"/>
  <c r="N900" i="38" s="1"/>
  <c r="S900" i="38"/>
  <c r="F64" i="108"/>
  <c r="H64" i="108"/>
  <c r="G64" i="108"/>
  <c r="F14" i="108"/>
  <c r="O900" i="38" l="1"/>
  <c r="P900" i="38"/>
  <c r="U900" i="38"/>
  <c r="Z900" i="38"/>
  <c r="F187" i="58"/>
  <c r="H187" i="58"/>
  <c r="G187"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F19" i="130"/>
  <c r="M85" i="130"/>
  <c r="K85" i="130"/>
  <c r="K19" i="130"/>
  <c r="F85" i="130"/>
  <c r="H19" i="130"/>
  <c r="M19" i="130"/>
  <c r="C85"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5" i="74"/>
  <c r="H85" i="74"/>
  <c r="G85"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8" i="25"/>
  <c r="H408" i="25"/>
  <c r="G408" i="25"/>
  <c r="F130" i="25"/>
  <c r="F129" i="25"/>
  <c r="F128" i="25"/>
  <c r="O888" i="38" l="1"/>
  <c r="P888" i="38"/>
  <c r="U888" i="38"/>
  <c r="Z888" i="38"/>
  <c r="A887" i="38"/>
  <c r="D887" i="38"/>
  <c r="E887" i="38"/>
  <c r="G887" i="38"/>
  <c r="H887" i="38"/>
  <c r="K887" i="38"/>
  <c r="L887" i="38" s="1"/>
  <c r="M887" i="38"/>
  <c r="N887" i="38" s="1"/>
  <c r="S887" i="38"/>
  <c r="F407" i="25"/>
  <c r="H407" i="25"/>
  <c r="G407" i="25"/>
  <c r="F127" i="25"/>
  <c r="P887" i="38" l="1"/>
  <c r="Z887" i="38"/>
  <c r="O887" i="38"/>
  <c r="U887" i="38"/>
  <c r="F84" i="74"/>
  <c r="G84" i="74"/>
  <c r="H84"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3" i="74"/>
  <c r="H83" i="74"/>
  <c r="G83" i="74"/>
  <c r="K11" i="74"/>
  <c r="P885" i="38" l="1"/>
  <c r="O885" i="38"/>
  <c r="Z885" i="38"/>
  <c r="U885" i="38"/>
  <c r="A884" i="38"/>
  <c r="D884" i="38"/>
  <c r="E884" i="38"/>
  <c r="G884" i="38"/>
  <c r="H884" i="38"/>
  <c r="K884" i="38"/>
  <c r="L884" i="38" s="1"/>
  <c r="M884" i="38"/>
  <c r="U884" i="38" s="1"/>
  <c r="S884" i="38"/>
  <c r="F406" i="25"/>
  <c r="H406" i="25"/>
  <c r="G406" i="25"/>
  <c r="F126" i="25"/>
  <c r="G93" i="88"/>
  <c r="F93" i="88"/>
  <c r="H9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3" i="108"/>
  <c r="H63" i="108"/>
  <c r="G63" i="108"/>
  <c r="K8" i="108"/>
  <c r="F57" i="107"/>
  <c r="H57" i="107"/>
  <c r="G57" i="107"/>
  <c r="K8" i="107"/>
  <c r="F405" i="25"/>
  <c r="G405" i="25"/>
  <c r="H40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4" i="25"/>
  <c r="G404" i="25"/>
  <c r="H40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403" i="25"/>
  <c r="H403" i="25"/>
  <c r="G403" i="25"/>
  <c r="K100" i="25"/>
  <c r="F82" i="74"/>
  <c r="H82" i="74"/>
  <c r="G82"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M19" i="129"/>
  <c r="K85" i="129"/>
  <c r="K19" i="129"/>
  <c r="F85" i="129"/>
  <c r="M85" i="129"/>
  <c r="C85" i="129"/>
  <c r="H85" i="129"/>
  <c r="F19" i="129"/>
  <c r="H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2" i="108"/>
  <c r="F62" i="108"/>
  <c r="H62"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5" i="45"/>
  <c r="G65" i="45"/>
  <c r="H65" i="45"/>
  <c r="F14" i="45"/>
  <c r="K9" i="45"/>
  <c r="A875" i="38"/>
  <c r="D875" i="38"/>
  <c r="E875" i="38"/>
  <c r="G875" i="38"/>
  <c r="H875" i="38"/>
  <c r="K875" i="38"/>
  <c r="L875" i="38" s="1"/>
  <c r="M875" i="38"/>
  <c r="U875" i="38" s="1"/>
  <c r="S875" i="38"/>
  <c r="P875" i="38" l="1"/>
  <c r="N875" i="38"/>
  <c r="O875" i="38" s="1"/>
  <c r="F55" i="107"/>
  <c r="H55" i="107"/>
  <c r="G55" i="107"/>
  <c r="F10" i="107"/>
  <c r="F402" i="25"/>
  <c r="H402" i="25"/>
  <c r="G40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2" i="45"/>
  <c r="H63" i="45"/>
  <c r="H64" i="45"/>
  <c r="F64" i="45"/>
  <c r="G64" i="45"/>
  <c r="F13" i="45"/>
  <c r="A872" i="38"/>
  <c r="D872" i="38"/>
  <c r="E872" i="38"/>
  <c r="G872" i="38"/>
  <c r="H872" i="38"/>
  <c r="K872" i="38"/>
  <c r="L872" i="38" s="1"/>
  <c r="M872" i="38"/>
  <c r="N872" i="38" s="1"/>
  <c r="S872" i="38"/>
  <c r="F81" i="74"/>
  <c r="H81" i="74"/>
  <c r="G81"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401" i="25"/>
  <c r="H401" i="25"/>
  <c r="G40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400" i="25"/>
  <c r="G400" i="25"/>
  <c r="H40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C19" i="128"/>
  <c r="K19" i="128"/>
  <c r="H19" i="128"/>
  <c r="F19" i="128"/>
  <c r="H85" i="128"/>
  <c r="F85" i="128"/>
  <c r="M19" i="128"/>
  <c r="M85" i="128"/>
  <c r="C85" i="128"/>
  <c r="H25" i="128" l="1"/>
  <c r="Q2" i="128"/>
  <c r="Q5" i="128" s="1"/>
  <c r="O868" i="38"/>
  <c r="P868" i="38"/>
  <c r="M66" i="128"/>
  <c r="Q10" i="128" s="1"/>
  <c r="P867" i="38"/>
  <c r="Z868" i="38"/>
  <c r="U868" i="38"/>
  <c r="O867" i="38"/>
  <c r="Z867" i="38"/>
  <c r="U867" i="38"/>
  <c r="F30" i="112"/>
  <c r="H30" i="112"/>
  <c r="G30" i="112"/>
  <c r="G61" i="108"/>
  <c r="F61" i="108"/>
  <c r="H61" i="108"/>
  <c r="K7" i="108"/>
  <c r="F399" i="25"/>
  <c r="G399" i="25"/>
  <c r="H399" i="25"/>
  <c r="K98" i="25"/>
  <c r="F186" i="58"/>
  <c r="G186" i="58"/>
  <c r="H186"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72" i="96"/>
  <c r="G72" i="96"/>
  <c r="H72" i="96"/>
  <c r="H398" i="25"/>
  <c r="G398" i="25"/>
  <c r="F398" i="25"/>
  <c r="F397" i="25"/>
  <c r="H397" i="25"/>
  <c r="G397" i="25"/>
  <c r="F122" i="25"/>
  <c r="F121" i="25"/>
  <c r="F122" i="46"/>
  <c r="H122" i="46"/>
  <c r="G122" i="46"/>
  <c r="F35" i="46"/>
  <c r="H28" i="82"/>
  <c r="G28" i="82"/>
  <c r="F28" i="82"/>
  <c r="F3" i="82"/>
  <c r="G185" i="58"/>
  <c r="F185" i="58"/>
  <c r="H185" i="58"/>
  <c r="F42" i="58"/>
  <c r="F61" i="105"/>
  <c r="H61" i="105"/>
  <c r="G61" i="105"/>
  <c r="F10" i="105"/>
  <c r="F87" i="93"/>
  <c r="H87" i="93"/>
  <c r="G87" i="93"/>
  <c r="K14" i="93"/>
  <c r="P860" i="38" l="1"/>
  <c r="Z860" i="38"/>
  <c r="O860" i="38"/>
  <c r="U860" i="38"/>
  <c r="F71" i="96"/>
  <c r="G71" i="96"/>
  <c r="H71" i="96"/>
  <c r="Q13" i="96"/>
  <c r="F86" i="93"/>
  <c r="H86" i="93"/>
  <c r="G86" i="93"/>
  <c r="F184" i="58"/>
  <c r="H184" i="58"/>
  <c r="G184"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6" i="25"/>
  <c r="H396" i="25"/>
  <c r="G396" i="25"/>
  <c r="K97" i="25"/>
  <c r="F60" i="105"/>
  <c r="H60" i="105"/>
  <c r="G60" i="105"/>
  <c r="K7" i="105"/>
  <c r="H34" i="116"/>
  <c r="G34" i="116"/>
  <c r="K6" i="116"/>
  <c r="C16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60" i="108"/>
  <c r="F60" i="108"/>
  <c r="H60"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80" i="74"/>
  <c r="G80" i="74"/>
  <c r="H80" i="74"/>
  <c r="F92" i="88"/>
  <c r="H92" i="88"/>
  <c r="G92" i="88"/>
  <c r="F120" i="46"/>
  <c r="H120" i="46"/>
  <c r="G120" i="46"/>
  <c r="F85" i="93"/>
  <c r="H85" i="93"/>
  <c r="G85" i="93"/>
  <c r="F59" i="105"/>
  <c r="H59" i="105"/>
  <c r="G59" i="105"/>
  <c r="G62" i="102"/>
  <c r="F62" i="102"/>
  <c r="H62" i="102"/>
  <c r="G183" i="58"/>
  <c r="F183" i="58"/>
  <c r="H183" i="58"/>
  <c r="F51" i="107"/>
  <c r="H51" i="107"/>
  <c r="G51" i="107"/>
  <c r="F51" i="69"/>
  <c r="H51" i="69"/>
  <c r="G51" i="69"/>
  <c r="F70" i="96"/>
  <c r="H70" i="96"/>
  <c r="G70" i="96"/>
  <c r="F27" i="119"/>
  <c r="G27" i="119"/>
  <c r="H27" i="119"/>
  <c r="A851" i="38"/>
  <c r="D851" i="38"/>
  <c r="E851" i="38"/>
  <c r="G851" i="38"/>
  <c r="H851" i="38"/>
  <c r="K851" i="38"/>
  <c r="L851" i="38" s="1"/>
  <c r="M851" i="38"/>
  <c r="N851" i="38" s="1"/>
  <c r="S851" i="38"/>
  <c r="F48" i="97"/>
  <c r="H48" i="97"/>
  <c r="K7" i="97"/>
  <c r="H18" i="97"/>
  <c r="F395" i="25"/>
  <c r="G395" i="25"/>
  <c r="H39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2" i="58"/>
  <c r="G182" i="58"/>
  <c r="H182"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9" i="108"/>
  <c r="H59" i="108"/>
  <c r="G59"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3" i="45"/>
  <c r="G63"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81" i="58"/>
  <c r="H181" i="58"/>
  <c r="G181" i="58"/>
  <c r="F40" i="58"/>
  <c r="F58" i="108"/>
  <c r="H58" i="108"/>
  <c r="G58"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7" i="108"/>
  <c r="H57" i="108"/>
  <c r="G57" i="108"/>
  <c r="F180" i="58"/>
  <c r="H180" i="58"/>
  <c r="G180" i="58"/>
  <c r="K33" i="58"/>
  <c r="P841" i="38" l="1"/>
  <c r="N841" i="38"/>
  <c r="F69" i="96"/>
  <c r="H69" i="96"/>
  <c r="G69" i="96"/>
  <c r="O841" i="38" l="1"/>
  <c r="Z841" i="38"/>
  <c r="F179" i="58"/>
  <c r="H179" i="58"/>
  <c r="G179"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8" i="96"/>
  <c r="H68" i="96"/>
  <c r="G68" i="96"/>
  <c r="F10" i="96"/>
  <c r="G56" i="108"/>
  <c r="F56" i="108"/>
  <c r="H56"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5" i="108"/>
  <c r="H55" i="108"/>
  <c r="G55" i="108"/>
  <c r="K5" i="108"/>
  <c r="F178" i="58"/>
  <c r="G178" i="58"/>
  <c r="H178" i="58"/>
  <c r="K32" i="58"/>
  <c r="P838" i="38" l="1"/>
  <c r="O838" i="38"/>
  <c r="Z838" i="38"/>
  <c r="U838" i="38"/>
  <c r="Q13" i="69"/>
  <c r="Q13" i="82"/>
  <c r="K6" i="53"/>
  <c r="F54" i="108"/>
  <c r="H54" i="108"/>
  <c r="G54"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7" i="96"/>
  <c r="H67" i="96"/>
  <c r="G67" i="96"/>
  <c r="F394" i="25"/>
  <c r="H394" i="25"/>
  <c r="G394" i="25"/>
  <c r="K96" i="25"/>
  <c r="F393" i="25"/>
  <c r="H393" i="25"/>
  <c r="G39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3" i="108"/>
  <c r="H53" i="108"/>
  <c r="G53"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H19" i="127"/>
  <c r="F85" i="127"/>
  <c r="M85" i="127"/>
  <c r="C19" i="127"/>
  <c r="H85" i="127"/>
  <c r="C85" i="127"/>
  <c r="K85" i="127"/>
  <c r="K19"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92" i="25"/>
  <c r="H392" i="25"/>
  <c r="G392" i="25"/>
  <c r="F120" i="25"/>
  <c r="F31" i="116"/>
  <c r="H31" i="116"/>
  <c r="G31" i="116"/>
  <c r="F6" i="116"/>
  <c r="F52" i="108"/>
  <c r="H52" i="108"/>
  <c r="G52"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91" i="25"/>
  <c r="G391" i="25"/>
  <c r="H391" i="25"/>
  <c r="F119" i="25"/>
  <c r="F51" i="108"/>
  <c r="H51" i="108"/>
  <c r="G51" i="108"/>
  <c r="F50" i="108"/>
  <c r="H50" i="108"/>
  <c r="G50"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90" i="25"/>
  <c r="H390" i="25"/>
  <c r="G39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2" i="45"/>
  <c r="G62" i="45"/>
  <c r="F79" i="74"/>
  <c r="G79" i="74"/>
  <c r="H79" i="74"/>
  <c r="F49" i="108"/>
  <c r="H49" i="108"/>
  <c r="G49" i="108"/>
  <c r="F55" i="105"/>
  <c r="H55" i="105"/>
  <c r="G55" i="105"/>
  <c r="F177" i="58"/>
  <c r="H177" i="58"/>
  <c r="G177" i="58"/>
  <c r="F66" i="96"/>
  <c r="H66" i="96"/>
  <c r="G66" i="96"/>
  <c r="F80" i="93"/>
  <c r="G80" i="93"/>
  <c r="H80" i="93"/>
  <c r="F117" i="25"/>
  <c r="F389" i="25" l="1"/>
  <c r="H389" i="25"/>
  <c r="G389" i="25"/>
  <c r="K94" i="25"/>
  <c r="A821" i="38"/>
  <c r="D821" i="38"/>
  <c r="E821" i="38"/>
  <c r="G821" i="38"/>
  <c r="H821" i="38"/>
  <c r="K821" i="38"/>
  <c r="L821" i="38" s="1"/>
  <c r="M821" i="38"/>
  <c r="N821" i="38" s="1"/>
  <c r="S821" i="38"/>
  <c r="G31" i="122"/>
  <c r="K4" i="122"/>
  <c r="F43" i="106"/>
  <c r="H43" i="106"/>
  <c r="G43" i="106"/>
  <c r="K3" i="106"/>
  <c r="F91" i="88"/>
  <c r="G91" i="88"/>
  <c r="H9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8" i="25"/>
  <c r="H388" i="25"/>
  <c r="G38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7" i="25"/>
  <c r="G387" i="25"/>
  <c r="H38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6" i="25"/>
  <c r="H386" i="25"/>
  <c r="G386" i="25"/>
  <c r="F116" i="25"/>
  <c r="Z814" i="38" l="1"/>
  <c r="P813" i="38"/>
  <c r="O813" i="38"/>
  <c r="Z813" i="38"/>
  <c r="U813" i="38"/>
  <c r="F41" i="106" l="1"/>
  <c r="H41" i="106"/>
  <c r="G41" i="106"/>
  <c r="F78" i="74" l="1"/>
  <c r="H78" i="74"/>
  <c r="G78"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5" i="25"/>
  <c r="H385" i="25"/>
  <c r="G38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6" i="58"/>
  <c r="H176" i="58"/>
  <c r="G176" i="58"/>
  <c r="K31" i="58"/>
  <c r="D809" i="38"/>
  <c r="E809" i="38"/>
  <c r="G809" i="38"/>
  <c r="H809" i="38"/>
  <c r="K809" i="38"/>
  <c r="L809" i="38" s="1"/>
  <c r="M809" i="38"/>
  <c r="N809" i="38" s="1"/>
  <c r="S809" i="38"/>
  <c r="P809" i="38" l="1"/>
  <c r="O809" i="38"/>
  <c r="Z809" i="38"/>
  <c r="U809" i="38"/>
  <c r="F50" i="90"/>
  <c r="H50" i="90"/>
  <c r="G50" i="90"/>
  <c r="K8" i="90"/>
  <c r="G77" i="74"/>
  <c r="F77" i="74"/>
  <c r="H77" i="74"/>
  <c r="K10" i="74"/>
  <c r="K11" i="86"/>
  <c r="F77" i="93"/>
  <c r="H77" i="93"/>
  <c r="G77" i="93"/>
  <c r="K10" i="93"/>
  <c r="A808" i="38"/>
  <c r="D808" i="38"/>
  <c r="E808" i="38"/>
  <c r="G808" i="38"/>
  <c r="H808" i="38"/>
  <c r="K808" i="38"/>
  <c r="L808" i="38" s="1"/>
  <c r="M808" i="38"/>
  <c r="N808" i="38" s="1"/>
  <c r="S808" i="38"/>
  <c r="P808" i="38" l="1"/>
  <c r="O808" i="38"/>
  <c r="Z808" i="38"/>
  <c r="U808" i="38"/>
  <c r="F384" i="25"/>
  <c r="H384" i="25"/>
  <c r="G384" i="25"/>
  <c r="F53" i="99"/>
  <c r="H53" i="99"/>
  <c r="G53" i="99"/>
  <c r="F65" i="96"/>
  <c r="H65" i="96"/>
  <c r="G65" i="96"/>
  <c r="F57" i="103" l="1"/>
  <c r="H57" i="103"/>
  <c r="G57" i="103"/>
  <c r="K4" i="103"/>
  <c r="F30" i="122"/>
  <c r="H30" i="122"/>
  <c r="G30" i="122"/>
  <c r="A807" i="38"/>
  <c r="D807" i="38"/>
  <c r="E807" i="38"/>
  <c r="G807" i="38"/>
  <c r="H807" i="38"/>
  <c r="K807" i="38"/>
  <c r="L807" i="38" s="1"/>
  <c r="M807" i="38"/>
  <c r="U807" i="38" s="1"/>
  <c r="S807" i="38"/>
  <c r="N807" i="38" l="1"/>
  <c r="O807" i="38" s="1"/>
  <c r="P807" i="38"/>
  <c r="F383" i="25"/>
  <c r="G383" i="25"/>
  <c r="H383" i="25"/>
  <c r="K91" i="25"/>
  <c r="F382" i="25"/>
  <c r="H382" i="25"/>
  <c r="G382" i="25"/>
  <c r="F115" i="25"/>
  <c r="A806" i="38"/>
  <c r="D806" i="38"/>
  <c r="E806" i="38"/>
  <c r="G806" i="38"/>
  <c r="H806" i="38"/>
  <c r="K806" i="38"/>
  <c r="L806" i="38" s="1"/>
  <c r="M806" i="38"/>
  <c r="N806" i="38" s="1"/>
  <c r="S806" i="38"/>
  <c r="Z807" i="38" l="1"/>
  <c r="O806" i="38"/>
  <c r="Z806" i="38"/>
  <c r="U806" i="38"/>
  <c r="P806" i="38"/>
  <c r="F29" i="117"/>
  <c r="H29" i="117"/>
  <c r="G29" i="117"/>
  <c r="F48" i="108"/>
  <c r="H48" i="108"/>
  <c r="G48" i="108"/>
  <c r="F29" i="122"/>
  <c r="G29" i="122"/>
  <c r="H29" i="122"/>
  <c r="F39" i="106"/>
  <c r="H39" i="106"/>
  <c r="G39" i="106"/>
  <c r="F64" i="96"/>
  <c r="H64" i="96"/>
  <c r="G64" i="96"/>
  <c r="F76" i="93"/>
  <c r="G76" i="93"/>
  <c r="H76" i="93"/>
  <c r="A805" i="38"/>
  <c r="D805" i="38"/>
  <c r="E805" i="38"/>
  <c r="G805" i="38"/>
  <c r="H805" i="38"/>
  <c r="K805" i="38"/>
  <c r="L805" i="38" s="1"/>
  <c r="M805" i="38"/>
  <c r="N805" i="38" s="1"/>
  <c r="S805" i="38"/>
  <c r="F381" i="25"/>
  <c r="H381" i="25"/>
  <c r="G38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80" i="25"/>
  <c r="H380" i="25"/>
  <c r="G380" i="25"/>
  <c r="K89" i="25"/>
  <c r="A801" i="38"/>
  <c r="D801" i="38"/>
  <c r="E801" i="38"/>
  <c r="G801" i="38"/>
  <c r="H801" i="38"/>
  <c r="K801" i="38"/>
  <c r="L801" i="38" s="1"/>
  <c r="M801" i="38"/>
  <c r="N801" i="38" s="1"/>
  <c r="S801" i="38"/>
  <c r="O801" i="38" l="1"/>
  <c r="P801" i="38"/>
  <c r="U801" i="38"/>
  <c r="Z801" i="38"/>
  <c r="F53" i="105"/>
  <c r="H53" i="105"/>
  <c r="G53" i="105"/>
  <c r="F379" i="25"/>
  <c r="G379" i="25"/>
  <c r="H37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F85" i="126"/>
  <c r="K85" i="126"/>
  <c r="H19" i="126"/>
  <c r="F19" i="126"/>
  <c r="M19" i="126"/>
  <c r="C85" i="126"/>
  <c r="H85" i="126"/>
  <c r="C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19" i="125"/>
  <c r="K19" i="125"/>
  <c r="F85" i="125"/>
  <c r="M19" i="125"/>
  <c r="C85" i="125"/>
  <c r="H85" i="125"/>
  <c r="M85" i="125"/>
  <c r="K85" i="125"/>
  <c r="F19" i="125"/>
  <c r="C19" i="125"/>
  <c r="Z798" i="38" l="1"/>
  <c r="Q5" i="126"/>
  <c r="Q7" i="126"/>
  <c r="Q3" i="126"/>
  <c r="Q6" i="126" s="1"/>
  <c r="Q2" i="125"/>
  <c r="Q3" i="125" s="1"/>
  <c r="Q6" i="125" s="1"/>
  <c r="M66" i="125"/>
  <c r="Q10" i="125" s="1"/>
  <c r="J28" i="125" s="1"/>
  <c r="Q9" i="126"/>
  <c r="P797" i="38"/>
  <c r="O797" i="38"/>
  <c r="Z797" i="38"/>
  <c r="U797" i="38"/>
  <c r="G76" i="74"/>
  <c r="F76" i="74"/>
  <c r="H76" i="74"/>
  <c r="F13" i="74"/>
  <c r="F378" i="25"/>
  <c r="H378" i="25"/>
  <c r="G37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3"/>
  <c r="C85" i="123"/>
  <c r="M19" i="123"/>
  <c r="C19" i="124"/>
  <c r="C19" i="123"/>
  <c r="M85" i="124"/>
  <c r="F85" i="123"/>
  <c r="K19" i="124"/>
  <c r="K19" i="123"/>
  <c r="H85" i="124"/>
  <c r="F85" i="124"/>
  <c r="M19" i="124"/>
  <c r="M85" i="123"/>
  <c r="F19" i="124"/>
  <c r="K85" i="124"/>
  <c r="H85" i="123"/>
  <c r="C85" i="124"/>
  <c r="H19" i="124"/>
  <c r="K85" i="123"/>
  <c r="F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7" i="25"/>
  <c r="H377" i="25"/>
  <c r="G377" i="25"/>
  <c r="F112" i="25"/>
  <c r="F26" i="114"/>
  <c r="G26" i="114"/>
  <c r="H26" i="114"/>
  <c r="F63" i="96"/>
  <c r="H63" i="96"/>
  <c r="G63"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5" i="74"/>
  <c r="H75" i="74"/>
  <c r="G75" i="74"/>
  <c r="K9" i="74"/>
  <c r="A792" i="38"/>
  <c r="D792" i="38"/>
  <c r="E792" i="38"/>
  <c r="G792" i="38"/>
  <c r="H792" i="38"/>
  <c r="K792" i="38"/>
  <c r="L792" i="38" s="1"/>
  <c r="M792" i="38"/>
  <c r="N792" i="38" s="1"/>
  <c r="S792" i="38"/>
  <c r="F175" i="58"/>
  <c r="H175" i="58"/>
  <c r="G175"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4" i="74"/>
  <c r="H74" i="74"/>
  <c r="G74" i="74"/>
  <c r="F12" i="74"/>
  <c r="F376" i="25"/>
  <c r="G376" i="25"/>
  <c r="H376" i="25"/>
  <c r="F19" i="122"/>
  <c r="M85" i="122"/>
  <c r="H19" i="122"/>
  <c r="K85" i="122"/>
  <c r="C19" i="122"/>
  <c r="M19" i="122"/>
  <c r="K19" i="122"/>
  <c r="C85" i="122"/>
  <c r="H85" i="122"/>
  <c r="F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7" i="108"/>
  <c r="G47" i="108"/>
  <c r="H47" i="108"/>
  <c r="F75" i="93"/>
  <c r="H75" i="93"/>
  <c r="G75" i="93"/>
  <c r="F38" i="106"/>
  <c r="H38" i="106"/>
  <c r="G38" i="106"/>
  <c r="F174" i="58"/>
  <c r="H174" i="58"/>
  <c r="G174" i="58"/>
  <c r="F52" i="105"/>
  <c r="H52" i="105"/>
  <c r="G52" i="105"/>
  <c r="F62" i="96"/>
  <c r="H62" i="96"/>
  <c r="G62" i="96"/>
  <c r="Q5" i="122" l="1"/>
  <c r="Q3" i="122"/>
  <c r="Q6" i="122" s="1"/>
  <c r="Q9" i="122" s="1"/>
  <c r="Q7" i="122"/>
  <c r="F47" i="90"/>
  <c r="H47" i="90"/>
  <c r="G47" i="90"/>
  <c r="F9" i="90"/>
  <c r="A789" i="38"/>
  <c r="D789" i="38"/>
  <c r="E789" i="38"/>
  <c r="G789" i="38"/>
  <c r="H789" i="38"/>
  <c r="K789" i="38"/>
  <c r="L789" i="38" s="1"/>
  <c r="M789" i="38"/>
  <c r="N789" i="38" s="1"/>
  <c r="S789" i="38"/>
  <c r="F375" i="25"/>
  <c r="G375" i="25"/>
  <c r="H375" i="25"/>
  <c r="F111" i="25"/>
  <c r="K88" i="25"/>
  <c r="H44" i="47"/>
  <c r="G44" i="47"/>
  <c r="F44" i="47"/>
  <c r="F12" i="47"/>
  <c r="H27" i="112"/>
  <c r="G27" i="112"/>
  <c r="F27" i="112"/>
  <c r="F3" i="112"/>
  <c r="O789" i="38" l="1"/>
  <c r="P789" i="38"/>
  <c r="U789" i="38"/>
  <c r="Z789" i="38"/>
  <c r="F51" i="105"/>
  <c r="H51" i="105"/>
  <c r="G51" i="105"/>
  <c r="F8" i="105"/>
  <c r="F40" i="107"/>
  <c r="H40" i="107"/>
  <c r="G40" i="107"/>
  <c r="F6" i="107"/>
  <c r="F90" i="88"/>
  <c r="G90" i="88"/>
  <c r="H90" i="88"/>
  <c r="F20" i="88"/>
  <c r="F173" i="58"/>
  <c r="H173" i="58"/>
  <c r="G173" i="58"/>
  <c r="F37" i="58"/>
  <c r="F374" i="25"/>
  <c r="H374" i="25"/>
  <c r="G37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K19" i="120"/>
  <c r="F85" i="121"/>
  <c r="H85" i="120"/>
  <c r="C85" i="120"/>
  <c r="F19" i="120"/>
  <c r="C19" i="120"/>
  <c r="F19" i="121"/>
  <c r="C19" i="121"/>
  <c r="K19" i="121"/>
  <c r="H19" i="121"/>
  <c r="C85" i="121"/>
  <c r="H85" i="121"/>
  <c r="M85" i="120"/>
  <c r="M19" i="120"/>
  <c r="M19" i="121"/>
  <c r="F85" i="120"/>
  <c r="H19" i="120"/>
  <c r="K85" i="120"/>
  <c r="K85"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2" i="58"/>
  <c r="H172" i="58"/>
  <c r="G172"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61" i="45"/>
  <c r="H61" i="45"/>
  <c r="G61" i="45"/>
  <c r="Q9" i="121" l="1"/>
  <c r="P786" i="38"/>
  <c r="O786" i="38"/>
  <c r="Z786" i="38"/>
  <c r="U786" i="38"/>
  <c r="F52" i="99"/>
  <c r="H52" i="99"/>
  <c r="G52" i="99"/>
  <c r="F26" i="117" l="1"/>
  <c r="G26" i="117"/>
  <c r="H26" i="117"/>
  <c r="F59" i="101"/>
  <c r="G59" i="101"/>
  <c r="H59" i="101"/>
  <c r="F50" i="105"/>
  <c r="G50" i="105"/>
  <c r="H50" i="105"/>
  <c r="F74" i="93"/>
  <c r="H74" i="93"/>
  <c r="G74" i="93"/>
  <c r="F46" i="108" l="1"/>
  <c r="H46" i="108"/>
  <c r="G46" i="108"/>
  <c r="F38" i="107"/>
  <c r="H38" i="107"/>
  <c r="G38" i="107"/>
  <c r="G43" i="97" l="1"/>
  <c r="F43" i="97"/>
  <c r="H43" i="97"/>
  <c r="F7" i="97"/>
  <c r="F373" i="25"/>
  <c r="H373" i="25"/>
  <c r="G373" i="25"/>
  <c r="K87" i="25"/>
  <c r="F37" i="106"/>
  <c r="H37" i="106"/>
  <c r="G37" i="106"/>
  <c r="F5" i="106"/>
  <c r="F73" i="74"/>
  <c r="H73" i="74"/>
  <c r="G73"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H19" i="119"/>
  <c r="M85" i="119"/>
  <c r="H85" i="119"/>
  <c r="F19" i="119"/>
  <c r="C85" i="119"/>
  <c r="C19" i="119"/>
  <c r="K85" i="119"/>
  <c r="M19" i="119"/>
  <c r="K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K19" i="118"/>
  <c r="H19" i="118"/>
  <c r="F19" i="118"/>
  <c r="C19" i="118"/>
  <c r="M19" i="118"/>
  <c r="K85" i="118"/>
  <c r="F85" i="118"/>
  <c r="M85"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9" i="88"/>
  <c r="H89" i="88"/>
  <c r="G8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72" i="25"/>
  <c r="H372" i="25"/>
  <c r="G37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5" i="108"/>
  <c r="H45" i="108"/>
  <c r="G45" i="108"/>
  <c r="K2" i="108"/>
  <c r="K24" i="108" s="1"/>
  <c r="K2" i="112"/>
  <c r="F72" i="74"/>
  <c r="H72" i="74"/>
  <c r="G72" i="74"/>
  <c r="K8" i="74"/>
  <c r="F55" i="49"/>
  <c r="H55" i="49"/>
  <c r="G55" i="49"/>
  <c r="K7" i="49"/>
  <c r="F371" i="25"/>
  <c r="G371" i="25"/>
  <c r="H371" i="25"/>
  <c r="K85" i="25"/>
  <c r="F109" i="25"/>
  <c r="K85" i="117"/>
  <c r="F85" i="117"/>
  <c r="C85" i="117"/>
  <c r="K19" i="117"/>
  <c r="K19" i="116"/>
  <c r="M19" i="117"/>
  <c r="M19" i="116"/>
  <c r="K85" i="116"/>
  <c r="H85" i="117"/>
  <c r="F19" i="117"/>
  <c r="C85" i="116"/>
  <c r="M85" i="117"/>
  <c r="H85" i="116"/>
  <c r="H19" i="116"/>
  <c r="C19" i="117"/>
  <c r="H19" i="117"/>
  <c r="F19" i="116"/>
  <c r="F85" i="116"/>
  <c r="C19" i="116"/>
  <c r="M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70" i="25"/>
  <c r="G370" i="25"/>
  <c r="H370" i="25"/>
  <c r="F108" i="25"/>
  <c r="F57" i="101"/>
  <c r="H57" i="101"/>
  <c r="G57" i="101"/>
  <c r="F17" i="101"/>
  <c r="F71" i="93"/>
  <c r="H71" i="93"/>
  <c r="G71" i="93"/>
  <c r="F15" i="93"/>
  <c r="F61" i="96"/>
  <c r="H61" i="96"/>
  <c r="G61"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C19" i="115"/>
  <c r="M85" i="115"/>
  <c r="K85" i="115"/>
  <c r="C85" i="115"/>
  <c r="H85" i="115"/>
  <c r="F19" i="115"/>
  <c r="F85" i="115"/>
  <c r="K19" i="115"/>
  <c r="M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71" i="74"/>
  <c r="H71" i="74"/>
  <c r="G71" i="74"/>
  <c r="F10" i="74"/>
  <c r="F44" i="108"/>
  <c r="H44" i="108"/>
  <c r="G44" i="108"/>
  <c r="Q9" i="116" l="1"/>
  <c r="Q7" i="115"/>
  <c r="Q5" i="115"/>
  <c r="Q3" i="115"/>
  <c r="Q6" i="115" s="1"/>
  <c r="Q9" i="115" s="1"/>
  <c r="P777" i="38"/>
  <c r="O777" i="38"/>
  <c r="Z777" i="38"/>
  <c r="U777" i="38"/>
  <c r="H26" i="113"/>
  <c r="F369" i="25" l="1"/>
  <c r="H369" i="25"/>
  <c r="G369" i="25"/>
  <c r="F43" i="108"/>
  <c r="H43" i="108"/>
  <c r="G43" i="108"/>
  <c r="F34" i="106"/>
  <c r="H34" i="106"/>
  <c r="G34" i="106"/>
  <c r="F47" i="105"/>
  <c r="H47" i="105"/>
  <c r="G47" i="105"/>
  <c r="F60" i="96"/>
  <c r="H60" i="96"/>
  <c r="G60" i="96"/>
  <c r="F171" i="58"/>
  <c r="H171" i="58"/>
  <c r="G171"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8" i="25"/>
  <c r="H368" i="25"/>
  <c r="G368" i="25"/>
  <c r="A774" i="38"/>
  <c r="D774" i="38"/>
  <c r="E774" i="38"/>
  <c r="G774" i="38"/>
  <c r="H774" i="38"/>
  <c r="K774" i="38"/>
  <c r="L774" i="38" s="1"/>
  <c r="M774" i="38"/>
  <c r="U774" i="38" s="1"/>
  <c r="S774" i="38"/>
  <c r="C18" i="99"/>
  <c r="N774" i="38" l="1"/>
  <c r="O774" i="38" s="1"/>
  <c r="P774" i="38"/>
  <c r="F90" i="43"/>
  <c r="G90" i="43"/>
  <c r="H90" i="43"/>
  <c r="F30" i="111"/>
  <c r="H30" i="111"/>
  <c r="G30" i="111"/>
  <c r="F170" i="58"/>
  <c r="G170" i="58"/>
  <c r="H170" i="58"/>
  <c r="F42" i="108"/>
  <c r="G42" i="108"/>
  <c r="H42" i="108"/>
  <c r="F59" i="96"/>
  <c r="H59" i="96"/>
  <c r="G59" i="96"/>
  <c r="F114" i="46"/>
  <c r="G114" i="46"/>
  <c r="H114" i="46"/>
  <c r="F70" i="93"/>
  <c r="H70" i="93"/>
  <c r="G70" i="93"/>
  <c r="F46" i="105"/>
  <c r="H46" i="105"/>
  <c r="G46" i="105"/>
  <c r="F367" i="25"/>
  <c r="H367" i="25"/>
  <c r="G36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6" i="25"/>
  <c r="G366" i="25"/>
  <c r="H36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M19" i="114"/>
  <c r="K19" i="114"/>
  <c r="C85" i="114"/>
  <c r="H19" i="114"/>
  <c r="M85" i="114"/>
  <c r="F19" i="114"/>
  <c r="H85" i="114"/>
  <c r="F85" i="114"/>
  <c r="K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9" i="58"/>
  <c r="H169" i="58"/>
  <c r="G169" i="58"/>
  <c r="Q13" i="108"/>
  <c r="F41" i="108"/>
  <c r="H41" i="108"/>
  <c r="G41" i="108"/>
  <c r="R11" i="108"/>
  <c r="A769" i="38"/>
  <c r="D769" i="38"/>
  <c r="E769" i="38"/>
  <c r="G769" i="38"/>
  <c r="H769" i="38"/>
  <c r="K769" i="38"/>
  <c r="L769" i="38" s="1"/>
  <c r="M769" i="38"/>
  <c r="N769" i="38" s="1"/>
  <c r="S769" i="38"/>
  <c r="F138" i="51"/>
  <c r="G138" i="51"/>
  <c r="H138" i="51"/>
  <c r="P769" i="38" l="1"/>
  <c r="O769" i="38"/>
  <c r="Z769" i="38"/>
  <c r="U769" i="38"/>
  <c r="G88" i="88" l="1"/>
  <c r="F88" i="88"/>
  <c r="H88" i="88"/>
  <c r="F58" i="96"/>
  <c r="G58" i="96"/>
  <c r="H58" i="96"/>
  <c r="F168" i="58"/>
  <c r="H168" i="58"/>
  <c r="G168" i="58"/>
  <c r="K29" i="58"/>
  <c r="F113" i="46"/>
  <c r="H113" i="46"/>
  <c r="G113" i="46"/>
  <c r="K18" i="46"/>
  <c r="A768" i="38"/>
  <c r="D768" i="38"/>
  <c r="E768" i="38"/>
  <c r="G768" i="38"/>
  <c r="H768" i="38"/>
  <c r="K768" i="38"/>
  <c r="L768" i="38" s="1"/>
  <c r="M768" i="38"/>
  <c r="N768" i="38" s="1"/>
  <c r="S768" i="38"/>
  <c r="O768" i="38" l="1"/>
  <c r="Z768" i="38"/>
  <c r="P768" i="38"/>
  <c r="U768" i="38"/>
  <c r="F63" i="86"/>
  <c r="H63" i="86"/>
  <c r="G63" i="86"/>
  <c r="G70" i="74"/>
  <c r="F70" i="74"/>
  <c r="H70" i="74"/>
  <c r="F38" i="95"/>
  <c r="H38" i="95"/>
  <c r="G38" i="95"/>
  <c r="F45" i="105"/>
  <c r="H45" i="105"/>
  <c r="G45" i="105"/>
  <c r="F57" i="96"/>
  <c r="H57" i="96"/>
  <c r="G57" i="96"/>
  <c r="F112" i="46"/>
  <c r="H112" i="46"/>
  <c r="G112" i="46"/>
  <c r="F69" i="93"/>
  <c r="H69" i="93"/>
  <c r="G69" i="93"/>
  <c r="Q13" i="93"/>
  <c r="F365" i="25" l="1"/>
  <c r="H365" i="25"/>
  <c r="G365" i="25"/>
  <c r="A767" i="38"/>
  <c r="D767" i="38"/>
  <c r="E767" i="38"/>
  <c r="G767" i="38"/>
  <c r="H767" i="38"/>
  <c r="K767" i="38"/>
  <c r="L767" i="38" s="1"/>
  <c r="M767" i="38"/>
  <c r="N767" i="38" s="1"/>
  <c r="S767" i="38"/>
  <c r="O767" i="38" l="1"/>
  <c r="Z767" i="38"/>
  <c r="P767" i="38"/>
  <c r="U767" i="38"/>
  <c r="G69" i="74"/>
  <c r="F69" i="74"/>
  <c r="H69"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4" i="25"/>
  <c r="H364" i="25"/>
  <c r="G364" i="25"/>
  <c r="P766" i="38" l="1"/>
  <c r="O766" i="38"/>
  <c r="Z766" i="38"/>
  <c r="U766" i="38"/>
  <c r="F40" i="108"/>
  <c r="H40" i="108"/>
  <c r="G40" i="108"/>
  <c r="F363" i="25"/>
  <c r="H363" i="25"/>
  <c r="G36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9" i="108"/>
  <c r="H39" i="108"/>
  <c r="G39" i="108"/>
  <c r="F167" i="58"/>
  <c r="H167" i="58"/>
  <c r="G167" i="58"/>
  <c r="F44" i="105"/>
  <c r="H44" i="105"/>
  <c r="G44" i="105"/>
  <c r="F56" i="96"/>
  <c r="H56" i="96"/>
  <c r="G56" i="96"/>
  <c r="F111" i="46"/>
  <c r="H111" i="46"/>
  <c r="G111" i="46"/>
  <c r="F67" i="93"/>
  <c r="H67" i="93"/>
  <c r="G67" i="93"/>
  <c r="F61" i="86"/>
  <c r="H61" i="86"/>
  <c r="G61" i="86"/>
  <c r="F361" i="25"/>
  <c r="F362" i="25"/>
  <c r="G362" i="25"/>
  <c r="H36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7" i="88"/>
  <c r="H87" i="88"/>
  <c r="G87"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61" i="25"/>
  <c r="H361" i="25"/>
  <c r="F360" i="25"/>
  <c r="H360" i="25"/>
  <c r="G360" i="25"/>
  <c r="F106" i="25"/>
  <c r="K83" i="25"/>
  <c r="F50" i="99"/>
  <c r="H50" i="99"/>
  <c r="G50" i="99"/>
  <c r="F9" i="99"/>
  <c r="P760" i="38" l="1"/>
  <c r="O760" i="38"/>
  <c r="Z760" i="38"/>
  <c r="U760" i="38"/>
  <c r="A759" i="38"/>
  <c r="D759" i="38"/>
  <c r="E759" i="38"/>
  <c r="G759" i="38"/>
  <c r="H759" i="38"/>
  <c r="K759" i="38"/>
  <c r="L759" i="38" s="1"/>
  <c r="M759" i="38"/>
  <c r="N759" i="38" s="1"/>
  <c r="S759" i="38"/>
  <c r="F166" i="58"/>
  <c r="H166" i="58"/>
  <c r="G166" i="58"/>
  <c r="F35" i="58"/>
  <c r="F359" i="25"/>
  <c r="G359" i="25"/>
  <c r="H359" i="25"/>
  <c r="F105" i="25"/>
  <c r="O759" i="38" l="1"/>
  <c r="Z759" i="38"/>
  <c r="P759" i="38"/>
  <c r="U759" i="38"/>
  <c r="A758" i="38"/>
  <c r="D758" i="38"/>
  <c r="E758" i="38"/>
  <c r="G758" i="38"/>
  <c r="H758" i="38"/>
  <c r="K758" i="38"/>
  <c r="L758" i="38" s="1"/>
  <c r="M758" i="38"/>
  <c r="N758" i="38" s="1"/>
  <c r="S758" i="38"/>
  <c r="P758" i="38" l="1"/>
  <c r="O758" i="38"/>
  <c r="Z758" i="38"/>
  <c r="U758" i="38"/>
  <c r="G86" i="88"/>
  <c r="F86" i="88"/>
  <c r="H86"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8" i="108"/>
  <c r="G38" i="108"/>
  <c r="H38" i="108"/>
  <c r="F165" i="58"/>
  <c r="G165" i="58"/>
  <c r="H165" i="58"/>
  <c r="F110" i="46"/>
  <c r="G110" i="46"/>
  <c r="H110" i="46"/>
  <c r="F358" i="25"/>
  <c r="G358" i="25"/>
  <c r="H35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7" i="25"/>
  <c r="H357" i="25"/>
  <c r="G357" i="25"/>
  <c r="F104" i="25"/>
  <c r="F136" i="51"/>
  <c r="H136" i="51"/>
  <c r="G136" i="51"/>
  <c r="K19" i="113"/>
  <c r="M85" i="113"/>
  <c r="H19" i="113"/>
  <c r="F85" i="113"/>
  <c r="C85" i="113"/>
  <c r="H85" i="113"/>
  <c r="K19" i="112"/>
  <c r="C85" i="112"/>
  <c r="H19" i="112"/>
  <c r="F85" i="112"/>
  <c r="C19" i="113"/>
  <c r="F19" i="112"/>
  <c r="M19" i="112"/>
  <c r="K85" i="113"/>
  <c r="M85" i="112"/>
  <c r="H85" i="112"/>
  <c r="C19" i="112"/>
  <c r="F19" i="113"/>
  <c r="K85" i="112"/>
  <c r="M19" i="113"/>
  <c r="Q2" i="112" l="1"/>
  <c r="Q5" i="112" s="1"/>
  <c r="P751" i="38"/>
  <c r="M66" i="113"/>
  <c r="Q10" i="113" s="1"/>
  <c r="Q2" i="113"/>
  <c r="Q5" i="113" s="1"/>
  <c r="M66" i="112"/>
  <c r="Q10" i="112" s="1"/>
  <c r="O751" i="38"/>
  <c r="Z751" i="38"/>
  <c r="U751" i="38"/>
  <c r="F51" i="102"/>
  <c r="G51" i="102"/>
  <c r="H51" i="102"/>
  <c r="F60" i="45"/>
  <c r="G60" i="45"/>
  <c r="H60"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7" i="108"/>
  <c r="H37" i="108"/>
  <c r="G37"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4" i="58"/>
  <c r="H164" i="58"/>
  <c r="G164" i="58"/>
  <c r="F34" i="58"/>
  <c r="F33" i="58"/>
  <c r="F356" i="25"/>
  <c r="H356" i="25"/>
  <c r="G35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0"/>
  <c r="F19" i="111"/>
  <c r="F19" i="110"/>
  <c r="K85" i="111"/>
  <c r="M19" i="110"/>
  <c r="C19" i="111"/>
  <c r="C19" i="110"/>
  <c r="F85" i="110"/>
  <c r="M85" i="111"/>
  <c r="K85" i="110"/>
  <c r="M85" i="110"/>
  <c r="K19" i="111"/>
  <c r="F85" i="111"/>
  <c r="H85" i="111"/>
  <c r="C85" i="111"/>
  <c r="H19" i="110"/>
  <c r="K19" i="110"/>
  <c r="H85" i="110"/>
  <c r="H19" i="111"/>
  <c r="M19" i="111"/>
  <c r="Q8" i="112" l="1"/>
  <c r="Q7" i="112" s="1"/>
  <c r="Q3" i="112"/>
  <c r="Q6" i="112" s="1"/>
  <c r="Q9" i="112" s="1"/>
  <c r="O750" i="38"/>
  <c r="Q3" i="113"/>
  <c r="Q6" i="113" s="1"/>
  <c r="Q8" i="113"/>
  <c r="Q7" i="113" s="1"/>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6" i="108"/>
  <c r="H36" i="108"/>
  <c r="G36" i="108"/>
  <c r="F5" i="108"/>
  <c r="F355" i="25"/>
  <c r="H355" i="25"/>
  <c r="G355" i="25"/>
  <c r="F100" i="25"/>
  <c r="F163" i="58"/>
  <c r="H163" i="58"/>
  <c r="G163"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5" i="108"/>
  <c r="H35" i="108"/>
  <c r="G35" i="108"/>
  <c r="F4" i="108"/>
  <c r="F134" i="51"/>
  <c r="H134" i="51"/>
  <c r="G134" i="51"/>
  <c r="F354" i="25"/>
  <c r="G354" i="25"/>
  <c r="H354" i="25"/>
  <c r="F19" i="109"/>
  <c r="H19" i="109"/>
  <c r="C73" i="109"/>
  <c r="K19" i="109"/>
  <c r="H73" i="109"/>
  <c r="K73" i="109"/>
  <c r="C19" i="109"/>
  <c r="M73" i="109"/>
  <c r="F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53" i="25"/>
  <c r="G353" i="25"/>
  <c r="H35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52" i="25"/>
  <c r="H352" i="25"/>
  <c r="G35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4" i="108"/>
  <c r="G34" i="108"/>
  <c r="H34" i="108"/>
  <c r="F3" i="108"/>
  <c r="F49" i="98"/>
  <c r="H49" i="98"/>
  <c r="G49" i="98"/>
  <c r="K8" i="98"/>
  <c r="H18" i="98"/>
  <c r="G68" i="74"/>
  <c r="F68" i="74"/>
  <c r="H68"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51" i="25"/>
  <c r="H351" i="25"/>
  <c r="G351" i="25"/>
  <c r="K81" i="25"/>
  <c r="F34" i="107"/>
  <c r="H34" i="107"/>
  <c r="G34" i="107"/>
  <c r="F4" i="107"/>
  <c r="F56" i="86"/>
  <c r="H56" i="86"/>
  <c r="G56" i="86"/>
  <c r="F11" i="86"/>
  <c r="F106" i="46"/>
  <c r="H106" i="46"/>
  <c r="G106" i="46"/>
  <c r="F105" i="46"/>
  <c r="H105" i="46"/>
  <c r="G105" i="46"/>
  <c r="F31" i="46"/>
  <c r="F30" i="46"/>
  <c r="F50" i="102"/>
  <c r="H50" i="102"/>
  <c r="G50" i="102"/>
  <c r="F7" i="102"/>
  <c r="F55" i="96"/>
  <c r="H55" i="96"/>
  <c r="G55"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50" i="25"/>
  <c r="G350" i="25"/>
  <c r="H35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2" i="58"/>
  <c r="G162" i="58"/>
  <c r="H162" i="58"/>
  <c r="A735" i="38"/>
  <c r="A736" i="38"/>
  <c r="D736" i="38"/>
  <c r="E736" i="38"/>
  <c r="G736" i="38"/>
  <c r="H736" i="38"/>
  <c r="K736" i="38"/>
  <c r="L736" i="38" s="1"/>
  <c r="M736" i="38"/>
  <c r="N736" i="38" s="1"/>
  <c r="S736" i="38"/>
  <c r="Z737" i="38" l="1"/>
  <c r="O736" i="38"/>
  <c r="Z736" i="38"/>
  <c r="P736" i="38"/>
  <c r="U736" i="38"/>
  <c r="F67" i="74"/>
  <c r="G67" i="74"/>
  <c r="H67" i="74"/>
  <c r="F33" i="108"/>
  <c r="G33" i="108"/>
  <c r="H33" i="108"/>
  <c r="F32" i="97"/>
  <c r="G32" i="97"/>
  <c r="H32" i="97"/>
  <c r="F41" i="105"/>
  <c r="G41" i="105"/>
  <c r="H41" i="105"/>
  <c r="F62" i="93"/>
  <c r="G62" i="93"/>
  <c r="H62" i="93"/>
  <c r="F349" i="25"/>
  <c r="G349" i="25"/>
  <c r="H349" i="25"/>
  <c r="F44" i="90"/>
  <c r="G44" i="90"/>
  <c r="H44" i="90"/>
  <c r="K6" i="90"/>
  <c r="F84" i="84"/>
  <c r="H84" i="84"/>
  <c r="G84" i="84"/>
  <c r="F17" i="84"/>
  <c r="K12" i="84"/>
  <c r="D735" i="38"/>
  <c r="E735" i="38"/>
  <c r="G735" i="38"/>
  <c r="H735" i="38"/>
  <c r="K735" i="38"/>
  <c r="L735" i="38" s="1"/>
  <c r="M735" i="38"/>
  <c r="N735" i="38" s="1"/>
  <c r="S735" i="38"/>
  <c r="O735" i="38" l="1"/>
  <c r="P735" i="38"/>
  <c r="U735" i="38"/>
  <c r="Z735" i="38"/>
  <c r="F54" i="96"/>
  <c r="G54" i="96"/>
  <c r="H54" i="96"/>
  <c r="K733" i="38"/>
  <c r="L733" i="38" s="1"/>
  <c r="K734" i="38"/>
  <c r="L734" i="38" s="1"/>
  <c r="G733" i="38"/>
  <c r="G734" i="38"/>
  <c r="D734" i="38"/>
  <c r="G86" i="43"/>
  <c r="F86" i="43"/>
  <c r="H86" i="43"/>
  <c r="F21" i="43"/>
  <c r="F348" i="25"/>
  <c r="H348" i="25"/>
  <c r="G34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61" i="58"/>
  <c r="G161" i="58"/>
  <c r="H161" i="58"/>
  <c r="F160" i="58"/>
  <c r="H160" i="58"/>
  <c r="G160" i="58"/>
  <c r="K26" i="58"/>
  <c r="A733" i="38" l="1"/>
  <c r="D733" i="38"/>
  <c r="P733" i="38" s="1"/>
  <c r="E733" i="38"/>
  <c r="H733" i="38"/>
  <c r="M733" i="38"/>
  <c r="N733" i="38" s="1"/>
  <c r="S733" i="38"/>
  <c r="C19" i="89"/>
  <c r="O733" i="38" l="1"/>
  <c r="Z733" i="38"/>
  <c r="U733" i="38"/>
  <c r="F32" i="107"/>
  <c r="G32" i="107"/>
  <c r="H32" i="107"/>
  <c r="F347" i="25"/>
  <c r="G347" i="25"/>
  <c r="H347" i="25"/>
  <c r="F31" i="97" l="1"/>
  <c r="G31" i="97"/>
  <c r="H31" i="97"/>
  <c r="F59" i="45"/>
  <c r="G59" i="45"/>
  <c r="H59" i="45"/>
  <c r="A732" i="38"/>
  <c r="D732" i="38"/>
  <c r="E732" i="38"/>
  <c r="G732" i="38"/>
  <c r="H732" i="38"/>
  <c r="K732" i="38"/>
  <c r="L732" i="38" s="1"/>
  <c r="M732" i="38"/>
  <c r="N732" i="38" s="1"/>
  <c r="S732" i="38"/>
  <c r="F53" i="96"/>
  <c r="G53" i="96"/>
  <c r="H53" i="96"/>
  <c r="F130" i="51"/>
  <c r="G130" i="51"/>
  <c r="H130" i="51"/>
  <c r="F102" i="46"/>
  <c r="G102" i="46"/>
  <c r="H102" i="46"/>
  <c r="P732" i="38" l="1"/>
  <c r="Z732" i="38"/>
  <c r="O732" i="38"/>
  <c r="U732" i="38"/>
  <c r="F346" i="25"/>
  <c r="G346" i="25"/>
  <c r="H34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52" i="96"/>
  <c r="G52" i="96"/>
  <c r="H52" i="96"/>
  <c r="F159" i="58"/>
  <c r="G159" i="58"/>
  <c r="H159" i="58"/>
  <c r="F101" i="46"/>
  <c r="G101" i="46"/>
  <c r="H101" i="46"/>
  <c r="F60" i="93"/>
  <c r="H60" i="93"/>
  <c r="G60" i="93"/>
  <c r="K8" i="93"/>
  <c r="K7" i="93"/>
  <c r="F49" i="102"/>
  <c r="H49" i="102"/>
  <c r="G49" i="102"/>
  <c r="K7" i="102"/>
  <c r="K6" i="102"/>
  <c r="G58" i="45"/>
  <c r="F58" i="45"/>
  <c r="H58" i="45"/>
  <c r="F12" i="45"/>
  <c r="F83" i="84"/>
  <c r="H83" i="84"/>
  <c r="G83" i="84"/>
  <c r="K11" i="84"/>
  <c r="F16" i="84"/>
  <c r="F66" i="74"/>
  <c r="H66" i="74"/>
  <c r="G66" i="74"/>
  <c r="K5" i="74"/>
  <c r="A730" i="38"/>
  <c r="D730" i="38"/>
  <c r="E730" i="38"/>
  <c r="G730" i="38"/>
  <c r="H730" i="38"/>
  <c r="K730" i="38"/>
  <c r="L730" i="38" s="1"/>
  <c r="M730" i="38"/>
  <c r="U730" i="38" s="1"/>
  <c r="S730" i="38"/>
  <c r="N730" i="38" l="1"/>
  <c r="O730" i="38" s="1"/>
  <c r="P730" i="38"/>
  <c r="F30" i="97"/>
  <c r="G30" i="97"/>
  <c r="H30" i="97"/>
  <c r="F52" i="103"/>
  <c r="G52" i="103"/>
  <c r="H52" i="103"/>
  <c r="F158" i="58"/>
  <c r="G158" i="58"/>
  <c r="H158"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5" i="74"/>
  <c r="H65" i="74"/>
  <c r="G65" i="74"/>
  <c r="F8" i="74"/>
  <c r="F345" i="25"/>
  <c r="H345" i="25"/>
  <c r="G345" i="25"/>
  <c r="P728" i="38" l="1"/>
  <c r="O728" i="38"/>
  <c r="Z728" i="38"/>
  <c r="U728" i="38"/>
  <c r="F38" i="105"/>
  <c r="H38" i="105"/>
  <c r="G38" i="105"/>
  <c r="F51" i="96"/>
  <c r="G51" i="96"/>
  <c r="H51" i="96"/>
  <c r="A727" i="38"/>
  <c r="D727" i="38"/>
  <c r="E727" i="38"/>
  <c r="G727" i="38"/>
  <c r="H727" i="38"/>
  <c r="K727" i="38"/>
  <c r="L727" i="38" s="1"/>
  <c r="M727" i="38"/>
  <c r="N727" i="38" s="1"/>
  <c r="S727" i="38"/>
  <c r="G85" i="81"/>
  <c r="K18" i="81"/>
  <c r="F84" i="43"/>
  <c r="H84" i="43"/>
  <c r="G84" i="43"/>
  <c r="K12" i="43"/>
  <c r="O727" i="38" l="1"/>
  <c r="P727" i="38"/>
  <c r="U727" i="38"/>
  <c r="Z727" i="38"/>
  <c r="F64" i="74"/>
  <c r="G64" i="74"/>
  <c r="H64" i="74"/>
  <c r="F83" i="43"/>
  <c r="G83" i="43"/>
  <c r="H83" i="43"/>
  <c r="F157" i="58"/>
  <c r="G157" i="58"/>
  <c r="H157" i="58"/>
  <c r="F100" i="46"/>
  <c r="G100" i="46"/>
  <c r="H100" i="46"/>
  <c r="F59" i="93"/>
  <c r="H59" i="93"/>
  <c r="G59" i="93"/>
  <c r="A726" i="38"/>
  <c r="D726" i="38"/>
  <c r="E726" i="38"/>
  <c r="G726" i="38"/>
  <c r="H726" i="38"/>
  <c r="K726" i="38"/>
  <c r="L726" i="38" s="1"/>
  <c r="M726" i="38"/>
  <c r="N726" i="38" s="1"/>
  <c r="S726" i="38"/>
  <c r="F344" i="25"/>
  <c r="H344" i="25"/>
  <c r="G344" i="25"/>
  <c r="F99" i="25"/>
  <c r="F156" i="58"/>
  <c r="G156" i="58"/>
  <c r="H156"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85" i="88"/>
  <c r="H85" i="88"/>
  <c r="G85" i="88"/>
  <c r="K13" i="88"/>
  <c r="N725" i="38" l="1"/>
  <c r="Z725" i="38" s="1"/>
  <c r="P725" i="38"/>
  <c r="F155" i="58"/>
  <c r="H155" i="58"/>
  <c r="G155" i="58"/>
  <c r="F127" i="51"/>
  <c r="H127" i="51"/>
  <c r="G127" i="51"/>
  <c r="F36" i="53"/>
  <c r="H36" i="53"/>
  <c r="G36" i="53"/>
  <c r="F6" i="53"/>
  <c r="F98" i="25"/>
  <c r="F98" i="46"/>
  <c r="G98" i="46"/>
  <c r="H98" i="46"/>
  <c r="F29" i="46"/>
  <c r="F50" i="96"/>
  <c r="H50" i="96"/>
  <c r="G50" i="96"/>
  <c r="F7" i="96"/>
  <c r="A724" i="38"/>
  <c r="D724" i="38"/>
  <c r="E724" i="38"/>
  <c r="G724" i="38"/>
  <c r="H724" i="38"/>
  <c r="K724" i="38"/>
  <c r="L724" i="38" s="1"/>
  <c r="M724" i="38"/>
  <c r="N724" i="38" s="1"/>
  <c r="S724" i="38"/>
  <c r="F343" i="25"/>
  <c r="G343" i="25"/>
  <c r="H343" i="25"/>
  <c r="O725" i="38" l="1"/>
  <c r="O724" i="38"/>
  <c r="Z724" i="38"/>
  <c r="P724" i="38"/>
  <c r="U724" i="38"/>
  <c r="Q11" i="97"/>
  <c r="F47" i="102" l="1"/>
  <c r="G47" i="102"/>
  <c r="H47" i="102"/>
  <c r="F342" i="25"/>
  <c r="G342" i="25"/>
  <c r="H34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84" i="88"/>
  <c r="H84" i="88"/>
  <c r="G84" i="88"/>
  <c r="F49" i="96"/>
  <c r="H49" i="96"/>
  <c r="G49"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8" i="96"/>
  <c r="H48" i="96"/>
  <c r="G48" i="96"/>
  <c r="P722" i="38" l="1"/>
  <c r="O722" i="38"/>
  <c r="Z722" i="38"/>
  <c r="U722" i="38"/>
  <c r="G53" i="86"/>
  <c r="F53" i="86"/>
  <c r="H53" i="86"/>
  <c r="F125" i="51"/>
  <c r="H125" i="51"/>
  <c r="G125" i="51"/>
  <c r="F45" i="98"/>
  <c r="G45" i="98"/>
  <c r="H45" i="98"/>
  <c r="F154" i="58"/>
  <c r="H154" i="58"/>
  <c r="G154" i="58"/>
  <c r="F96" i="46"/>
  <c r="G96" i="46"/>
  <c r="H96" i="46"/>
  <c r="A721" i="38"/>
  <c r="D721" i="38"/>
  <c r="E721" i="38"/>
  <c r="G721" i="38"/>
  <c r="H721" i="38"/>
  <c r="K721" i="38"/>
  <c r="L721" i="38" s="1"/>
  <c r="M721" i="38"/>
  <c r="N721" i="38" s="1"/>
  <c r="S721" i="38"/>
  <c r="F341" i="25"/>
  <c r="H341" i="25"/>
  <c r="G341" i="25"/>
  <c r="K79" i="25"/>
  <c r="F57" i="93"/>
  <c r="H57" i="93"/>
  <c r="G57" i="93"/>
  <c r="F11" i="93"/>
  <c r="C18" i="98"/>
  <c r="F63" i="74"/>
  <c r="H63" i="74"/>
  <c r="G63" i="74"/>
  <c r="H50" i="103"/>
  <c r="G50" i="103"/>
  <c r="F50" i="103"/>
  <c r="F340" i="25"/>
  <c r="G340" i="25"/>
  <c r="H34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83" i="88"/>
  <c r="H83" i="88"/>
  <c r="G83" i="88"/>
  <c r="K12" i="88"/>
  <c r="F52" i="86"/>
  <c r="H52" i="86"/>
  <c r="G52" i="86"/>
  <c r="K6" i="86"/>
  <c r="F36" i="69"/>
  <c r="H36" i="69"/>
  <c r="G36" i="69"/>
  <c r="K3" i="69"/>
  <c r="F339" i="25"/>
  <c r="G339" i="25"/>
  <c r="H339" i="25"/>
  <c r="K78" i="25"/>
  <c r="G44" i="98"/>
  <c r="F44" i="98"/>
  <c r="H44" i="98"/>
  <c r="K7" i="98"/>
  <c r="F153" i="58"/>
  <c r="H153" i="58"/>
  <c r="G153" i="58"/>
  <c r="K25" i="58"/>
  <c r="F97" i="25"/>
  <c r="F34" i="105"/>
  <c r="H34" i="105"/>
  <c r="G34" i="105"/>
  <c r="K2" i="105"/>
  <c r="K18" i="105" s="1"/>
  <c r="F35" i="53"/>
  <c r="H35" i="53"/>
  <c r="G35" i="53"/>
  <c r="K4" i="53"/>
  <c r="F338" i="25"/>
  <c r="G338" i="25"/>
  <c r="H338" i="25"/>
  <c r="F96" i="25"/>
  <c r="P719" i="38" l="1"/>
  <c r="Z719" i="38"/>
  <c r="O719" i="38"/>
  <c r="U719" i="38"/>
  <c r="F56" i="93"/>
  <c r="H56" i="93"/>
  <c r="G56" i="93"/>
  <c r="F88" i="25"/>
  <c r="F33" i="105"/>
  <c r="H33" i="105"/>
  <c r="G33" i="105"/>
  <c r="F35" i="69"/>
  <c r="H35" i="69"/>
  <c r="G35" i="69"/>
  <c r="F337" i="25"/>
  <c r="G337" i="25"/>
  <c r="H337" i="25"/>
  <c r="G82" i="88"/>
  <c r="F82" i="88"/>
  <c r="H8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7" i="45"/>
  <c r="G57" i="45"/>
  <c r="H57" i="45"/>
  <c r="K8" i="45"/>
  <c r="F336" i="25"/>
  <c r="H336" i="25"/>
  <c r="G336" i="25"/>
  <c r="K76" i="25"/>
  <c r="F335" i="25"/>
  <c r="H335" i="25"/>
  <c r="G335" i="25"/>
  <c r="K75" i="25"/>
  <c r="A716" i="38"/>
  <c r="D716" i="38"/>
  <c r="E716" i="38"/>
  <c r="G716" i="38"/>
  <c r="H716" i="38"/>
  <c r="K716" i="38"/>
  <c r="L716" i="38" s="1"/>
  <c r="M716" i="38"/>
  <c r="N716" i="38" s="1"/>
  <c r="S716" i="38"/>
  <c r="O716" i="38" l="1"/>
  <c r="Z716" i="38"/>
  <c r="P716" i="38"/>
  <c r="U716" i="38"/>
  <c r="F34" i="69"/>
  <c r="H34" i="69"/>
  <c r="G34" i="69"/>
  <c r="F5" i="69"/>
  <c r="F55" i="93"/>
  <c r="G55" i="93"/>
  <c r="H55" i="93"/>
  <c r="F334" i="25"/>
  <c r="G334" i="25"/>
  <c r="H334" i="25"/>
  <c r="F152" i="58"/>
  <c r="G152" i="58"/>
  <c r="H152"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62" i="74"/>
  <c r="H62" i="74"/>
  <c r="G62" i="74"/>
  <c r="F82" i="81"/>
  <c r="H82" i="81"/>
  <c r="G82" i="81"/>
  <c r="F49" i="103"/>
  <c r="H49" i="103"/>
  <c r="G49" i="103"/>
  <c r="F151" i="58"/>
  <c r="H151" i="58"/>
  <c r="G151" i="58"/>
  <c r="F54" i="93"/>
  <c r="H54" i="93"/>
  <c r="G54" i="93"/>
  <c r="F32" i="108"/>
  <c r="G32" i="108"/>
  <c r="H32" i="108"/>
  <c r="F95" i="46"/>
  <c r="H95" i="46"/>
  <c r="G95" i="46"/>
  <c r="K16" i="46"/>
  <c r="A714" i="38"/>
  <c r="D714" i="38"/>
  <c r="E714" i="38"/>
  <c r="G714" i="38"/>
  <c r="H714" i="38"/>
  <c r="K714" i="38"/>
  <c r="L714" i="38" s="1"/>
  <c r="M714" i="38"/>
  <c r="N714" i="38" s="1"/>
  <c r="S714" i="38"/>
  <c r="F333" i="25"/>
  <c r="G333" i="25"/>
  <c r="H333" i="25"/>
  <c r="F33" i="69"/>
  <c r="H33" i="69"/>
  <c r="G33" i="69"/>
  <c r="K2" i="69"/>
  <c r="K18" i="69" s="1"/>
  <c r="F3" i="69"/>
  <c r="G81" i="88"/>
  <c r="F81" i="88"/>
  <c r="H81" i="88"/>
  <c r="K11" i="88"/>
  <c r="Z715" i="38" l="1"/>
  <c r="O714" i="38"/>
  <c r="Z714" i="38"/>
  <c r="P714" i="38"/>
  <c r="U714" i="38"/>
  <c r="Q11" i="107"/>
  <c r="Q13" i="107"/>
  <c r="Q13" i="106"/>
  <c r="F28" i="107" l="1"/>
  <c r="G28" i="107"/>
  <c r="H28" i="107"/>
  <c r="F33" i="53"/>
  <c r="G33" i="53"/>
  <c r="H33" i="53"/>
  <c r="F124" i="51"/>
  <c r="G124" i="51"/>
  <c r="H124" i="51"/>
  <c r="F80" i="88"/>
  <c r="G80" i="88"/>
  <c r="H80" i="88"/>
  <c r="F29" i="106"/>
  <c r="G29" i="106"/>
  <c r="H29" i="106"/>
  <c r="F32" i="69"/>
  <c r="G32" i="69"/>
  <c r="H32" i="69"/>
  <c r="F46" i="102"/>
  <c r="G46" i="102"/>
  <c r="H46" i="102"/>
  <c r="F47" i="96"/>
  <c r="G47" i="96"/>
  <c r="H47" i="96"/>
  <c r="F48" i="103"/>
  <c r="G48" i="103"/>
  <c r="H48" i="103"/>
  <c r="F80" i="84"/>
  <c r="G80" i="84"/>
  <c r="H80" i="84"/>
  <c r="F32" i="105"/>
  <c r="G32" i="105"/>
  <c r="H32" i="105"/>
  <c r="F53" i="93"/>
  <c r="H53" i="93"/>
  <c r="G53" i="93"/>
  <c r="F332" i="25"/>
  <c r="G332" i="25"/>
  <c r="H33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6" i="96"/>
  <c r="G46" i="96"/>
  <c r="H46" i="96"/>
  <c r="F45" i="102"/>
  <c r="G45" i="102"/>
  <c r="H45" i="102"/>
  <c r="F79" i="84"/>
  <c r="G79" i="84"/>
  <c r="H79" i="84"/>
  <c r="G78" i="43"/>
  <c r="F78" i="43"/>
  <c r="H78" i="43"/>
  <c r="F31" i="105"/>
  <c r="G31" i="105"/>
  <c r="H31" i="105"/>
  <c r="F93" i="46"/>
  <c r="H93" i="46"/>
  <c r="G93" i="46"/>
  <c r="F331" i="25"/>
  <c r="G331" i="25"/>
  <c r="H33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50" i="58"/>
  <c r="H150" i="58"/>
  <c r="G150" i="58"/>
  <c r="F30" i="58"/>
  <c r="F53" i="49"/>
  <c r="G53" i="49"/>
  <c r="H53" i="49"/>
  <c r="K6" i="49"/>
  <c r="H46" i="101"/>
  <c r="G46" i="101"/>
  <c r="F9" i="101"/>
  <c r="F47" i="103"/>
  <c r="H47" i="103"/>
  <c r="G47" i="103"/>
  <c r="F7" i="103"/>
  <c r="F330" i="25"/>
  <c r="H330" i="25"/>
  <c r="G330" i="25"/>
  <c r="F329" i="25"/>
  <c r="H329" i="25"/>
  <c r="G32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61" i="74"/>
  <c r="H61" i="74"/>
  <c r="G61" i="74"/>
  <c r="F45" i="99"/>
  <c r="H45" i="99"/>
  <c r="G45" i="99"/>
  <c r="F30" i="68"/>
  <c r="H30" i="68"/>
  <c r="G30" i="68"/>
  <c r="F56" i="45"/>
  <c r="G56" i="45"/>
  <c r="H56" i="45"/>
  <c r="F46" i="103"/>
  <c r="H46" i="103"/>
  <c r="G46" i="103"/>
  <c r="G79" i="88"/>
  <c r="F79" i="88"/>
  <c r="H79" i="88"/>
  <c r="F30" i="69"/>
  <c r="G30" i="69"/>
  <c r="H30" i="69"/>
  <c r="F81" i="81"/>
  <c r="G81" i="81"/>
  <c r="H81" i="81"/>
  <c r="F45" i="96"/>
  <c r="G45" i="96"/>
  <c r="H45" i="96"/>
  <c r="G149" i="58"/>
  <c r="F149" i="58"/>
  <c r="H149" i="58"/>
  <c r="F30" i="53"/>
  <c r="H30" i="53"/>
  <c r="G30" i="53"/>
  <c r="F51" i="93"/>
  <c r="H51" i="93"/>
  <c r="G51" i="93"/>
  <c r="F328" i="25"/>
  <c r="H328" i="25"/>
  <c r="G32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2" i="108"/>
  <c r="K112" i="108"/>
  <c r="H112" i="108"/>
  <c r="F112" i="108"/>
  <c r="C112" i="108"/>
  <c r="P37" i="108"/>
  <c r="P36" i="108"/>
  <c r="P35" i="108"/>
  <c r="P34" i="108"/>
  <c r="P33" i="108"/>
  <c r="P32" i="108"/>
  <c r="P31" i="108"/>
  <c r="P30" i="108"/>
  <c r="P29" i="108"/>
  <c r="P28" i="108"/>
  <c r="P27" i="108"/>
  <c r="P26" i="108"/>
  <c r="P25" i="108"/>
  <c r="H31" i="108"/>
  <c r="G31" i="108"/>
  <c r="F31" i="108"/>
  <c r="P24" i="108"/>
  <c r="P23" i="108"/>
  <c r="P22" i="108"/>
  <c r="P21" i="108"/>
  <c r="P20" i="108"/>
  <c r="P19" i="108"/>
  <c r="P18" i="108"/>
  <c r="M24" i="108"/>
  <c r="P17" i="108"/>
  <c r="Q11" i="108"/>
  <c r="F2" i="108"/>
  <c r="F24" i="108" s="1"/>
  <c r="F113" i="108"/>
  <c r="H113" i="108"/>
  <c r="F25" i="108"/>
  <c r="K113" i="108"/>
  <c r="K25" i="108"/>
  <c r="H25" i="108"/>
  <c r="C25" i="108"/>
  <c r="M25" i="108"/>
  <c r="C113" i="108"/>
  <c r="M113" i="108"/>
  <c r="M94" i="108" l="1"/>
  <c r="Q10" i="108" s="1"/>
  <c r="Q2" i="108"/>
  <c r="Q8" i="108" s="1"/>
  <c r="P709" i="38"/>
  <c r="O709" i="38"/>
  <c r="Z709" i="38"/>
  <c r="U709" i="38"/>
  <c r="Q7" i="108" l="1"/>
  <c r="Q5" i="108"/>
  <c r="Q3" i="108"/>
  <c r="Q6" i="108" s="1"/>
  <c r="Q9" i="108" s="1"/>
  <c r="F55" i="45"/>
  <c r="G55" i="45"/>
  <c r="H55" i="45"/>
  <c r="F44" i="102"/>
  <c r="G44" i="102"/>
  <c r="H44" i="102"/>
  <c r="F29" i="69"/>
  <c r="H29" i="69"/>
  <c r="G29" i="69"/>
  <c r="F44" i="96"/>
  <c r="H44" i="96"/>
  <c r="G44" i="96"/>
  <c r="F327" i="25"/>
  <c r="G327" i="25"/>
  <c r="H32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3" i="96" l="1"/>
  <c r="F43" i="96"/>
  <c r="H43" i="96"/>
  <c r="F148" i="58" l="1"/>
  <c r="G148" i="58"/>
  <c r="H148"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6" i="25"/>
  <c r="G326" i="25"/>
  <c r="H32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8" i="88"/>
  <c r="F78" i="88"/>
  <c r="H78" i="88"/>
  <c r="F18" i="88"/>
  <c r="P705" i="38" l="1"/>
  <c r="O705" i="38"/>
  <c r="Z705" i="38"/>
  <c r="U705" i="38"/>
  <c r="G42" i="96"/>
  <c r="F42" i="96"/>
  <c r="H42" i="96"/>
  <c r="D704" i="38"/>
  <c r="G703" i="38"/>
  <c r="G704" i="38"/>
  <c r="K704" i="38"/>
  <c r="L704" i="38" s="1"/>
  <c r="A704" i="38"/>
  <c r="E704" i="38"/>
  <c r="H704" i="38"/>
  <c r="M704" i="38"/>
  <c r="N704" i="38" s="1"/>
  <c r="S704" i="38"/>
  <c r="F89" i="46"/>
  <c r="H89" i="46"/>
  <c r="G89" i="46"/>
  <c r="F25" i="46"/>
  <c r="F24" i="46"/>
  <c r="F43" i="103"/>
  <c r="H43" i="103"/>
  <c r="G43" i="103"/>
  <c r="K3" i="103"/>
  <c r="G77" i="88"/>
  <c r="F77" i="88"/>
  <c r="H77" i="88"/>
  <c r="K10" i="88"/>
  <c r="G88" i="46"/>
  <c r="F88" i="46"/>
  <c r="H88" i="46"/>
  <c r="F23" i="46"/>
  <c r="F38" i="98"/>
  <c r="H38" i="98"/>
  <c r="G38" i="98"/>
  <c r="F26" i="107"/>
  <c r="G26" i="107"/>
  <c r="H26" i="107"/>
  <c r="F35" i="95"/>
  <c r="G35" i="95"/>
  <c r="H35" i="95"/>
  <c r="G60" i="74"/>
  <c r="F60" i="74"/>
  <c r="H60" i="74"/>
  <c r="F44" i="99"/>
  <c r="G44" i="99"/>
  <c r="H44" i="99"/>
  <c r="F27" i="105"/>
  <c r="G27" i="105"/>
  <c r="H27" i="105"/>
  <c r="F26" i="106"/>
  <c r="G26" i="106"/>
  <c r="H26" i="106"/>
  <c r="F52" i="49"/>
  <c r="G52" i="49"/>
  <c r="H52" i="49"/>
  <c r="F29" i="68"/>
  <c r="G29" i="68"/>
  <c r="H29" i="68"/>
  <c r="F54" i="45"/>
  <c r="G54" i="45"/>
  <c r="H54" i="45"/>
  <c r="F48" i="86"/>
  <c r="H48" i="86"/>
  <c r="G48" i="86"/>
  <c r="F76" i="43"/>
  <c r="H76" i="43"/>
  <c r="G76" i="43"/>
  <c r="F120" i="51"/>
  <c r="H120" i="51"/>
  <c r="G120" i="51"/>
  <c r="F42" i="103"/>
  <c r="H42" i="103"/>
  <c r="G42" i="103"/>
  <c r="F28" i="69"/>
  <c r="G28" i="69"/>
  <c r="H28" i="69"/>
  <c r="F42" i="102"/>
  <c r="H42" i="102"/>
  <c r="G42" i="102"/>
  <c r="F50" i="93"/>
  <c r="H50" i="93"/>
  <c r="G50" i="93"/>
  <c r="F41" i="96"/>
  <c r="G41" i="96"/>
  <c r="H41"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5" i="25"/>
  <c r="G325" i="25"/>
  <c r="H325" i="25"/>
  <c r="K73" i="25"/>
  <c r="F41" i="102"/>
  <c r="H41" i="102"/>
  <c r="G41" i="102"/>
  <c r="K5" i="102"/>
  <c r="F324" i="25"/>
  <c r="H324" i="25"/>
  <c r="G324" i="25"/>
  <c r="F92" i="25"/>
  <c r="H59" i="74"/>
  <c r="G59" i="74"/>
  <c r="F59" i="74"/>
  <c r="F7" i="74"/>
  <c r="L702" i="38" l="1"/>
  <c r="P702" i="38" s="1"/>
  <c r="Z702" i="38"/>
  <c r="O702" i="38"/>
  <c r="U702" i="38"/>
  <c r="F49" i="93"/>
  <c r="H49" i="93"/>
  <c r="G49" i="93"/>
  <c r="F75" i="43"/>
  <c r="H75" i="43"/>
  <c r="G75" i="43"/>
  <c r="F79" i="81"/>
  <c r="H79" i="81"/>
  <c r="G79" i="81"/>
  <c r="F23" i="81"/>
  <c r="F27" i="69"/>
  <c r="G27" i="69"/>
  <c r="H27" i="69"/>
  <c r="F4" i="69"/>
  <c r="F40" i="96"/>
  <c r="G40" i="96"/>
  <c r="H40"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F19" i="107"/>
  <c r="C19" i="107"/>
  <c r="H89" i="107"/>
  <c r="C89" i="107"/>
  <c r="H19" i="107"/>
  <c r="M89" i="107"/>
  <c r="K19" i="107"/>
  <c r="K89" i="107"/>
  <c r="F89" i="107"/>
  <c r="Q2" i="107" l="1"/>
  <c r="Q5" i="107" s="1"/>
  <c r="M70" i="107"/>
  <c r="Q10" i="107" s="1"/>
  <c r="P701" i="38"/>
  <c r="O701" i="38"/>
  <c r="Z701" i="38"/>
  <c r="U701" i="38"/>
  <c r="F26" i="105"/>
  <c r="G26" i="105"/>
  <c r="H26" i="105"/>
  <c r="F53" i="45"/>
  <c r="G53" i="45"/>
  <c r="H53" i="45"/>
  <c r="F26" i="69"/>
  <c r="G26" i="69"/>
  <c r="H26" i="69"/>
  <c r="F74" i="43"/>
  <c r="H74" i="43"/>
  <c r="G74" i="43"/>
  <c r="F41" i="103"/>
  <c r="G41" i="103"/>
  <c r="H41" i="103"/>
  <c r="F147" i="58"/>
  <c r="G147" i="58"/>
  <c r="H147"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23" i="25"/>
  <c r="H323" i="25"/>
  <c r="G323" i="25"/>
  <c r="F91" i="25"/>
  <c r="F45" i="101"/>
  <c r="H45" i="101"/>
  <c r="G45" i="101"/>
  <c r="Q3" i="107" l="1"/>
  <c r="Q6" i="107" s="1"/>
  <c r="Q8" i="107"/>
  <c r="Q7" i="107" s="1"/>
  <c r="P700" i="38"/>
  <c r="O700" i="38"/>
  <c r="Z700" i="38"/>
  <c r="U700" i="38"/>
  <c r="F322" i="25"/>
  <c r="H322" i="25"/>
  <c r="G322" i="25"/>
  <c r="K72" i="25"/>
  <c r="F28" i="53"/>
  <c r="G28" i="53"/>
  <c r="H28" i="53"/>
  <c r="F3" i="53"/>
  <c r="K2" i="53"/>
  <c r="F76" i="88"/>
  <c r="H76" i="88"/>
  <c r="G76"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21" i="25"/>
  <c r="G321" i="25"/>
  <c r="H321" i="25"/>
  <c r="C70" i="58"/>
  <c r="F40" i="103"/>
  <c r="H40" i="103"/>
  <c r="G40" i="103"/>
  <c r="F75" i="88"/>
  <c r="H75" i="88"/>
  <c r="G75" i="88"/>
  <c r="P698" i="38" l="1"/>
  <c r="O698" i="38"/>
  <c r="Z698" i="38"/>
  <c r="U698" i="38"/>
  <c r="Q11" i="102"/>
  <c r="F39" i="102"/>
  <c r="G39" i="102"/>
  <c r="H39" i="102"/>
  <c r="Q13" i="102"/>
  <c r="A697" i="38"/>
  <c r="D697" i="38"/>
  <c r="E697" i="38"/>
  <c r="G697" i="38"/>
  <c r="H697" i="38"/>
  <c r="K697" i="38"/>
  <c r="L697" i="38" s="1"/>
  <c r="M697" i="38"/>
  <c r="N697" i="38" s="1"/>
  <c r="S697" i="38"/>
  <c r="F320" i="25"/>
  <c r="G320" i="25"/>
  <c r="H320" i="25"/>
  <c r="F78" i="81"/>
  <c r="G78" i="81"/>
  <c r="H78" i="81"/>
  <c r="F22" i="81"/>
  <c r="F74" i="88"/>
  <c r="H74" i="88"/>
  <c r="G74" i="88"/>
  <c r="F17" i="88"/>
  <c r="F39" i="96"/>
  <c r="G39" i="96"/>
  <c r="H39"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6" i="58"/>
  <c r="F146" i="58"/>
  <c r="H146" i="58"/>
  <c r="F29" i="58"/>
  <c r="F42" i="99"/>
  <c r="H42" i="99"/>
  <c r="G42" i="99"/>
  <c r="F7" i="99"/>
  <c r="F73" i="88"/>
  <c r="H73" i="88"/>
  <c r="G73"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8" i="96"/>
  <c r="G38" i="96"/>
  <c r="F38" i="96"/>
  <c r="F5" i="96"/>
  <c r="F319" i="25"/>
  <c r="H319" i="25"/>
  <c r="G319" i="25"/>
  <c r="K71" i="25"/>
  <c r="F145" i="58"/>
  <c r="H145" i="58"/>
  <c r="G145"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72" i="88"/>
  <c r="H72" i="88"/>
  <c r="G72" i="88"/>
  <c r="K8" i="88"/>
  <c r="K5" i="90"/>
  <c r="H37" i="98"/>
  <c r="G37" i="98"/>
  <c r="F37" i="98"/>
  <c r="F5" i="98"/>
  <c r="F40" i="90"/>
  <c r="H40" i="90"/>
  <c r="G40" i="90"/>
  <c r="Q11" i="93"/>
  <c r="G43" i="93"/>
  <c r="F43" i="93"/>
  <c r="H43" i="93"/>
  <c r="G71" i="88"/>
  <c r="F71" i="88"/>
  <c r="H7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K19" i="106"/>
  <c r="C85" i="106"/>
  <c r="C19" i="106"/>
  <c r="F19" i="106"/>
  <c r="H19" i="106"/>
  <c r="K85" i="106"/>
  <c r="H85" i="106"/>
  <c r="F85" i="106"/>
  <c r="M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8" i="25"/>
  <c r="H318" i="25"/>
  <c r="G31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7" i="25"/>
  <c r="F317" i="25"/>
  <c r="H31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4" i="58"/>
  <c r="H144" i="58"/>
  <c r="G144"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6" i="25"/>
  <c r="G316" i="25"/>
  <c r="H316" i="25"/>
  <c r="F315" i="25"/>
  <c r="H315" i="25"/>
  <c r="G315" i="25"/>
  <c r="F90" i="25"/>
  <c r="F35" i="102"/>
  <c r="H35" i="102"/>
  <c r="G35" i="102"/>
  <c r="F5" i="102"/>
  <c r="F89" i="25"/>
  <c r="F117" i="51"/>
  <c r="H117" i="51"/>
  <c r="G117" i="51"/>
  <c r="F49" i="49"/>
  <c r="H49" i="49"/>
  <c r="G49" i="49"/>
  <c r="A688" i="38" l="1"/>
  <c r="D688" i="38"/>
  <c r="E688" i="38"/>
  <c r="G688" i="38"/>
  <c r="H688" i="38"/>
  <c r="K688" i="38"/>
  <c r="L688" i="38" s="1"/>
  <c r="M688" i="38"/>
  <c r="N688" i="38" s="1"/>
  <c r="S688" i="38"/>
  <c r="F52" i="45"/>
  <c r="G52" i="45"/>
  <c r="H52" i="45"/>
  <c r="F11" i="45"/>
  <c r="F41" i="93"/>
  <c r="H41" i="93"/>
  <c r="G41" i="93"/>
  <c r="F7" i="93"/>
  <c r="Q11" i="45"/>
  <c r="F37" i="103"/>
  <c r="H37" i="103"/>
  <c r="G37" i="103"/>
  <c r="H51" i="45"/>
  <c r="F51" i="45"/>
  <c r="G51"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4" i="25"/>
  <c r="H314" i="25"/>
  <c r="G314" i="25"/>
  <c r="F87" i="25"/>
  <c r="F40" i="93" l="1"/>
  <c r="H40" i="93"/>
  <c r="G40" i="93"/>
  <c r="F6" i="93"/>
  <c r="F40" i="99"/>
  <c r="H40" i="99"/>
  <c r="G40" i="99"/>
  <c r="K5" i="99"/>
  <c r="F142" i="58"/>
  <c r="G142" i="58"/>
  <c r="H142" i="58"/>
  <c r="F143" i="58"/>
  <c r="G143" i="58"/>
  <c r="H143"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13" i="25"/>
  <c r="H313" i="25"/>
  <c r="G313" i="25"/>
  <c r="K68" i="25"/>
  <c r="Z684" i="38" l="1"/>
  <c r="O684" i="38"/>
  <c r="P684" i="38"/>
  <c r="U684" i="38"/>
  <c r="G84" i="46"/>
  <c r="F84" i="46"/>
  <c r="H84" i="46"/>
  <c r="F39" i="99"/>
  <c r="H39" i="99"/>
  <c r="G39" i="99"/>
  <c r="F36" i="103"/>
  <c r="H36" i="103"/>
  <c r="G36" i="103"/>
  <c r="G70" i="88"/>
  <c r="F70" i="88"/>
  <c r="H70"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12" i="25"/>
  <c r="G312" i="25"/>
  <c r="H312" i="25"/>
  <c r="K67" i="25"/>
  <c r="F76" i="81"/>
  <c r="H76" i="81"/>
  <c r="G76" i="81"/>
  <c r="K15" i="81"/>
  <c r="F32" i="102"/>
  <c r="G32" i="102"/>
  <c r="H32" i="102"/>
  <c r="K2" i="102"/>
  <c r="K18" i="102" s="1"/>
  <c r="K5" i="98"/>
  <c r="K12" i="57"/>
  <c r="K2" i="96"/>
  <c r="K21" i="96" s="1"/>
  <c r="Q2" i="31" l="1"/>
  <c r="K2" i="31"/>
  <c r="K10" i="47"/>
  <c r="F44" i="101"/>
  <c r="H44" i="101"/>
  <c r="G44" i="101"/>
  <c r="K7" i="101"/>
  <c r="K7" i="91"/>
  <c r="H18" i="91"/>
  <c r="K7" i="45"/>
  <c r="F73" i="84"/>
  <c r="H73" i="84"/>
  <c r="G73" i="84"/>
  <c r="K9" i="84"/>
  <c r="K682" i="38"/>
  <c r="G682" i="38"/>
  <c r="D682" i="38"/>
  <c r="A682" i="38"/>
  <c r="E682" i="38"/>
  <c r="H682" i="38"/>
  <c r="M682" i="38"/>
  <c r="N682" i="38" s="1"/>
  <c r="S682" i="38"/>
  <c r="F311" i="25"/>
  <c r="H311" i="25"/>
  <c r="G311" i="25"/>
  <c r="F86" i="25"/>
  <c r="F83" i="46"/>
  <c r="H83" i="46"/>
  <c r="G83" i="46"/>
  <c r="F41" i="47"/>
  <c r="H41" i="47"/>
  <c r="G41" i="47"/>
  <c r="K9" i="47"/>
  <c r="K13" i="46"/>
  <c r="F310" i="25"/>
  <c r="H310" i="25"/>
  <c r="G310" i="25"/>
  <c r="F85" i="25"/>
  <c r="Q13" i="68"/>
  <c r="Q13" i="47"/>
  <c r="F31" i="102"/>
  <c r="H31" i="102"/>
  <c r="G31" i="102"/>
  <c r="Q13" i="84"/>
  <c r="F72" i="84"/>
  <c r="H72" i="84"/>
  <c r="G72" i="84"/>
  <c r="F115" i="51"/>
  <c r="H115" i="51"/>
  <c r="G115" i="51"/>
  <c r="Q13" i="51"/>
  <c r="C43" i="46"/>
  <c r="H43" i="46"/>
  <c r="C19" i="47"/>
  <c r="H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9" i="25"/>
  <c r="H309" i="25"/>
  <c r="G30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9" i="88"/>
  <c r="H69" i="88"/>
  <c r="F69" i="88"/>
  <c r="F46" i="49"/>
  <c r="H46" i="49"/>
  <c r="G46" i="49"/>
  <c r="F71" i="84"/>
  <c r="H71" i="84"/>
  <c r="G71" i="84"/>
  <c r="F308" i="25"/>
  <c r="G308" i="25"/>
  <c r="H30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9" i="45" l="1"/>
  <c r="G49" i="45"/>
  <c r="H49"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8" i="45"/>
  <c r="G48" i="45"/>
  <c r="H48" i="45"/>
  <c r="F69" i="84"/>
  <c r="G69" i="84"/>
  <c r="H69" i="84"/>
  <c r="F114" i="51"/>
  <c r="H114" i="51"/>
  <c r="G114" i="51"/>
  <c r="F307" i="25"/>
  <c r="G307" i="25"/>
  <c r="H30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34" i="88"/>
  <c r="K19" i="105"/>
  <c r="C19" i="105"/>
  <c r="F91" i="105"/>
  <c r="H19" i="105"/>
  <c r="C91" i="105"/>
  <c r="F19" i="105"/>
  <c r="M19" i="105"/>
  <c r="H91" i="105"/>
  <c r="M91" i="105"/>
  <c r="K91" i="105"/>
  <c r="M72" i="105" l="1"/>
  <c r="Q10" i="105" s="1"/>
  <c r="O677" i="38"/>
  <c r="Z677" i="38"/>
  <c r="P677" i="38"/>
  <c r="U677" i="38"/>
  <c r="Q2" i="105"/>
  <c r="Q5" i="105" s="1"/>
  <c r="G68" i="88"/>
  <c r="F68" i="88"/>
  <c r="H6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7" i="88"/>
  <c r="H67" i="88"/>
  <c r="G67" i="88"/>
  <c r="K7" i="88"/>
  <c r="F306" i="25"/>
  <c r="G306" i="25"/>
  <c r="H30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7" i="45"/>
  <c r="G47" i="45"/>
  <c r="H47" i="45"/>
  <c r="F7" i="45"/>
  <c r="K5" i="45"/>
  <c r="F113" i="51"/>
  <c r="H113" i="51"/>
  <c r="G113" i="51"/>
  <c r="G141" i="58"/>
  <c r="F141" i="58"/>
  <c r="H141" i="58"/>
  <c r="K22" i="58"/>
  <c r="A674" i="38"/>
  <c r="D674" i="38"/>
  <c r="E674" i="38"/>
  <c r="G674" i="38"/>
  <c r="H674" i="38"/>
  <c r="K674" i="38"/>
  <c r="L674" i="38" s="1"/>
  <c r="M674" i="38"/>
  <c r="N674" i="38" s="1"/>
  <c r="S674" i="38"/>
  <c r="H21" i="45"/>
  <c r="O674" i="38" l="1"/>
  <c r="P674" i="38"/>
  <c r="U674" i="38"/>
  <c r="Z674" i="38"/>
  <c r="F34" i="103"/>
  <c r="H34" i="103"/>
  <c r="G34" i="103"/>
  <c r="F66" i="88"/>
  <c r="H66" i="88"/>
  <c r="G66" i="88"/>
  <c r="K6" i="88"/>
  <c r="F305" i="25"/>
  <c r="H305" i="25"/>
  <c r="G305" i="25"/>
  <c r="F83" i="25"/>
  <c r="F112" i="51"/>
  <c r="G112" i="51"/>
  <c r="H112" i="51"/>
  <c r="G140" i="58"/>
  <c r="F140" i="58"/>
  <c r="H140" i="58"/>
  <c r="A673" i="38"/>
  <c r="D673" i="38"/>
  <c r="E673" i="38"/>
  <c r="G673" i="38"/>
  <c r="H673" i="38"/>
  <c r="K673" i="38"/>
  <c r="L673" i="38" s="1"/>
  <c r="M673" i="38"/>
  <c r="N673" i="38" s="1"/>
  <c r="S673" i="38"/>
  <c r="C35" i="88"/>
  <c r="H3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4" i="25"/>
  <c r="G304" i="25"/>
  <c r="H304" i="25"/>
  <c r="K65" i="25"/>
  <c r="G27" i="104"/>
  <c r="H27" i="104"/>
  <c r="O672" i="38" l="1"/>
  <c r="Z672" i="38"/>
  <c r="P672" i="38"/>
  <c r="U672" i="38"/>
  <c r="A671" i="38"/>
  <c r="D671" i="38"/>
  <c r="E671" i="38"/>
  <c r="G671" i="38"/>
  <c r="H671" i="38"/>
  <c r="K671" i="38"/>
  <c r="L671" i="38" s="1"/>
  <c r="M671" i="38"/>
  <c r="N671" i="38" s="1"/>
  <c r="S671" i="38"/>
  <c r="O671" i="38" l="1"/>
  <c r="Z671" i="38"/>
  <c r="P671" i="38"/>
  <c r="U671" i="38"/>
  <c r="G139" i="58"/>
  <c r="F139" i="58"/>
  <c r="H139" i="58"/>
  <c r="F26" i="58"/>
  <c r="A670" i="38" l="1"/>
  <c r="D670" i="38"/>
  <c r="E670" i="38"/>
  <c r="G670" i="38"/>
  <c r="H670" i="38"/>
  <c r="K670" i="38"/>
  <c r="L670" i="38" s="1"/>
  <c r="M670" i="38"/>
  <c r="N670" i="38" s="1"/>
  <c r="S670" i="38"/>
  <c r="F303" i="25"/>
  <c r="H303" i="25"/>
  <c r="G30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302" i="25"/>
  <c r="H302" i="25"/>
  <c r="G302" i="25"/>
  <c r="F82" i="25"/>
  <c r="F43" i="86"/>
  <c r="H43" i="86"/>
  <c r="G43" i="86"/>
  <c r="F7" i="86"/>
  <c r="F301" i="25"/>
  <c r="H301" i="25"/>
  <c r="G301" i="25"/>
  <c r="F81" i="25"/>
  <c r="F80" i="25"/>
  <c r="F110" i="51"/>
  <c r="H110" i="51"/>
  <c r="G110" i="51"/>
  <c r="F36" i="96"/>
  <c r="H36" i="96"/>
  <c r="G36"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65" i="88"/>
  <c r="G65" i="88"/>
  <c r="H6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300" i="25"/>
  <c r="G300" i="25"/>
  <c r="H30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8" i="58"/>
  <c r="H138" i="58"/>
  <c r="G138"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6" i="45"/>
  <c r="G46" i="45"/>
  <c r="H46" i="45"/>
  <c r="A658" i="38" l="1"/>
  <c r="D658" i="38"/>
  <c r="E658" i="38"/>
  <c r="G658" i="38"/>
  <c r="H658" i="38"/>
  <c r="K658" i="38"/>
  <c r="L658" i="38" s="1"/>
  <c r="M658" i="38"/>
  <c r="N658" i="38" s="1"/>
  <c r="S658" i="38"/>
  <c r="H25" i="82"/>
  <c r="G25" i="82"/>
  <c r="F25" i="82"/>
  <c r="O658" i="38" l="1"/>
  <c r="Z658" i="38"/>
  <c r="P658" i="38"/>
  <c r="U658" i="38"/>
  <c r="F59" i="57"/>
  <c r="H59" i="57"/>
  <c r="G59" i="57"/>
  <c r="F299" i="25"/>
  <c r="G299" i="25"/>
  <c r="H299" i="25"/>
  <c r="G64" i="88"/>
  <c r="F64" i="88"/>
  <c r="H64" i="88"/>
  <c r="A657" i="38"/>
  <c r="D657" i="38"/>
  <c r="E657" i="38"/>
  <c r="G657" i="38"/>
  <c r="H657" i="38"/>
  <c r="K657" i="38"/>
  <c r="L657" i="38" s="1"/>
  <c r="M657" i="38"/>
  <c r="U657" i="38" s="1"/>
  <c r="S657" i="38"/>
  <c r="K11" i="77"/>
  <c r="H18" i="77"/>
  <c r="N657" i="38" l="1"/>
  <c r="O657" i="38" s="1"/>
  <c r="P657" i="38"/>
  <c r="K10" i="70"/>
  <c r="F29" i="95"/>
  <c r="H29" i="95"/>
  <c r="G29" i="95"/>
  <c r="F3" i="95"/>
  <c r="F45" i="45"/>
  <c r="G45" i="45"/>
  <c r="H45"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8" i="25"/>
  <c r="H298" i="25"/>
  <c r="G298" i="25"/>
  <c r="F79" i="25"/>
  <c r="F78" i="25"/>
  <c r="F42" i="78"/>
  <c r="H42" i="78"/>
  <c r="G42" i="78"/>
  <c r="P655" i="38" l="1"/>
  <c r="Z655" i="38"/>
  <c r="O655" i="38"/>
  <c r="U655" i="38"/>
  <c r="F44" i="45"/>
  <c r="G44" i="45"/>
  <c r="H44"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3" i="45"/>
  <c r="G43" i="45"/>
  <c r="H43" i="45"/>
  <c r="K4" i="45"/>
  <c r="A652" i="38"/>
  <c r="D652" i="38"/>
  <c r="E652" i="38"/>
  <c r="G652" i="38"/>
  <c r="H652" i="38"/>
  <c r="K652" i="38"/>
  <c r="L652" i="38" s="1"/>
  <c r="M652" i="38"/>
  <c r="N652" i="38" s="1"/>
  <c r="S652" i="38"/>
  <c r="P652" i="38" l="1"/>
  <c r="O652" i="38"/>
  <c r="Z652" i="38"/>
  <c r="U652" i="38"/>
  <c r="F35" i="96"/>
  <c r="H35" i="96"/>
  <c r="G35" i="96"/>
  <c r="F78" i="46"/>
  <c r="G78" i="46"/>
  <c r="H78" i="46"/>
  <c r="F63" i="88"/>
  <c r="H63" i="88"/>
  <c r="G63" i="88"/>
  <c r="F105" i="51"/>
  <c r="G105" i="51"/>
  <c r="H105" i="51"/>
  <c r="F65" i="84"/>
  <c r="H65" i="84"/>
  <c r="G65" i="84"/>
  <c r="F297" i="25"/>
  <c r="H297" i="25"/>
  <c r="G29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2" i="45"/>
  <c r="G42" i="45"/>
  <c r="H42"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8" i="74"/>
  <c r="F58" i="74"/>
  <c r="H58" i="74"/>
  <c r="F34" i="96"/>
  <c r="H34" i="96"/>
  <c r="G34" i="96"/>
  <c r="A647" i="38"/>
  <c r="D647" i="38"/>
  <c r="E647" i="38"/>
  <c r="G647" i="38"/>
  <c r="H647" i="38"/>
  <c r="K647" i="38"/>
  <c r="L647" i="38" s="1"/>
  <c r="M647" i="38"/>
  <c r="U647" i="38" s="1"/>
  <c r="S647" i="38"/>
  <c r="N647" i="38" l="1"/>
  <c r="O647" i="38" s="1"/>
  <c r="P647" i="38"/>
  <c r="F33" i="103"/>
  <c r="H33" i="103"/>
  <c r="G33" i="103"/>
  <c r="F296" i="25"/>
  <c r="G296" i="25"/>
  <c r="H296" i="25"/>
  <c r="K61" i="25"/>
  <c r="F137" i="58"/>
  <c r="H137" i="58"/>
  <c r="G137" i="58"/>
  <c r="H70"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41" i="45"/>
  <c r="G41" i="45"/>
  <c r="H41" i="45"/>
  <c r="K3" i="45"/>
  <c r="G39" i="91"/>
  <c r="F39" i="91"/>
  <c r="H39" i="91"/>
  <c r="K6" i="91"/>
  <c r="P644" i="38" l="1"/>
  <c r="O644" i="38"/>
  <c r="Z644" i="38"/>
  <c r="U644" i="38"/>
  <c r="F41" i="78"/>
  <c r="H41" i="78"/>
  <c r="G41" i="78"/>
  <c r="F53" i="70"/>
  <c r="H53" i="70"/>
  <c r="G53" i="70"/>
  <c r="F61" i="77"/>
  <c r="H61" i="77"/>
  <c r="G61" i="77"/>
  <c r="F295" i="25"/>
  <c r="G295" i="25"/>
  <c r="H29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62" i="88"/>
  <c r="H62" i="88"/>
  <c r="G62" i="88"/>
  <c r="F14" i="88"/>
  <c r="AA14" i="88" s="1"/>
  <c r="AB14" i="88" s="1"/>
  <c r="F136" i="58"/>
  <c r="H136" i="58"/>
  <c r="G136"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5" i="58"/>
  <c r="H135" i="58"/>
  <c r="G135" i="58"/>
  <c r="F24" i="58"/>
  <c r="P642" i="38" l="1"/>
  <c r="O642" i="38"/>
  <c r="Z642" i="38"/>
  <c r="U642" i="38"/>
  <c r="F57" i="74"/>
  <c r="G57" i="74"/>
  <c r="H57" i="74"/>
  <c r="H56" i="74"/>
  <c r="A641" i="38"/>
  <c r="D641" i="38"/>
  <c r="E641" i="38"/>
  <c r="G641" i="38"/>
  <c r="H641" i="38"/>
  <c r="K641" i="38"/>
  <c r="L641" i="38" s="1"/>
  <c r="M641" i="38"/>
  <c r="N641" i="38" s="1"/>
  <c r="S641" i="38"/>
  <c r="K2" i="97"/>
  <c r="K18" i="97" s="1"/>
  <c r="F38" i="47"/>
  <c r="G38" i="47"/>
  <c r="H38" i="47"/>
  <c r="K7" i="47"/>
  <c r="F294" i="25"/>
  <c r="H294" i="25"/>
  <c r="G294" i="25"/>
  <c r="C16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6" i="74" l="1"/>
  <c r="G56" i="74"/>
  <c r="K3" i="74"/>
  <c r="A640" i="38" l="1"/>
  <c r="D640" i="38"/>
  <c r="E640" i="38"/>
  <c r="G640" i="38"/>
  <c r="H640" i="38"/>
  <c r="K640" i="38"/>
  <c r="L640" i="38" s="1"/>
  <c r="M640" i="38"/>
  <c r="N640" i="38" s="1"/>
  <c r="S640" i="38"/>
  <c r="F55" i="74"/>
  <c r="H55" i="74"/>
  <c r="G55" i="74"/>
  <c r="F6" i="74"/>
  <c r="F293" i="25"/>
  <c r="H293" i="25"/>
  <c r="G293" i="25"/>
  <c r="K58" i="25"/>
  <c r="F134" i="58"/>
  <c r="H134" i="58"/>
  <c r="G134" i="58"/>
  <c r="K18" i="58"/>
  <c r="P640" i="38" l="1"/>
  <c r="O640" i="38"/>
  <c r="Z640" i="38"/>
  <c r="U640" i="38"/>
  <c r="C18" i="47"/>
  <c r="D555" i="38"/>
  <c r="A639" i="38"/>
  <c r="D639" i="38"/>
  <c r="E639" i="38"/>
  <c r="G639" i="38"/>
  <c r="H639" i="38"/>
  <c r="K639" i="38"/>
  <c r="L639" i="38" s="1"/>
  <c r="M639" i="38"/>
  <c r="N639" i="38" s="1"/>
  <c r="S639" i="38"/>
  <c r="F30" i="103"/>
  <c r="G30" i="103"/>
  <c r="H30" i="103"/>
  <c r="F54" i="74"/>
  <c r="H54" i="74"/>
  <c r="G54" i="74"/>
  <c r="G77" i="46"/>
  <c r="F77" i="46"/>
  <c r="H77" i="46"/>
  <c r="F18" i="46"/>
  <c r="F292" i="25"/>
  <c r="H292" i="25"/>
  <c r="G292" i="25"/>
  <c r="K57" i="25"/>
  <c r="F37" i="47"/>
  <c r="H37" i="47"/>
  <c r="G37" i="47"/>
  <c r="F11" i="47"/>
  <c r="F53" i="74"/>
  <c r="H53" i="74"/>
  <c r="G53" i="74"/>
  <c r="K2" i="74"/>
  <c r="O639" i="38" l="1"/>
  <c r="Z639" i="38"/>
  <c r="U639" i="38"/>
  <c r="P639" i="38"/>
  <c r="F33" i="96"/>
  <c r="H33" i="96"/>
  <c r="G33"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C19" i="104"/>
  <c r="K85" i="104"/>
  <c r="F85" i="104"/>
  <c r="M85" i="104"/>
  <c r="H85" i="104"/>
  <c r="H19" i="104"/>
  <c r="F19" i="104"/>
  <c r="C85" i="104"/>
  <c r="M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91" i="25"/>
  <c r="G291" i="25"/>
  <c r="H291" i="25"/>
  <c r="K56" i="25"/>
  <c r="H99" i="51"/>
  <c r="G99" i="51"/>
  <c r="F99" i="51"/>
  <c r="F98" i="51"/>
  <c r="G98" i="51"/>
  <c r="H98" i="51"/>
  <c r="F61" i="88"/>
  <c r="H61" i="88"/>
  <c r="G61" i="88"/>
  <c r="F13" i="88"/>
  <c r="AA13" i="88" s="1"/>
  <c r="AB13" i="88" s="1"/>
  <c r="A636" i="38"/>
  <c r="D636" i="38"/>
  <c r="E636" i="38"/>
  <c r="G636" i="38"/>
  <c r="H636" i="38"/>
  <c r="M636" i="38"/>
  <c r="S636" i="38"/>
  <c r="N636" i="38" l="1"/>
  <c r="U636" i="38"/>
  <c r="M77" i="75"/>
  <c r="O636" i="38" l="1"/>
  <c r="Z636" i="38"/>
  <c r="I635" i="38"/>
  <c r="K636" i="38" s="1"/>
  <c r="L636" i="38" s="1"/>
  <c r="P636" i="38" s="1"/>
  <c r="F60" i="88"/>
  <c r="G60" i="88"/>
  <c r="H60" i="88"/>
  <c r="F61" i="84"/>
  <c r="G61" i="84"/>
  <c r="H61" i="84"/>
  <c r="F70" i="81"/>
  <c r="H70" i="81"/>
  <c r="G70" i="81"/>
  <c r="H69" i="81"/>
  <c r="F60" i="77" l="1"/>
  <c r="H60" i="77"/>
  <c r="G60" i="77"/>
  <c r="F59" i="88"/>
  <c r="H59" i="88"/>
  <c r="G59"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90" i="25"/>
  <c r="G290" i="25"/>
  <c r="H290" i="25"/>
  <c r="F76" i="25"/>
  <c r="F39" i="101"/>
  <c r="H39" i="101"/>
  <c r="G39" i="101"/>
  <c r="F7" i="101"/>
  <c r="F74" i="46"/>
  <c r="H74" i="46"/>
  <c r="G74" i="46"/>
  <c r="K10" i="46"/>
  <c r="F4" i="90"/>
  <c r="F37" i="90"/>
  <c r="G37" i="90"/>
  <c r="H37" i="90"/>
  <c r="K3" i="90"/>
  <c r="K26" i="93"/>
  <c r="K25" i="93" l="1"/>
  <c r="AD5" i="88"/>
  <c r="AE5" i="88" s="1"/>
  <c r="P635" i="38"/>
  <c r="O635" i="38"/>
  <c r="Z635" i="38"/>
  <c r="U635" i="38"/>
  <c r="F52" i="74"/>
  <c r="G52" i="74"/>
  <c r="H52" i="74"/>
  <c r="F40" i="45"/>
  <c r="G40" i="45"/>
  <c r="H40" i="45"/>
  <c r="F73" i="46"/>
  <c r="G73" i="46"/>
  <c r="H73" i="46"/>
  <c r="F133" i="58"/>
  <c r="G133" i="58"/>
  <c r="H133" i="58"/>
  <c r="F58" i="57"/>
  <c r="G58" i="57"/>
  <c r="H58" i="57"/>
  <c r="F58" i="88"/>
  <c r="H58" i="88"/>
  <c r="G58" i="88"/>
  <c r="F289" i="25"/>
  <c r="G289" i="25"/>
  <c r="H28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7" i="88"/>
  <c r="G57" i="88"/>
  <c r="H5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2" i="58"/>
  <c r="G132" i="58"/>
  <c r="H132" i="58"/>
  <c r="F288" i="25"/>
  <c r="H288" i="25"/>
  <c r="G28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9" i="45"/>
  <c r="G39" i="45"/>
  <c r="H39"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7" i="25"/>
  <c r="H287" i="25"/>
  <c r="G287" i="25"/>
  <c r="K55" i="25"/>
  <c r="F33" i="47"/>
  <c r="H33" i="47"/>
  <c r="G33" i="47"/>
  <c r="K5" i="47"/>
  <c r="F131" i="58"/>
  <c r="H131" i="58"/>
  <c r="G131"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8" i="45"/>
  <c r="G38" i="45"/>
  <c r="H38"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6" i="88"/>
  <c r="H56" i="88"/>
  <c r="G56" i="88"/>
  <c r="K4" i="88"/>
  <c r="F57" i="77"/>
  <c r="H57" i="77"/>
  <c r="G57" i="77"/>
  <c r="F12" i="77"/>
  <c r="F130" i="58"/>
  <c r="H130" i="58"/>
  <c r="G130" i="58"/>
  <c r="F23" i="58"/>
  <c r="F34" i="101"/>
  <c r="H34" i="101"/>
  <c r="G34" i="101"/>
  <c r="F5" i="101"/>
  <c r="F286" i="25"/>
  <c r="H286" i="25"/>
  <c r="G286" i="25"/>
  <c r="F75" i="25"/>
  <c r="F31" i="47"/>
  <c r="H31" i="47"/>
  <c r="G31" i="47"/>
  <c r="F9" i="47"/>
  <c r="F34" i="91"/>
  <c r="H34" i="91"/>
  <c r="G34" i="91"/>
  <c r="F7" i="91"/>
  <c r="F64" i="81"/>
  <c r="H64" i="81"/>
  <c r="G64" i="81"/>
  <c r="F18" i="81"/>
  <c r="F129" i="58"/>
  <c r="H129" i="58"/>
  <c r="G129" i="58"/>
  <c r="F22" i="58"/>
  <c r="F285" i="25"/>
  <c r="G285" i="25"/>
  <c r="H285" i="25"/>
  <c r="F74" i="25"/>
  <c r="F63" i="81"/>
  <c r="H63" i="81"/>
  <c r="G63" i="81"/>
  <c r="K8" i="81"/>
  <c r="AD4" i="88" l="1"/>
  <c r="AE4" i="88" s="1"/>
  <c r="P620" i="38"/>
  <c r="O620" i="38"/>
  <c r="Z620" i="38"/>
  <c r="U620" i="38"/>
  <c r="A619" i="38"/>
  <c r="D619" i="38"/>
  <c r="E619" i="38"/>
  <c r="G619" i="38"/>
  <c r="H619" i="38"/>
  <c r="K619" i="38"/>
  <c r="L619" i="38" s="1"/>
  <c r="M619" i="38"/>
  <c r="U619" i="38" s="1"/>
  <c r="S619" i="38"/>
  <c r="F284" i="25"/>
  <c r="H284" i="25"/>
  <c r="G284" i="25"/>
  <c r="K54" i="25"/>
  <c r="F128" i="58"/>
  <c r="H128" i="58"/>
  <c r="G128"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83" i="25"/>
  <c r="H283" i="25"/>
  <c r="G283" i="25"/>
  <c r="K53" i="25"/>
  <c r="A616" i="38"/>
  <c r="D616" i="38"/>
  <c r="E616" i="38"/>
  <c r="G616" i="38"/>
  <c r="H616" i="38"/>
  <c r="K616" i="38"/>
  <c r="L616" i="38" s="1"/>
  <c r="M616" i="38"/>
  <c r="N616" i="38" s="1"/>
  <c r="F127" i="58"/>
  <c r="H127" i="58"/>
  <c r="G127" i="58"/>
  <c r="F21" i="58"/>
  <c r="F29" i="47"/>
  <c r="H29" i="47"/>
  <c r="G29" i="47"/>
  <c r="F8" i="47"/>
  <c r="H282" i="25"/>
  <c r="G282" i="25"/>
  <c r="F282" i="25"/>
  <c r="F281" i="25"/>
  <c r="G281" i="25"/>
  <c r="H281" i="25"/>
  <c r="P617" i="38" l="1"/>
  <c r="O617" i="38"/>
  <c r="Z617" i="38"/>
  <c r="U617" i="38"/>
  <c r="O616" i="38"/>
  <c r="Z616" i="38"/>
  <c r="P616" i="38"/>
  <c r="F73" i="25"/>
  <c r="F72" i="25"/>
  <c r="F32" i="31" l="1"/>
  <c r="G32" i="31"/>
  <c r="H32" i="31"/>
  <c r="F27" i="95"/>
  <c r="G27" i="95"/>
  <c r="H27" i="95"/>
  <c r="Q11" i="95"/>
  <c r="F280" i="25" l="1"/>
  <c r="H280" i="25"/>
  <c r="G280" i="25"/>
  <c r="K52" i="25"/>
  <c r="F126" i="58"/>
  <c r="H126" i="58"/>
  <c r="G126" i="58"/>
  <c r="K15" i="58"/>
  <c r="F89" i="51"/>
  <c r="G89" i="51"/>
  <c r="H89" i="51"/>
  <c r="A615" i="38" l="1"/>
  <c r="D615" i="38"/>
  <c r="E615" i="38"/>
  <c r="G615" i="38"/>
  <c r="H615" i="38"/>
  <c r="K615" i="38"/>
  <c r="L615" i="38" s="1"/>
  <c r="M615" i="38"/>
  <c r="N615" i="38" s="1"/>
  <c r="S615" i="38"/>
  <c r="F279" i="25"/>
  <c r="H279" i="25"/>
  <c r="G279" i="25"/>
  <c r="K51" i="25"/>
  <c r="P615" i="38" l="1"/>
  <c r="O615" i="38"/>
  <c r="Z615" i="38"/>
  <c r="U615" i="38"/>
  <c r="A614" i="38"/>
  <c r="D614" i="38"/>
  <c r="E614" i="38"/>
  <c r="G614" i="38"/>
  <c r="H614" i="38"/>
  <c r="K614" i="38"/>
  <c r="L614" i="38" s="1"/>
  <c r="M614" i="38"/>
  <c r="N614" i="38" s="1"/>
  <c r="S614" i="38"/>
  <c r="F125" i="58"/>
  <c r="H125" i="58"/>
  <c r="G125" i="58"/>
  <c r="F20" i="58"/>
  <c r="F278" i="25"/>
  <c r="H278" i="25"/>
  <c r="G278" i="25"/>
  <c r="F71" i="25"/>
  <c r="P614" i="38" l="1"/>
  <c r="O614" i="38"/>
  <c r="Z614" i="38"/>
  <c r="U614" i="38"/>
  <c r="F27" i="103"/>
  <c r="G27" i="103"/>
  <c r="H27" i="103"/>
  <c r="F27" i="99"/>
  <c r="G27" i="99"/>
  <c r="H27" i="99"/>
  <c r="F39" i="86"/>
  <c r="G39" i="86"/>
  <c r="H39" i="86"/>
  <c r="F32" i="96"/>
  <c r="G32" i="96"/>
  <c r="H32" i="96"/>
  <c r="F33" i="101"/>
  <c r="G33" i="101"/>
  <c r="H33" i="101"/>
  <c r="F32" i="90"/>
  <c r="G32" i="90"/>
  <c r="H32" i="90"/>
  <c r="F37" i="45"/>
  <c r="G37" i="45"/>
  <c r="H37" i="45"/>
  <c r="F58" i="84"/>
  <c r="G58" i="84"/>
  <c r="H58" i="84"/>
  <c r="F28" i="47"/>
  <c r="G28" i="47"/>
  <c r="H28" i="47"/>
  <c r="F277" i="25"/>
  <c r="G277" i="25"/>
  <c r="H27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31" i="96"/>
  <c r="G31" i="96"/>
  <c r="H31" i="96"/>
  <c r="F39" i="78"/>
  <c r="G39" i="78"/>
  <c r="H39" i="78"/>
  <c r="F51" i="74"/>
  <c r="G51" i="74"/>
  <c r="H51" i="74"/>
  <c r="F26" i="98"/>
  <c r="G26" i="98"/>
  <c r="H26" i="98"/>
  <c r="F27" i="98"/>
  <c r="G27" i="98"/>
  <c r="H27" i="98"/>
  <c r="F28" i="98"/>
  <c r="G28" i="98"/>
  <c r="H28" i="98"/>
  <c r="H25" i="98"/>
  <c r="G25" i="98"/>
  <c r="F25" i="98"/>
  <c r="H69" i="43"/>
  <c r="G69" i="43"/>
  <c r="F69" i="43"/>
  <c r="H32" i="101"/>
  <c r="G32" i="101"/>
  <c r="F32" i="101"/>
  <c r="F31" i="90"/>
  <c r="G31" i="90"/>
  <c r="H31" i="90"/>
  <c r="F36" i="45"/>
  <c r="G36" i="45"/>
  <c r="H36" i="45"/>
  <c r="F70" i="46"/>
  <c r="H70" i="46"/>
  <c r="G70" i="46"/>
  <c r="F32" i="91"/>
  <c r="H32" i="91"/>
  <c r="G32" i="91"/>
  <c r="F124" i="58"/>
  <c r="G124" i="58"/>
  <c r="H124" i="58"/>
  <c r="H61" i="81"/>
  <c r="G61" i="81"/>
  <c r="F61" i="81"/>
  <c r="F276" i="25"/>
  <c r="G276" i="25"/>
  <c r="H27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30" i="96"/>
  <c r="G30" i="96"/>
  <c r="H30" i="96"/>
  <c r="A611" i="38" l="1"/>
  <c r="D611" i="38"/>
  <c r="E611" i="38"/>
  <c r="G611" i="38"/>
  <c r="H611" i="38"/>
  <c r="K611" i="38"/>
  <c r="L611" i="38" s="1"/>
  <c r="M611" i="38"/>
  <c r="U611" i="38" s="1"/>
  <c r="S611" i="38"/>
  <c r="F55" i="88"/>
  <c r="H55" i="88"/>
  <c r="G55" i="88"/>
  <c r="F6" i="88"/>
  <c r="AA6" i="88" s="1"/>
  <c r="AB6" i="88" s="1"/>
  <c r="K3" i="88"/>
  <c r="F12" i="88"/>
  <c r="AA12" i="88" s="1"/>
  <c r="AB12" i="88" s="1"/>
  <c r="F88" i="51"/>
  <c r="G88" i="51"/>
  <c r="H88" i="51"/>
  <c r="F275" i="25"/>
  <c r="H275" i="25"/>
  <c r="G275" i="25"/>
  <c r="F70" i="25"/>
  <c r="AD3" i="88" l="1"/>
  <c r="AE3" i="88" s="1"/>
  <c r="P611" i="38"/>
  <c r="N611" i="38"/>
  <c r="Z611" i="38" s="1"/>
  <c r="F54" i="88"/>
  <c r="H54" i="88"/>
  <c r="G54"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5" i="45"/>
  <c r="G35" i="45"/>
  <c r="H35" i="45"/>
  <c r="F5" i="45"/>
  <c r="F274" i="25"/>
  <c r="H274" i="25"/>
  <c r="G274" i="25"/>
  <c r="K50" i="25"/>
  <c r="F30" i="101"/>
  <c r="G30" i="101"/>
  <c r="H30" i="101"/>
  <c r="K2" i="101"/>
  <c r="K21" i="101" s="1"/>
  <c r="F29" i="96"/>
  <c r="G29" i="96"/>
  <c r="H29" i="96"/>
  <c r="F3" i="96"/>
  <c r="F29" i="101"/>
  <c r="G29" i="101"/>
  <c r="H29" i="101"/>
  <c r="F3" i="101"/>
  <c r="F273" i="25"/>
  <c r="H273" i="25"/>
  <c r="G273" i="25"/>
  <c r="F69" i="25"/>
  <c r="F19" i="103"/>
  <c r="K91" i="103"/>
  <c r="M19" i="103"/>
  <c r="F91" i="103"/>
  <c r="M91" i="103"/>
  <c r="H19" i="103"/>
  <c r="C91" i="103"/>
  <c r="C19" i="103"/>
  <c r="H91" i="103"/>
  <c r="K19"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72" i="25"/>
  <c r="H272" i="25"/>
  <c r="G272"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71" i="25"/>
  <c r="H271" i="25"/>
  <c r="G271" i="25"/>
  <c r="K48" i="25"/>
  <c r="F69" i="87"/>
  <c r="K69" i="87"/>
  <c r="M19" i="102"/>
  <c r="F19" i="102"/>
  <c r="H101" i="102"/>
  <c r="M101" i="102"/>
  <c r="C101" i="102"/>
  <c r="K101" i="102"/>
  <c r="C19" i="102"/>
  <c r="F101" i="102"/>
  <c r="K19" i="102"/>
  <c r="H19"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4" i="45" l="1"/>
  <c r="G34" i="45"/>
  <c r="H34" i="45"/>
  <c r="F29" i="90"/>
  <c r="G29" i="90"/>
  <c r="H29" i="90"/>
  <c r="F26" i="47"/>
  <c r="H26" i="47"/>
  <c r="G26" i="47"/>
  <c r="F57" i="84"/>
  <c r="G57" i="84"/>
  <c r="H57" i="84"/>
  <c r="F50" i="74"/>
  <c r="H50" i="74"/>
  <c r="G50"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3" i="58"/>
  <c r="H123" i="58"/>
  <c r="G123" i="58"/>
  <c r="F19" i="58"/>
  <c r="F53" i="88"/>
  <c r="H53" i="88"/>
  <c r="G53" i="88"/>
  <c r="F10" i="88"/>
  <c r="AA10" i="88" s="1"/>
  <c r="AB10" i="88" s="1"/>
  <c r="F22" i="101"/>
  <c r="C85" i="99"/>
  <c r="M19" i="99"/>
  <c r="K19" i="99"/>
  <c r="M90" i="101"/>
  <c r="C90" i="101"/>
  <c r="K85" i="99"/>
  <c r="M85" i="99"/>
  <c r="C22" i="101"/>
  <c r="K22" i="101"/>
  <c r="H85" i="99"/>
  <c r="H85" i="100"/>
  <c r="C19" i="100"/>
  <c r="K90" i="101"/>
  <c r="M22" i="101"/>
  <c r="K19" i="100"/>
  <c r="C85" i="100"/>
  <c r="H19" i="99"/>
  <c r="F90" i="101"/>
  <c r="M85" i="100"/>
  <c r="H22" i="101"/>
  <c r="K85" i="100"/>
  <c r="M19" i="100"/>
  <c r="F19" i="99"/>
  <c r="C19" i="99"/>
  <c r="H19" i="100"/>
  <c r="F85" i="99"/>
  <c r="F85" i="100"/>
  <c r="H90" i="101"/>
  <c r="F19" i="100"/>
  <c r="Q2" i="99" l="1"/>
  <c r="Q3" i="99" s="1"/>
  <c r="Q6" i="99" s="1"/>
  <c r="M71" i="101"/>
  <c r="Q10" i="101" s="1"/>
  <c r="Q2" i="100"/>
  <c r="Q5" i="100" s="1"/>
  <c r="M66" i="99"/>
  <c r="Q10" i="99" s="1"/>
  <c r="P607" i="38"/>
  <c r="M66" i="100"/>
  <c r="Q10" i="100" s="1"/>
  <c r="O607" i="38"/>
  <c r="Z607" i="38"/>
  <c r="Q2" i="101"/>
  <c r="Q5" i="101" s="1"/>
  <c r="F28" i="90"/>
  <c r="G28" i="90"/>
  <c r="H28" i="90"/>
  <c r="F52" i="88"/>
  <c r="G52" i="88"/>
  <c r="H5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70" i="25"/>
  <c r="H270" i="25"/>
  <c r="G27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9" i="25"/>
  <c r="G269" i="25"/>
  <c r="H26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2" i="58" l="1"/>
  <c r="G122" i="58"/>
  <c r="H122" i="58"/>
  <c r="F55" i="81"/>
  <c r="G55" i="81"/>
  <c r="H55" i="81"/>
  <c r="F82" i="51"/>
  <c r="G82" i="51"/>
  <c r="H82" i="51"/>
  <c r="F268" i="25"/>
  <c r="H268" i="25"/>
  <c r="G26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51" i="88"/>
  <c r="H51" i="88"/>
  <c r="G51" i="88"/>
  <c r="K2" i="88"/>
  <c r="K3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H19" i="97"/>
  <c r="M85" i="98"/>
  <c r="H85" i="98"/>
  <c r="C19" i="98"/>
  <c r="K19" i="98"/>
  <c r="K85" i="98"/>
  <c r="K35" i="88"/>
  <c r="M19" i="97"/>
  <c r="H19" i="98"/>
  <c r="C85" i="97"/>
  <c r="F85" i="97"/>
  <c r="M85" i="97"/>
  <c r="K85" i="97"/>
  <c r="C19" i="97"/>
  <c r="C85" i="98"/>
  <c r="F19" i="97"/>
  <c r="K19" i="97"/>
  <c r="H85" i="97"/>
  <c r="F19" i="98"/>
  <c r="F85" i="98"/>
  <c r="AD2" i="88" l="1"/>
  <c r="AE2" i="88" s="1"/>
  <c r="Q2" i="98"/>
  <c r="Q5" i="98" s="1"/>
  <c r="Q2" i="97"/>
  <c r="Q8" i="97" s="1"/>
  <c r="M66" i="97"/>
  <c r="Q10" i="97" s="1"/>
  <c r="M66" i="98"/>
  <c r="Q10" i="98" s="1"/>
  <c r="C18" i="70"/>
  <c r="Q3" i="98" l="1"/>
  <c r="Q6" i="98" s="1"/>
  <c r="Q8" i="98"/>
  <c r="Q7" i="98" s="1"/>
  <c r="Q3" i="97"/>
  <c r="Q6" i="97" s="1"/>
  <c r="Q9" i="97" s="1"/>
  <c r="Q5" i="97"/>
  <c r="Q7" i="97"/>
  <c r="F50" i="88"/>
  <c r="H50" i="88"/>
  <c r="G50" i="88"/>
  <c r="F49" i="88"/>
  <c r="H49" i="88"/>
  <c r="G49" i="88"/>
  <c r="F48" i="88"/>
  <c r="H48" i="88"/>
  <c r="G48"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7" i="25"/>
  <c r="H267" i="25"/>
  <c r="G267" i="25"/>
  <c r="F68" i="25"/>
  <c r="F67" i="46" l="1"/>
  <c r="G67" i="46"/>
  <c r="H67" i="46"/>
  <c r="F49" i="74"/>
  <c r="G49" i="74"/>
  <c r="H49" i="74"/>
  <c r="F47" i="70"/>
  <c r="H47" i="70"/>
  <c r="G47" i="70"/>
  <c r="F53" i="77"/>
  <c r="G53" i="77"/>
  <c r="H53" i="77"/>
  <c r="H121" i="58"/>
  <c r="G121" i="58"/>
  <c r="F121" i="58"/>
  <c r="F120" i="58"/>
  <c r="H120" i="58"/>
  <c r="G120"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6" i="25"/>
  <c r="G266" i="25"/>
  <c r="H26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5" i="25"/>
  <c r="H265" i="25"/>
  <c r="G26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4" i="25"/>
  <c r="H264" i="25"/>
  <c r="G264" i="25"/>
  <c r="F66" i="25"/>
  <c r="M117" i="96"/>
  <c r="K117" i="96"/>
  <c r="H117" i="96"/>
  <c r="F117" i="96"/>
  <c r="C117" i="96"/>
  <c r="P42" i="96"/>
  <c r="P41" i="96"/>
  <c r="P40" i="96"/>
  <c r="P39" i="96"/>
  <c r="P38" i="96"/>
  <c r="P37" i="96"/>
  <c r="P36" i="96"/>
  <c r="P35" i="96"/>
  <c r="P34" i="96"/>
  <c r="P33" i="96"/>
  <c r="P32" i="96"/>
  <c r="P31" i="96"/>
  <c r="P30" i="96"/>
  <c r="P29" i="96"/>
  <c r="P28" i="96"/>
  <c r="P27" i="96"/>
  <c r="P26" i="96"/>
  <c r="P25" i="96"/>
  <c r="P24" i="96"/>
  <c r="P23" i="96"/>
  <c r="P22" i="96"/>
  <c r="H28" i="96"/>
  <c r="G28" i="96"/>
  <c r="F28" i="96"/>
  <c r="M21" i="96"/>
  <c r="F2" i="96"/>
  <c r="F21" i="96" s="1"/>
  <c r="F48" i="74"/>
  <c r="H48" i="74"/>
  <c r="G48" i="74"/>
  <c r="F4" i="74"/>
  <c r="F51" i="77"/>
  <c r="H51" i="77"/>
  <c r="G51" i="77"/>
  <c r="F11" i="77"/>
  <c r="F48" i="57"/>
  <c r="H48" i="57"/>
  <c r="G48" i="57"/>
  <c r="F11" i="57"/>
  <c r="F47" i="57"/>
  <c r="H47" i="57"/>
  <c r="G47" i="57"/>
  <c r="F10" i="57"/>
  <c r="H18" i="82"/>
  <c r="F263" i="25"/>
  <c r="H263" i="25"/>
  <c r="G263" i="25"/>
  <c r="K47" i="25"/>
  <c r="F119" i="58"/>
  <c r="H119" i="58"/>
  <c r="G119" i="58"/>
  <c r="K14" i="58"/>
  <c r="F118" i="58"/>
  <c r="H118" i="58"/>
  <c r="G118" i="58"/>
  <c r="K13" i="58"/>
  <c r="C22" i="96"/>
  <c r="H22" i="96"/>
  <c r="C118" i="96"/>
  <c r="K118" i="96"/>
  <c r="M118" i="96"/>
  <c r="F22" i="96"/>
  <c r="F118" i="96"/>
  <c r="K22" i="96"/>
  <c r="M22" i="96"/>
  <c r="H118" i="96"/>
  <c r="Q2" i="96" l="1"/>
  <c r="M99" i="96"/>
  <c r="Q10" i="96" s="1"/>
  <c r="AC54" i="58"/>
  <c r="Q5" i="96" l="1"/>
  <c r="Q3" i="96"/>
  <c r="Q6" i="96" s="1"/>
  <c r="Q8" i="96"/>
  <c r="Q7" i="96" s="1"/>
  <c r="F47" i="74"/>
  <c r="G47" i="74"/>
  <c r="H47" i="74"/>
  <c r="F51" i="81"/>
  <c r="G51" i="81"/>
  <c r="H51" i="81"/>
  <c r="Q9" i="96" l="1"/>
  <c r="A587" i="38"/>
  <c r="D587" i="38"/>
  <c r="E587" i="38"/>
  <c r="G587" i="38"/>
  <c r="H587" i="38"/>
  <c r="K587" i="38"/>
  <c r="L587" i="38" s="1"/>
  <c r="M587" i="38"/>
  <c r="N587" i="38" s="1"/>
  <c r="S587" i="38"/>
  <c r="F262" i="25"/>
  <c r="H262" i="25"/>
  <c r="G262" i="25"/>
  <c r="F65" i="25"/>
  <c r="F26" i="90"/>
  <c r="G26" i="90"/>
  <c r="H26" i="90"/>
  <c r="P587" i="38" l="1"/>
  <c r="O587" i="38"/>
  <c r="Z587" i="38"/>
  <c r="U587" i="38"/>
  <c r="F50" i="77"/>
  <c r="H50" i="77"/>
  <c r="G50" i="77"/>
  <c r="F117" i="58"/>
  <c r="H117" i="58"/>
  <c r="G117" i="58"/>
  <c r="F80" i="51"/>
  <c r="G80" i="51"/>
  <c r="H80" i="51"/>
  <c r="F261" i="25"/>
  <c r="H261" i="25"/>
  <c r="G26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60" i="25"/>
  <c r="H260" i="25"/>
  <c r="G26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6" i="58"/>
  <c r="H116" i="58"/>
  <c r="F115" i="58"/>
  <c r="H115" i="58"/>
  <c r="G116" i="58"/>
  <c r="K12" i="58"/>
  <c r="F44" i="57"/>
  <c r="H44" i="57"/>
  <c r="G44" i="57"/>
  <c r="K5" i="57"/>
  <c r="F259" i="25"/>
  <c r="G259" i="25"/>
  <c r="H259" i="25"/>
  <c r="F258" i="25"/>
  <c r="H258" i="25"/>
  <c r="F257" i="25"/>
  <c r="H257" i="25"/>
  <c r="F256" i="25"/>
  <c r="H256" i="25"/>
  <c r="K43" i="25"/>
  <c r="F25" i="47"/>
  <c r="G25" i="47"/>
  <c r="H25" i="47"/>
  <c r="F24" i="47"/>
  <c r="G24" i="47"/>
  <c r="H24" i="47"/>
  <c r="K2" i="47"/>
  <c r="K18" i="47" s="1"/>
  <c r="G258" i="25"/>
  <c r="F61" i="25"/>
  <c r="G49" i="81"/>
  <c r="K4" i="81"/>
  <c r="G257" i="25"/>
  <c r="K42" i="25"/>
  <c r="F6" i="47"/>
  <c r="F5" i="91"/>
  <c r="G48" i="81"/>
  <c r="F11" i="81"/>
  <c r="F8" i="57"/>
  <c r="G256" i="25"/>
  <c r="F2" i="49"/>
  <c r="G115"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6" i="74"/>
  <c r="G46" i="74"/>
  <c r="H46" i="74"/>
  <c r="F3" i="74"/>
  <c r="F255" i="25"/>
  <c r="H255" i="25"/>
  <c r="G25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K85" i="95"/>
  <c r="F19" i="95"/>
  <c r="H19" i="95"/>
  <c r="F85" i="95"/>
  <c r="K19" i="95"/>
  <c r="C85" i="95"/>
  <c r="H85" i="95"/>
  <c r="M85" i="95"/>
  <c r="C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7" i="88"/>
  <c r="H47" i="88"/>
  <c r="G47"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F85" i="94"/>
  <c r="K19" i="94"/>
  <c r="M85" i="94"/>
  <c r="H85" i="94"/>
  <c r="C85" i="94"/>
  <c r="H19" i="94"/>
  <c r="F19" i="94"/>
  <c r="C19" i="94"/>
  <c r="Q9" i="95" l="1"/>
  <c r="Q2" i="94"/>
  <c r="Q5" i="94" s="1"/>
  <c r="Z579" i="38"/>
  <c r="Q10" i="94"/>
  <c r="O579" i="38"/>
  <c r="P579" i="38"/>
  <c r="U579" i="38"/>
  <c r="F33" i="45"/>
  <c r="G33" i="45"/>
  <c r="H33"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F113" i="93"/>
  <c r="F26" i="93"/>
  <c r="C113" i="93"/>
  <c r="H26" i="93"/>
  <c r="H113" i="93"/>
  <c r="K113"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4" i="58"/>
  <c r="G114" i="58"/>
  <c r="H114"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4" i="25"/>
  <c r="H254" i="25"/>
  <c r="G254" i="25"/>
  <c r="F58" i="25"/>
  <c r="A576" i="38"/>
  <c r="D576" i="38"/>
  <c r="E576" i="38"/>
  <c r="G576" i="38"/>
  <c r="H576" i="38"/>
  <c r="K576" i="38"/>
  <c r="L576" i="38" s="1"/>
  <c r="M576" i="38"/>
  <c r="N576" i="38" s="1"/>
  <c r="S576" i="38"/>
  <c r="F46" i="81"/>
  <c r="H46" i="81"/>
  <c r="G46" i="81"/>
  <c r="F8" i="81"/>
  <c r="F46" i="88"/>
  <c r="H46" i="88"/>
  <c r="G46" i="88"/>
  <c r="F5" i="88"/>
  <c r="AA5" i="88" s="1"/>
  <c r="AB5" i="88" s="1"/>
  <c r="F44" i="70"/>
  <c r="H44" i="70"/>
  <c r="G44" i="70"/>
  <c r="F14" i="70"/>
  <c r="M19" i="91"/>
  <c r="H19" i="91"/>
  <c r="F19" i="91"/>
  <c r="F30" i="92"/>
  <c r="C19" i="91"/>
  <c r="C85" i="91"/>
  <c r="K19" i="91"/>
  <c r="H30" i="92"/>
  <c r="K85" i="91"/>
  <c r="K30" i="92"/>
  <c r="M85" i="91"/>
  <c r="F85" i="91"/>
  <c r="F19" i="47"/>
  <c r="C30" i="92"/>
  <c r="M30" i="92"/>
  <c r="H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3" i="58"/>
  <c r="H113" i="58"/>
  <c r="G113"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53" i="25"/>
  <c r="H253" i="25"/>
  <c r="G253" i="25"/>
  <c r="F57" i="25"/>
  <c r="F56" i="25"/>
  <c r="F49" i="77"/>
  <c r="H49" i="77"/>
  <c r="G49" i="77"/>
  <c r="F10" i="77"/>
  <c r="F43" i="57"/>
  <c r="H43" i="57"/>
  <c r="G43" i="57"/>
  <c r="F7" i="57"/>
  <c r="F45" i="88"/>
  <c r="H45" i="88"/>
  <c r="G45" i="88"/>
  <c r="F3" i="88"/>
  <c r="AA3" i="88" s="1"/>
  <c r="AB3" i="88" s="1"/>
  <c r="F4" i="88"/>
  <c r="AA4" i="88" s="1"/>
  <c r="AB4" i="88" s="1"/>
  <c r="Q7" i="91" l="1"/>
  <c r="Z574" i="38"/>
  <c r="Q9" i="92"/>
  <c r="P574" i="38"/>
  <c r="O574" i="38"/>
  <c r="U574" i="38"/>
  <c r="F44" i="88"/>
  <c r="G44" i="88"/>
  <c r="H44" i="88"/>
  <c r="A573" i="38"/>
  <c r="D573" i="38"/>
  <c r="E573" i="38"/>
  <c r="G573" i="38"/>
  <c r="H573" i="38"/>
  <c r="K573" i="38"/>
  <c r="L573" i="38" s="1"/>
  <c r="M573" i="38"/>
  <c r="U573" i="38" s="1"/>
  <c r="S573" i="38"/>
  <c r="K68" i="87"/>
  <c r="F68" i="87"/>
  <c r="N573" i="38" l="1"/>
  <c r="P573" i="38"/>
  <c r="F252" i="25"/>
  <c r="G252" i="25"/>
  <c r="H252" i="25"/>
  <c r="O573" i="38" l="1"/>
  <c r="Z573" i="38"/>
  <c r="A572" i="38"/>
  <c r="D572" i="38"/>
  <c r="E572" i="38"/>
  <c r="G572" i="38"/>
  <c r="H572" i="38"/>
  <c r="K572" i="38"/>
  <c r="L572" i="38" s="1"/>
  <c r="M572" i="38"/>
  <c r="N572" i="38" s="1"/>
  <c r="S572" i="38"/>
  <c r="F75" i="51"/>
  <c r="G75" i="51"/>
  <c r="H75" i="51"/>
  <c r="F112" i="58"/>
  <c r="H112" i="58"/>
  <c r="G112"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51" i="25"/>
  <c r="G251" i="25"/>
  <c r="H251" i="25"/>
  <c r="A571" i="38"/>
  <c r="D571" i="38"/>
  <c r="E571" i="38"/>
  <c r="G571" i="38"/>
  <c r="H571" i="38"/>
  <c r="K571" i="38"/>
  <c r="L571" i="38" s="1"/>
  <c r="M571" i="38"/>
  <c r="N571" i="38" s="1"/>
  <c r="S571" i="38"/>
  <c r="F55" i="25"/>
  <c r="Z572" i="38" l="1"/>
  <c r="Z571" i="38"/>
  <c r="O572" i="38"/>
  <c r="P572" i="38"/>
  <c r="AE25" i="31"/>
  <c r="AG24" i="31"/>
  <c r="U572" i="38"/>
  <c r="O571" i="38"/>
  <c r="P571" i="38"/>
  <c r="U571" i="38"/>
  <c r="F45" i="74"/>
  <c r="G45" i="74"/>
  <c r="H45"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50" i="25"/>
  <c r="H250" i="25"/>
  <c r="G25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11" i="58"/>
  <c r="H111" i="58"/>
  <c r="G111"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10" i="58"/>
  <c r="H110" i="58"/>
  <c r="G110"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43" i="88"/>
  <c r="G43" i="88"/>
  <c r="H43" i="88"/>
  <c r="F32" i="45"/>
  <c r="G32" i="45"/>
  <c r="H32" i="45"/>
  <c r="F70" i="51"/>
  <c r="G70" i="51"/>
  <c r="H70" i="51"/>
  <c r="F34" i="86"/>
  <c r="G34" i="86"/>
  <c r="H34" i="86"/>
  <c r="A565" i="38"/>
  <c r="D565" i="38"/>
  <c r="E565" i="38"/>
  <c r="G565" i="38"/>
  <c r="H565" i="38"/>
  <c r="K565" i="38"/>
  <c r="L565" i="38" s="1"/>
  <c r="M565" i="38"/>
  <c r="N565" i="38" s="1"/>
  <c r="S565" i="38"/>
  <c r="F249" i="25"/>
  <c r="H249" i="25"/>
  <c r="G249" i="25"/>
  <c r="K40" i="25"/>
  <c r="F248" i="25"/>
  <c r="H248" i="25"/>
  <c r="G248" i="25"/>
  <c r="K39" i="25"/>
  <c r="F53" i="25"/>
  <c r="Z565" i="38" l="1"/>
  <c r="O565" i="38"/>
  <c r="U565" i="38"/>
  <c r="P565" i="38"/>
  <c r="Q11" i="89"/>
  <c r="F247" i="25"/>
  <c r="H247" i="25"/>
  <c r="G247" i="25"/>
  <c r="F52" i="25"/>
  <c r="A564" i="38"/>
  <c r="D564" i="38"/>
  <c r="E564" i="38"/>
  <c r="G564" i="38"/>
  <c r="H564" i="38"/>
  <c r="K564" i="38"/>
  <c r="L564" i="38" s="1"/>
  <c r="M564" i="38"/>
  <c r="N564" i="38" s="1"/>
  <c r="S564" i="38"/>
  <c r="F246" i="25"/>
  <c r="H246" i="25"/>
  <c r="G246" i="25"/>
  <c r="F51" i="25"/>
  <c r="F109" i="58"/>
  <c r="H109" i="58"/>
  <c r="G109" i="58"/>
  <c r="F15" i="58"/>
  <c r="H44" i="74"/>
  <c r="G44" i="74"/>
  <c r="F44"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8" i="58"/>
  <c r="G108" i="58"/>
  <c r="H108" i="58"/>
  <c r="AC25" i="31" l="1"/>
  <c r="F245" i="25"/>
  <c r="H245" i="25"/>
  <c r="G245" i="25"/>
  <c r="K38" i="25"/>
  <c r="F69" i="51"/>
  <c r="G69" i="51"/>
  <c r="H69" i="51"/>
  <c r="K137" i="74"/>
  <c r="F137" i="74"/>
  <c r="K136" i="74"/>
  <c r="F136" i="74"/>
  <c r="K135" i="74"/>
  <c r="F135" i="74"/>
  <c r="K134" i="74"/>
  <c r="F134" i="74"/>
  <c r="M133" i="74"/>
  <c r="M146" i="74" s="1"/>
  <c r="K133" i="74"/>
  <c r="F133" i="74"/>
  <c r="K132" i="74"/>
  <c r="F132" i="74"/>
  <c r="K131" i="74"/>
  <c r="F131" i="74"/>
  <c r="K130" i="74"/>
  <c r="F130" i="74"/>
  <c r="K129" i="74"/>
  <c r="F129" i="74"/>
  <c r="H176" i="74"/>
  <c r="G176" i="74"/>
  <c r="F176" i="74"/>
  <c r="H175" i="74"/>
  <c r="G175" i="74"/>
  <c r="F175" i="74"/>
  <c r="H174" i="74"/>
  <c r="G174" i="74"/>
  <c r="F174"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5" i="74"/>
  <c r="G155" i="74"/>
  <c r="F155" i="74"/>
  <c r="H154" i="74"/>
  <c r="G154" i="74"/>
  <c r="F154" i="74"/>
  <c r="H153" i="74"/>
  <c r="G153" i="74"/>
  <c r="F15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4" i="25"/>
  <c r="H244" i="25"/>
  <c r="G24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7" i="58"/>
  <c r="H107" i="58"/>
  <c r="G107"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43" i="25"/>
  <c r="G243" i="25"/>
  <c r="H243" i="25"/>
  <c r="AB25" i="31" l="1"/>
  <c r="A560" i="38"/>
  <c r="D560" i="38"/>
  <c r="E560" i="38"/>
  <c r="G560" i="38"/>
  <c r="H560" i="38"/>
  <c r="K560" i="38"/>
  <c r="L560" i="38" s="1"/>
  <c r="M560" i="38"/>
  <c r="N560" i="38" s="1"/>
  <c r="S560" i="38"/>
  <c r="Z560" i="38" l="1"/>
  <c r="O560" i="38"/>
  <c r="U560" i="38"/>
  <c r="P560" i="38"/>
  <c r="F91" i="87"/>
  <c r="G91" i="87"/>
  <c r="H91" i="87"/>
  <c r="F47" i="84"/>
  <c r="G47" i="84"/>
  <c r="H47" i="84"/>
  <c r="F31" i="45"/>
  <c r="G31" i="45"/>
  <c r="H31"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42" i="88"/>
  <c r="G42" i="88"/>
  <c r="H42" i="88"/>
  <c r="F39" i="57"/>
  <c r="G39" i="57"/>
  <c r="H39" i="57"/>
  <c r="F46" i="77"/>
  <c r="G46" i="77"/>
  <c r="H46" i="77"/>
  <c r="F242" i="25"/>
  <c r="G242" i="25"/>
  <c r="H24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C19" i="90"/>
  <c r="M85" i="90"/>
  <c r="M19" i="90"/>
  <c r="K85" i="90"/>
  <c r="C85" i="90"/>
  <c r="F19" i="90"/>
  <c r="F85" i="90"/>
  <c r="H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41" i="25"/>
  <c r="H241" i="25"/>
  <c r="G241"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40" i="25"/>
  <c r="G240" i="25"/>
  <c r="H24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9" i="25"/>
  <c r="H239" i="25"/>
  <c r="G239" i="25"/>
  <c r="K34" i="25"/>
  <c r="R11" i="58"/>
  <c r="Q11" i="58" s="1"/>
  <c r="F106" i="58"/>
  <c r="H106" i="58"/>
  <c r="G106"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K85" i="89"/>
  <c r="F85" i="89"/>
  <c r="H85" i="89"/>
  <c r="M19" i="89"/>
  <c r="H19" i="89"/>
  <c r="C85" i="89"/>
  <c r="M85" i="89"/>
  <c r="Q2" i="89" l="1"/>
  <c r="Q5" i="89" s="1"/>
  <c r="M66" i="89"/>
  <c r="P555" i="38"/>
  <c r="N555" i="38"/>
  <c r="A554" i="38"/>
  <c r="D554" i="38"/>
  <c r="E554" i="38"/>
  <c r="G554" i="38"/>
  <c r="H554" i="38"/>
  <c r="K554" i="38"/>
  <c r="L554" i="38" s="1"/>
  <c r="M554" i="38"/>
  <c r="N554" i="38" s="1"/>
  <c r="S554" i="38"/>
  <c r="F2" i="31"/>
  <c r="M135" i="88"/>
  <c r="K135" i="88"/>
  <c r="H135" i="88"/>
  <c r="F135" i="88"/>
  <c r="C135" i="88"/>
  <c r="P39" i="88"/>
  <c r="P38" i="88"/>
  <c r="P37" i="88"/>
  <c r="P36" i="88"/>
  <c r="P35" i="88"/>
  <c r="P34" i="88"/>
  <c r="P33" i="88"/>
  <c r="P32" i="88"/>
  <c r="P31" i="88"/>
  <c r="P30" i="88"/>
  <c r="P29" i="88"/>
  <c r="P28" i="88"/>
  <c r="P27" i="88"/>
  <c r="P26" i="88"/>
  <c r="P25" i="88"/>
  <c r="P24" i="88"/>
  <c r="P23" i="88"/>
  <c r="P22" i="88"/>
  <c r="P21" i="88"/>
  <c r="P20" i="88"/>
  <c r="P19" i="88"/>
  <c r="H41" i="88"/>
  <c r="G41" i="88"/>
  <c r="F41" i="88"/>
  <c r="M34" i="88"/>
  <c r="F2" i="88"/>
  <c r="F3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36" i="88"/>
  <c r="M85" i="87"/>
  <c r="K19" i="87"/>
  <c r="M35" i="88"/>
  <c r="M19" i="87"/>
  <c r="F19" i="87"/>
  <c r="F85" i="87"/>
  <c r="C85" i="87"/>
  <c r="M136" i="88"/>
  <c r="C136" i="88"/>
  <c r="C19" i="87"/>
  <c r="F35" i="88"/>
  <c r="K85" i="87"/>
  <c r="F136" i="88"/>
  <c r="H85" i="87"/>
  <c r="H19" i="87"/>
  <c r="H136" i="88"/>
  <c r="Q10" i="89" l="1"/>
  <c r="K26" i="89"/>
  <c r="K25" i="89"/>
  <c r="AA2" i="88"/>
  <c r="AB2" i="88" s="1"/>
  <c r="M66" i="87"/>
  <c r="Q10" i="87" s="1"/>
  <c r="O555" i="38"/>
  <c r="Z554" i="38"/>
  <c r="Z555" i="38"/>
  <c r="Q2" i="87"/>
  <c r="Q5" i="87" s="1"/>
  <c r="Q3" i="89"/>
  <c r="Q6" i="89" s="1"/>
  <c r="Q8" i="89"/>
  <c r="P554" i="38"/>
  <c r="Q2" i="88"/>
  <c r="M117"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8" i="25"/>
  <c r="G238" i="25"/>
  <c r="H23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25" i="86"/>
  <c r="K95" i="86"/>
  <c r="F95" i="86"/>
  <c r="M95" i="86"/>
  <c r="M25" i="86"/>
  <c r="C25" i="86"/>
  <c r="C95" i="86"/>
  <c r="F25" i="86"/>
  <c r="H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H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5" i="58"/>
  <c r="H105" i="58"/>
  <c r="G105" i="58"/>
  <c r="F10" i="58"/>
  <c r="K8" i="58"/>
  <c r="F237" i="25"/>
  <c r="H237" i="25"/>
  <c r="G237" i="25"/>
  <c r="K33" i="25"/>
  <c r="F44" i="84"/>
  <c r="H44" i="84"/>
  <c r="G44" i="84"/>
  <c r="K5" i="84"/>
  <c r="F236" i="25"/>
  <c r="G236" i="25"/>
  <c r="H236" i="25"/>
  <c r="K32" i="25"/>
  <c r="K31" i="25"/>
  <c r="A549" i="38"/>
  <c r="D549" i="38"/>
  <c r="E549" i="38"/>
  <c r="G549" i="38"/>
  <c r="H549" i="38"/>
  <c r="K549" i="38"/>
  <c r="L549" i="38" s="1"/>
  <c r="M549" i="38"/>
  <c r="N549" i="38" s="1"/>
  <c r="S549" i="38"/>
  <c r="F235" i="25"/>
  <c r="H23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5" i="25"/>
  <c r="K30" i="25"/>
  <c r="Z548" i="38" l="1"/>
  <c r="P548" i="38"/>
  <c r="O548" i="38"/>
  <c r="U548" i="38"/>
  <c r="F234" i="25"/>
  <c r="G234" i="25"/>
  <c r="H234" i="25"/>
  <c r="A547" i="38" l="1"/>
  <c r="D547" i="38"/>
  <c r="E547" i="38"/>
  <c r="G547" i="38"/>
  <c r="H547" i="38"/>
  <c r="K547" i="38"/>
  <c r="L547" i="38" s="1"/>
  <c r="M547" i="38"/>
  <c r="N547" i="38" s="1"/>
  <c r="S547" i="38"/>
  <c r="K29" i="25"/>
  <c r="Z547" i="38" l="1"/>
  <c r="P547" i="38"/>
  <c r="O547" i="38"/>
  <c r="U547" i="38"/>
  <c r="F233" i="25"/>
  <c r="H233" i="25"/>
  <c r="G23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32" i="25"/>
  <c r="H232" i="25"/>
  <c r="G23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4" i="58"/>
  <c r="G104" i="58"/>
  <c r="H104" i="58"/>
  <c r="F231" i="25"/>
  <c r="H231" i="25"/>
  <c r="G23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30" i="45"/>
  <c r="G30" i="45"/>
  <c r="H30" i="45"/>
  <c r="R287" i="1" l="1"/>
  <c r="F37" i="57"/>
  <c r="G37" i="57"/>
  <c r="H37" i="57"/>
  <c r="F230" i="25"/>
  <c r="H230" i="25"/>
  <c r="G23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9" i="25"/>
  <c r="H229" i="25"/>
  <c r="G229" i="25"/>
  <c r="F228" i="25"/>
  <c r="H228" i="25"/>
  <c r="G228" i="25"/>
  <c r="G62" i="43"/>
  <c r="F62" i="43"/>
  <c r="H62" i="43"/>
  <c r="K8" i="43"/>
  <c r="F50" i="25"/>
  <c r="F29" i="45"/>
  <c r="G29" i="45"/>
  <c r="H29" i="45"/>
  <c r="F36" i="57"/>
  <c r="H36" i="57"/>
  <c r="G36" i="57"/>
  <c r="K4" i="57"/>
  <c r="K19" i="82"/>
  <c r="K21" i="45"/>
  <c r="P534" i="38" l="1"/>
  <c r="N534" i="38"/>
  <c r="F56" i="51"/>
  <c r="G56" i="51"/>
  <c r="H56" i="51"/>
  <c r="F55" i="51"/>
  <c r="G55" i="51"/>
  <c r="H55" i="51"/>
  <c r="O534" i="38" l="1"/>
  <c r="Z534" i="38"/>
  <c r="E533" i="38"/>
  <c r="H533" i="38"/>
  <c r="K533" i="38"/>
  <c r="L533" i="38" s="1"/>
  <c r="M533" i="38"/>
  <c r="U533" i="38" s="1"/>
  <c r="S533" i="38"/>
  <c r="F103" i="58"/>
  <c r="H103" i="58"/>
  <c r="G103"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7" i="25"/>
  <c r="H227" i="25"/>
  <c r="G227"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6" i="25"/>
  <c r="H226" i="25"/>
  <c r="G22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2" i="58"/>
  <c r="G102" i="58"/>
  <c r="H102"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5" i="25"/>
  <c r="H225" i="25"/>
  <c r="G225"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4" i="25"/>
  <c r="H224" i="25"/>
  <c r="G224"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23" i="25"/>
  <c r="H223" i="25"/>
  <c r="G22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22" i="25"/>
  <c r="H222" i="25"/>
  <c r="G222"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8" i="45"/>
  <c r="G28" i="45"/>
  <c r="H28" i="45"/>
  <c r="F38" i="77"/>
  <c r="G38" i="77"/>
  <c r="H38" i="77"/>
  <c r="F101" i="58"/>
  <c r="G101" i="58"/>
  <c r="H101" i="58"/>
  <c r="F52" i="51"/>
  <c r="G52" i="51"/>
  <c r="H52" i="51"/>
  <c r="F221" i="25"/>
  <c r="G221" i="25"/>
  <c r="H221" i="25"/>
  <c r="O508" i="38" l="1"/>
  <c r="Z508" i="38"/>
  <c r="P507" i="38"/>
  <c r="N507" i="38"/>
  <c r="F220" i="25"/>
  <c r="G220" i="25"/>
  <c r="H22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100" i="58"/>
  <c r="H100" i="58"/>
  <c r="G100" i="58"/>
  <c r="F51" i="51"/>
  <c r="G51" i="51"/>
  <c r="H51" i="51"/>
  <c r="F219" i="25"/>
  <c r="G219" i="25"/>
  <c r="H219" i="25"/>
  <c r="O502" i="38" l="1"/>
  <c r="Z502" i="38"/>
  <c r="D501" i="38"/>
  <c r="E501" i="38"/>
  <c r="G501" i="38"/>
  <c r="H501" i="38"/>
  <c r="K501" i="38"/>
  <c r="L501" i="38" s="1"/>
  <c r="M501" i="38"/>
  <c r="U501" i="38" s="1"/>
  <c r="S501" i="38"/>
  <c r="K75" i="61"/>
  <c r="F75" i="61"/>
  <c r="H202" i="61"/>
  <c r="G202" i="61"/>
  <c r="F202" i="61"/>
  <c r="F27" i="45"/>
  <c r="G27" i="45"/>
  <c r="H27"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7" i="45"/>
  <c r="K106" i="45"/>
  <c r="F106" i="45"/>
  <c r="K105" i="45"/>
  <c r="F105" i="45"/>
  <c r="K104" i="45"/>
  <c r="F104" i="45"/>
  <c r="K103" i="45"/>
  <c r="F103" i="45"/>
  <c r="K102" i="45"/>
  <c r="F102"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8" i="25"/>
  <c r="H218" i="25"/>
  <c r="G218"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9" i="58"/>
  <c r="H99" i="58"/>
  <c r="G99"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7" i="25"/>
  <c r="H217" i="25"/>
  <c r="G217" i="25"/>
  <c r="F45" i="25"/>
  <c r="F2" i="45"/>
  <c r="O491" i="38" l="1"/>
  <c r="Z491" i="38"/>
  <c r="P490" i="38"/>
  <c r="N490" i="38"/>
  <c r="D489" i="38"/>
  <c r="E489" i="38"/>
  <c r="G489" i="38"/>
  <c r="H489" i="38"/>
  <c r="K489" i="38"/>
  <c r="L489" i="38" s="1"/>
  <c r="M489" i="38"/>
  <c r="U489" i="38" s="1"/>
  <c r="S489" i="38"/>
  <c r="F216" i="25"/>
  <c r="H216" i="25"/>
  <c r="G21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5" i="25"/>
  <c r="H215" i="25"/>
  <c r="G215" i="25"/>
  <c r="K19" i="25"/>
  <c r="M16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4" i="25"/>
  <c r="H214" i="25"/>
  <c r="G214" i="25"/>
  <c r="K18" i="25"/>
  <c r="F213" i="25"/>
  <c r="H213" i="25"/>
  <c r="G213" i="25"/>
  <c r="K17" i="25"/>
  <c r="P486" i="38" l="1"/>
  <c r="N486" i="38"/>
  <c r="F212" i="25"/>
  <c r="G212" i="25"/>
  <c r="H212"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F85" i="85"/>
  <c r="M19" i="85"/>
  <c r="C19" i="85"/>
  <c r="K85" i="85"/>
  <c r="M85" i="85"/>
  <c r="F19" i="85"/>
  <c r="C85" i="85"/>
  <c r="K19"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H85" i="83"/>
  <c r="K19" i="83"/>
  <c r="F85" i="83"/>
  <c r="F110" i="84"/>
  <c r="M110" i="84"/>
  <c r="K110" i="84"/>
  <c r="M25" i="84"/>
  <c r="H19" i="83"/>
  <c r="H25" i="84"/>
  <c r="F19" i="83"/>
  <c r="H110" i="84"/>
  <c r="C19" i="83"/>
  <c r="M19" i="83"/>
  <c r="C25" i="84"/>
  <c r="F25" i="84"/>
  <c r="C85" i="83"/>
  <c r="K85" i="83"/>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8" i="58"/>
  <c r="G98" i="58"/>
  <c r="H98" i="58"/>
  <c r="F48" i="51"/>
  <c r="G48" i="51"/>
  <c r="H48" i="51"/>
  <c r="K42" i="54"/>
  <c r="F42" i="54"/>
  <c r="H100" i="54"/>
  <c r="G100" i="54"/>
  <c r="F100" i="54"/>
  <c r="H99" i="54"/>
  <c r="G99" i="54"/>
  <c r="F99" i="54"/>
  <c r="F211" i="25"/>
  <c r="G211" i="25"/>
  <c r="H211" i="25"/>
  <c r="K16" i="25"/>
  <c r="M40" i="74"/>
  <c r="C40"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H60" i="82"/>
  <c r="M41" i="74"/>
  <c r="M19" i="82"/>
  <c r="H19" i="82"/>
  <c r="F60" i="82"/>
  <c r="C41" i="74"/>
  <c r="F19" i="82"/>
  <c r="M60" i="82"/>
  <c r="H41" i="74"/>
  <c r="K60" i="82"/>
  <c r="C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10" i="25"/>
  <c r="G210" i="25"/>
  <c r="H210" i="25"/>
  <c r="K15" i="25"/>
  <c r="F29" i="78"/>
  <c r="H29" i="78"/>
  <c r="G29" i="78"/>
  <c r="F29" i="70"/>
  <c r="H29" i="70"/>
  <c r="G29" i="70"/>
  <c r="F6" i="70"/>
  <c r="F209" i="25"/>
  <c r="H209" i="25"/>
  <c r="G20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7" i="58"/>
  <c r="G97" i="58"/>
  <c r="H97"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8" i="25"/>
  <c r="H208" i="25"/>
  <c r="G208" i="25"/>
  <c r="K14" i="25"/>
  <c r="C96" i="31"/>
  <c r="H96" i="31"/>
  <c r="K96" i="31"/>
  <c r="M96" i="31"/>
  <c r="H78" i="75"/>
  <c r="K78" i="75"/>
  <c r="F78" i="75"/>
  <c r="M78" i="75"/>
  <c r="F96" i="31"/>
  <c r="C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6" i="58"/>
  <c r="G96" i="58"/>
  <c r="H96" i="58"/>
  <c r="F14" i="58"/>
  <c r="H18" i="64"/>
  <c r="F36" i="64"/>
  <c r="G36" i="64"/>
  <c r="H36" i="64"/>
  <c r="K85" i="64"/>
  <c r="H19" i="64"/>
  <c r="M85" i="64"/>
  <c r="H85" i="64"/>
  <c r="K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7" i="25"/>
  <c r="H207" i="25"/>
  <c r="G20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110" i="81"/>
  <c r="M30" i="81"/>
  <c r="C110" i="81"/>
  <c r="H30" i="81"/>
  <c r="F30" i="81"/>
  <c r="M110" i="81"/>
  <c r="F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6" i="25"/>
  <c r="H206" i="25"/>
  <c r="G20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F85" i="80"/>
  <c r="F19" i="80"/>
  <c r="C85" i="80"/>
  <c r="K19" i="80"/>
  <c r="H19" i="80"/>
  <c r="M19" i="80"/>
  <c r="H85" i="80"/>
  <c r="K85"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19" i="79"/>
  <c r="C65" i="79"/>
  <c r="F65" i="79"/>
  <c r="F19" i="79"/>
  <c r="K65" i="79"/>
  <c r="C19" i="79"/>
  <c r="M19" i="79"/>
  <c r="M65" i="79"/>
  <c r="H65" i="79"/>
  <c r="K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5" i="25"/>
  <c r="G205" i="25"/>
  <c r="H20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4" i="25"/>
  <c r="H204" i="25"/>
  <c r="G204"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5" i="58"/>
  <c r="H95" i="58"/>
  <c r="G95"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203" i="25"/>
  <c r="G203" i="25"/>
  <c r="H203" i="25"/>
  <c r="K11" i="25"/>
  <c r="F43" i="51"/>
  <c r="G43" i="51"/>
  <c r="H43" i="51"/>
  <c r="O454" i="38" l="1"/>
  <c r="Z454" i="38"/>
  <c r="P454" i="38"/>
  <c r="D453" i="38"/>
  <c r="E453" i="38"/>
  <c r="G453" i="38"/>
  <c r="H453" i="38"/>
  <c r="K453" i="38"/>
  <c r="L453" i="38" s="1"/>
  <c r="M453" i="38"/>
  <c r="N453" i="38" s="1"/>
  <c r="S453" i="38"/>
  <c r="F202" i="25"/>
  <c r="H202" i="25"/>
  <c r="G20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4" i="58"/>
  <c r="H94" i="58"/>
  <c r="G94" i="58"/>
  <c r="F11" i="58"/>
  <c r="D451" i="38" l="1"/>
  <c r="E451" i="38"/>
  <c r="G451" i="38"/>
  <c r="H451" i="38"/>
  <c r="K451" i="38"/>
  <c r="L451" i="38" s="1"/>
  <c r="M451" i="38"/>
  <c r="N451" i="38" s="1"/>
  <c r="S451" i="38"/>
  <c r="F93" i="58"/>
  <c r="H93" i="58"/>
  <c r="G93" i="58"/>
  <c r="F92" i="58"/>
  <c r="H92" i="58"/>
  <c r="G92" i="58"/>
  <c r="K5" i="58"/>
  <c r="O451" i="38" l="1"/>
  <c r="Z451" i="38"/>
  <c r="P451" i="38"/>
  <c r="D450" i="38"/>
  <c r="E450" i="38"/>
  <c r="G450" i="38"/>
  <c r="H450" i="38"/>
  <c r="K450" i="38"/>
  <c r="L450" i="38" s="1"/>
  <c r="M450" i="38"/>
  <c r="N450" i="38" s="1"/>
  <c r="S450" i="38"/>
  <c r="O450" i="38" l="1"/>
  <c r="Z450" i="38"/>
  <c r="P450" i="38"/>
  <c r="F42" i="51"/>
  <c r="G42" i="51"/>
  <c r="H42" i="51"/>
  <c r="F52" i="43"/>
  <c r="G52" i="43"/>
  <c r="H52" i="43"/>
  <c r="F201" i="25"/>
  <c r="G201" i="25"/>
  <c r="H20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91" i="58"/>
  <c r="H91" i="58"/>
  <c r="G91" i="58"/>
  <c r="K4" i="58"/>
  <c r="F436" i="17"/>
  <c r="K435" i="17"/>
  <c r="F435" i="17"/>
  <c r="K434" i="17"/>
  <c r="F434" i="17"/>
  <c r="K433" i="17"/>
  <c r="F433" i="17"/>
  <c r="K432" i="17"/>
  <c r="F432" i="17"/>
  <c r="K431" i="17"/>
  <c r="F431" i="17"/>
  <c r="K430" i="17"/>
  <c r="F430" i="17"/>
  <c r="K429" i="17"/>
  <c r="F429" i="17"/>
  <c r="H85" i="78"/>
  <c r="F85" i="78"/>
  <c r="M85" i="78"/>
  <c r="F19" i="78"/>
  <c r="C85" i="78"/>
  <c r="M19" i="78"/>
  <c r="C19" i="78"/>
  <c r="H19" i="78"/>
  <c r="K19" i="78"/>
  <c r="K85"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90" i="58"/>
  <c r="G90" i="58"/>
  <c r="H90"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9" i="58"/>
  <c r="H89" i="58"/>
  <c r="G89" i="58"/>
  <c r="F51" i="43"/>
  <c r="H51" i="43"/>
  <c r="G51" i="43"/>
  <c r="F8" i="43"/>
  <c r="K2" i="43"/>
  <c r="F8" i="58"/>
  <c r="K28" i="43"/>
  <c r="Z442" i="38" l="1"/>
  <c r="O442" i="38"/>
  <c r="O443" i="38"/>
  <c r="Z443" i="38"/>
  <c r="K27" i="43"/>
  <c r="P442" i="38"/>
  <c r="U442" i="38"/>
  <c r="M165" i="25"/>
  <c r="F200" i="25"/>
  <c r="H200" i="25"/>
  <c r="G20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8" i="58"/>
  <c r="H88" i="58"/>
  <c r="G88"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19" i="77"/>
  <c r="C89" i="77"/>
  <c r="M19" i="77"/>
  <c r="H19" i="77"/>
  <c r="M89" i="77"/>
  <c r="H89" i="77"/>
  <c r="C19" i="77"/>
  <c r="F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9" i="25"/>
  <c r="H199" i="25"/>
  <c r="G199"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8" i="25"/>
  <c r="H198" i="25"/>
  <c r="G198" i="25"/>
  <c r="K10" i="25"/>
  <c r="E424" i="38"/>
  <c r="H424" i="38"/>
  <c r="K424" i="38"/>
  <c r="L424" i="38" s="1"/>
  <c r="P424" i="38" s="1"/>
  <c r="M424" i="38"/>
  <c r="U424" i="38" s="1"/>
  <c r="S424" i="38"/>
  <c r="N424" i="38" l="1"/>
  <c r="M73" i="76"/>
  <c r="Q10" i="76" s="1"/>
  <c r="N425" i="38"/>
  <c r="F197" i="25"/>
  <c r="H197" i="25"/>
  <c r="G197" i="25"/>
  <c r="F33" i="25"/>
  <c r="G23" i="50"/>
  <c r="K23" i="50" s="1"/>
  <c r="F23" i="50"/>
  <c r="M18" i="50"/>
  <c r="C18" i="50"/>
  <c r="F18" i="50"/>
  <c r="F196" i="25"/>
  <c r="H196" i="25"/>
  <c r="G196" i="25"/>
  <c r="K9" i="25"/>
  <c r="F32" i="25"/>
  <c r="O425" i="38" l="1"/>
  <c r="O424" i="38"/>
  <c r="Z424" i="38"/>
  <c r="Z425" i="38"/>
  <c r="E423" i="38"/>
  <c r="H423" i="38"/>
  <c r="K423" i="38"/>
  <c r="L423" i="38" s="1"/>
  <c r="P423" i="38" s="1"/>
  <c r="M423" i="38"/>
  <c r="U423" i="38" s="1"/>
  <c r="S423" i="38"/>
  <c r="F195" i="25"/>
  <c r="H195" i="25"/>
  <c r="G195"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7" i="58"/>
  <c r="H87" i="58"/>
  <c r="G87" i="58"/>
  <c r="F7" i="58"/>
  <c r="O421" i="38" l="1"/>
  <c r="P420" i="38"/>
  <c r="N420" i="38"/>
  <c r="E419" i="38"/>
  <c r="H419" i="38"/>
  <c r="K419" i="38"/>
  <c r="L419" i="38" s="1"/>
  <c r="M419" i="38"/>
  <c r="U419" i="38" s="1"/>
  <c r="S419" i="38"/>
  <c r="F194" i="25"/>
  <c r="H194" i="25"/>
  <c r="G194"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93" i="25"/>
  <c r="H193" i="25"/>
  <c r="G193" i="25"/>
  <c r="K8" i="25"/>
  <c r="P416" i="38" l="1"/>
  <c r="N416" i="38"/>
  <c r="F49" i="43"/>
  <c r="H49" i="43"/>
  <c r="G49" i="43"/>
  <c r="F86" i="58"/>
  <c r="H86" i="58"/>
  <c r="G86" i="58"/>
  <c r="F38" i="51"/>
  <c r="G38" i="51"/>
  <c r="H38" i="51"/>
  <c r="F192" i="25"/>
  <c r="H192" i="25"/>
  <c r="G192" i="25"/>
  <c r="O416" i="38" l="1"/>
  <c r="Z416" i="38"/>
  <c r="E415" i="38"/>
  <c r="H415" i="38"/>
  <c r="K415" i="38"/>
  <c r="L415" i="38" s="1"/>
  <c r="P415" i="38" s="1"/>
  <c r="M415" i="38"/>
  <c r="U415" i="38" s="1"/>
  <c r="S415" i="38"/>
  <c r="F191" i="25"/>
  <c r="H191" i="25"/>
  <c r="G19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5" i="58"/>
  <c r="H85" i="58"/>
  <c r="G85" i="58"/>
  <c r="F6" i="58"/>
  <c r="O414" i="38" l="1"/>
  <c r="Z414" i="38"/>
  <c r="N413" i="38"/>
  <c r="L413" i="38"/>
  <c r="P413" i="38" s="1"/>
  <c r="D412" i="38"/>
  <c r="E412" i="38"/>
  <c r="G412" i="38"/>
  <c r="H412" i="38"/>
  <c r="K412" i="38"/>
  <c r="L412" i="38" s="1"/>
  <c r="M412" i="38"/>
  <c r="U412" i="38" s="1"/>
  <c r="S412" i="38"/>
  <c r="F48" i="43"/>
  <c r="H48" i="43"/>
  <c r="G48" i="43"/>
  <c r="F84" i="58"/>
  <c r="H84" i="58"/>
  <c r="G84" i="58"/>
  <c r="F5" i="58"/>
  <c r="O413" i="38" l="1"/>
  <c r="Z413" i="38"/>
  <c r="N412" i="38"/>
  <c r="P412" i="38"/>
  <c r="G409" i="38"/>
  <c r="G410" i="38"/>
  <c r="G411" i="38"/>
  <c r="D410" i="38"/>
  <c r="D411" i="38"/>
  <c r="E411" i="38"/>
  <c r="H411" i="38"/>
  <c r="K411" i="38"/>
  <c r="L411" i="38" s="1"/>
  <c r="M411" i="38"/>
  <c r="U411" i="38" s="1"/>
  <c r="S411" i="38"/>
  <c r="O412" i="38" l="1"/>
  <c r="Z412" i="38"/>
  <c r="N411" i="38"/>
  <c r="P411" i="38"/>
  <c r="F190" i="25"/>
  <c r="H190" i="25"/>
  <c r="G19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H87" i="69"/>
  <c r="M87" i="69"/>
  <c r="F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3"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9" i="25"/>
  <c r="H189" i="25"/>
  <c r="G189"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M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8" i="25"/>
  <c r="H188" i="25"/>
  <c r="G188"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3" i="58"/>
  <c r="H83" i="58"/>
  <c r="G83"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7" i="25"/>
  <c r="G187" i="25"/>
  <c r="H18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6" i="25"/>
  <c r="H186" i="25"/>
  <c r="G186" i="25"/>
  <c r="K6" i="25"/>
  <c r="O390" i="38" l="1"/>
  <c r="Z390" i="38"/>
  <c r="N389" i="38"/>
  <c r="P389" i="38"/>
  <c r="F185" i="25"/>
  <c r="G185" i="25"/>
  <c r="H185" i="25"/>
  <c r="D388" i="38"/>
  <c r="E388" i="38"/>
  <c r="G388" i="38"/>
  <c r="H388" i="38"/>
  <c r="K388" i="38"/>
  <c r="L388" i="38" s="1"/>
  <c r="M388" i="38"/>
  <c r="N388" i="38" s="1"/>
  <c r="S388" i="38"/>
  <c r="F184" i="25"/>
  <c r="G184" i="25"/>
  <c r="H18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83" i="25"/>
  <c r="G183" i="25"/>
  <c r="H183"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82" i="25"/>
  <c r="G182" i="25"/>
  <c r="H18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2" i="58"/>
  <c r="G82" i="58"/>
  <c r="H82"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100" i="45"/>
  <c r="F100" i="45"/>
  <c r="F425" i="17"/>
  <c r="K424" i="17"/>
  <c r="F424" i="17"/>
  <c r="K423" i="17"/>
  <c r="F423" i="17"/>
  <c r="K422" i="17"/>
  <c r="F422" i="17"/>
  <c r="K421" i="17"/>
  <c r="F421" i="17"/>
  <c r="K420" i="17"/>
  <c r="F420" i="17"/>
  <c r="F181" i="25"/>
  <c r="G181" i="25"/>
  <c r="H181" i="25"/>
  <c r="F81" i="58"/>
  <c r="G81" i="58"/>
  <c r="H81" i="58"/>
  <c r="F36" i="51"/>
  <c r="G36" i="51"/>
  <c r="H36" i="51"/>
  <c r="F45" i="43"/>
  <c r="G45" i="43"/>
  <c r="H45" i="43"/>
  <c r="F27" i="64"/>
  <c r="G27" i="64"/>
  <c r="H27" i="64"/>
  <c r="E379" i="38"/>
  <c r="H379" i="38"/>
  <c r="K379" i="38"/>
  <c r="L379" i="38" s="1"/>
  <c r="M379" i="38"/>
  <c r="N379" i="38" s="1"/>
  <c r="S379" i="38"/>
  <c r="K2" i="58"/>
  <c r="K70" i="58" l="1"/>
  <c r="O379" i="38"/>
  <c r="O380" i="38"/>
  <c r="Z379" i="38"/>
  <c r="Z380" i="38"/>
  <c r="P379" i="38"/>
  <c r="U379" i="38"/>
  <c r="F80" i="58"/>
  <c r="G80" i="58"/>
  <c r="H80" i="58"/>
  <c r="F35" i="51"/>
  <c r="G35" i="51"/>
  <c r="H35" i="51"/>
  <c r="F180" i="25"/>
  <c r="G180" i="25"/>
  <c r="H180" i="25"/>
  <c r="D378" i="38"/>
  <c r="E378" i="38"/>
  <c r="H378" i="38"/>
  <c r="K378" i="38"/>
  <c r="L378" i="38" s="1"/>
  <c r="M378" i="38"/>
  <c r="N378" i="38" s="1"/>
  <c r="S378" i="38"/>
  <c r="F3" i="58"/>
  <c r="K5" i="25"/>
  <c r="F24" i="25"/>
  <c r="Z378" i="38" l="1"/>
  <c r="O378" i="38"/>
  <c r="P378" i="38"/>
  <c r="U378" i="38"/>
  <c r="F179" i="25"/>
  <c r="G179" i="25"/>
  <c r="H17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8" i="25"/>
  <c r="G178" i="25"/>
  <c r="H17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7" i="25"/>
  <c r="G177" i="25"/>
  <c r="H177" i="25"/>
  <c r="K3" i="25"/>
  <c r="K4" i="25"/>
  <c r="C54" i="50"/>
  <c r="K44" i="50"/>
  <c r="F44" i="50"/>
  <c r="K43" i="50"/>
  <c r="F43" i="50"/>
  <c r="K46" i="50"/>
  <c r="F46" i="50"/>
  <c r="K45" i="50"/>
  <c r="F45" i="50"/>
  <c r="K48" i="48"/>
  <c r="K47" i="48"/>
  <c r="F47" i="48"/>
  <c r="K46" i="48"/>
  <c r="F46" i="48"/>
  <c r="O376" i="38" l="1"/>
  <c r="Z376" i="38"/>
  <c r="P375" i="38"/>
  <c r="N375" i="38"/>
  <c r="F176" i="25"/>
  <c r="H176" i="25"/>
  <c r="G17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5" i="25"/>
  <c r="G175" i="25"/>
  <c r="H175" i="25"/>
  <c r="E372" i="38"/>
  <c r="H372" i="38"/>
  <c r="K372" i="38"/>
  <c r="L372" i="38" s="1"/>
  <c r="M372" i="38"/>
  <c r="U372" i="38" s="1"/>
  <c r="S372" i="38"/>
  <c r="N372" i="38" l="1"/>
  <c r="P372" i="38"/>
  <c r="F174" i="25"/>
  <c r="G174" i="25"/>
  <c r="H17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73" i="25"/>
  <c r="G173" i="25"/>
  <c r="H173" i="25"/>
  <c r="F21" i="25"/>
  <c r="F33" i="51"/>
  <c r="G33" i="51"/>
  <c r="H33" i="51"/>
  <c r="F93" i="68"/>
  <c r="H93" i="68"/>
  <c r="K93" i="68"/>
  <c r="M93" i="68"/>
  <c r="C93" i="68"/>
  <c r="O371" i="38" l="1"/>
  <c r="Z371" i="38"/>
  <c r="N370" i="38"/>
  <c r="L370" i="38"/>
  <c r="P370" i="38" s="1"/>
  <c r="F92" i="68"/>
  <c r="K92" i="68"/>
  <c r="F26" i="64"/>
  <c r="G26" i="64"/>
  <c r="H26" i="64"/>
  <c r="D369" i="38"/>
  <c r="E369" i="38"/>
  <c r="G369" i="38"/>
  <c r="H369" i="38"/>
  <c r="K369" i="38"/>
  <c r="L369" i="38" s="1"/>
  <c r="M369" i="38"/>
  <c r="U369" i="38" s="1"/>
  <c r="S369" i="38"/>
  <c r="F172" i="25"/>
  <c r="G172" i="25"/>
  <c r="H172" i="25"/>
  <c r="K2" i="25"/>
  <c r="K165" i="25" s="1"/>
  <c r="K16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71" i="25"/>
  <c r="G171" i="25"/>
  <c r="H171" i="25"/>
  <c r="F20" i="25"/>
  <c r="F31" i="51"/>
  <c r="G31" i="51"/>
  <c r="H31" i="51"/>
  <c r="P364" i="38" l="1"/>
  <c r="N364" i="38"/>
  <c r="H170" i="25"/>
  <c r="G170" i="25"/>
  <c r="F170" i="25"/>
  <c r="M987" i="25"/>
  <c r="H987" i="25"/>
  <c r="C987" i="25"/>
  <c r="F963" i="25"/>
  <c r="F962" i="25"/>
  <c r="F961" i="25"/>
  <c r="F960" i="25"/>
  <c r="F959" i="25"/>
  <c r="F958" i="25"/>
  <c r="F957" i="25"/>
  <c r="F956" i="25"/>
  <c r="K955" i="25"/>
  <c r="F955" i="25"/>
  <c r="K954" i="25"/>
  <c r="F954" i="25"/>
  <c r="K953" i="25"/>
  <c r="F953" i="25"/>
  <c r="K952" i="25"/>
  <c r="F952" i="25"/>
  <c r="K951" i="25"/>
  <c r="F951" i="25"/>
  <c r="K950" i="25"/>
  <c r="F950" i="25"/>
  <c r="K949" i="25"/>
  <c r="F949" i="25"/>
  <c r="K948" i="25"/>
  <c r="F948" i="25"/>
  <c r="K947" i="25"/>
  <c r="F947" i="25"/>
  <c r="K946"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F869" i="25"/>
  <c r="F868" i="25"/>
  <c r="F867" i="25"/>
  <c r="K866" i="25"/>
  <c r="F866" i="25"/>
  <c r="F865" i="25"/>
  <c r="F864" i="25"/>
  <c r="F863" i="25"/>
  <c r="F862" i="25"/>
  <c r="F861" i="25"/>
  <c r="F860" i="25"/>
  <c r="F859" i="25"/>
  <c r="F858" i="25"/>
  <c r="F857"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98" i="45"/>
  <c r="F98" i="45"/>
  <c r="K97" i="45"/>
  <c r="F97" i="45"/>
  <c r="K96" i="45"/>
  <c r="F96" i="45"/>
  <c r="F79" i="58"/>
  <c r="G79" i="58"/>
  <c r="H79" i="58"/>
  <c r="G360" i="38"/>
  <c r="G361" i="38"/>
  <c r="G362" i="38"/>
  <c r="D361" i="38"/>
  <c r="D362" i="38"/>
  <c r="D363" i="38"/>
  <c r="E363" i="38"/>
  <c r="H363" i="38"/>
  <c r="K363" i="38"/>
  <c r="L363" i="38" s="1"/>
  <c r="M363" i="38"/>
  <c r="U363" i="38" s="1"/>
  <c r="S363" i="38"/>
  <c r="C64" i="71"/>
  <c r="H64" i="71"/>
  <c r="F53" i="71"/>
  <c r="F52" i="71"/>
  <c r="K51" i="71"/>
  <c r="F51" i="71"/>
  <c r="K50" i="71"/>
  <c r="F50" i="71"/>
  <c r="F988" i="25"/>
  <c r="H988" i="25"/>
  <c r="K988" i="25"/>
  <c r="C988" i="25"/>
  <c r="M988" i="25"/>
  <c r="O364" i="38" l="1"/>
  <c r="Z364" i="38"/>
  <c r="N363" i="38"/>
  <c r="F987" i="25"/>
  <c r="K987" i="25"/>
  <c r="P363" i="38"/>
  <c r="O363" i="38" l="1"/>
  <c r="Z363" i="38"/>
  <c r="M724" i="25"/>
  <c r="Q10" i="25" s="1"/>
  <c r="K456" i="25" s="1"/>
  <c r="E362" i="38"/>
  <c r="H362" i="38"/>
  <c r="K362" i="38"/>
  <c r="M362" i="38"/>
  <c r="U362" i="38" s="1"/>
  <c r="S362" i="38"/>
  <c r="K454" i="25" l="1"/>
  <c r="K455" i="25"/>
  <c r="K452" i="25"/>
  <c r="K453" i="25"/>
  <c r="K450" i="25"/>
  <c r="K451" i="25"/>
  <c r="K448" i="25"/>
  <c r="K449" i="25"/>
  <c r="K446" i="25"/>
  <c r="K447" i="25"/>
  <c r="K444" i="25"/>
  <c r="K445" i="25"/>
  <c r="K442" i="25"/>
  <c r="K443" i="25"/>
  <c r="K440" i="25"/>
  <c r="K441" i="25"/>
  <c r="K438" i="25"/>
  <c r="K439" i="25"/>
  <c r="K436" i="25"/>
  <c r="K437" i="25"/>
  <c r="K434" i="25"/>
  <c r="K435" i="25"/>
  <c r="K432" i="25"/>
  <c r="K433" i="25"/>
  <c r="K430" i="25"/>
  <c r="K431" i="25"/>
  <c r="K428" i="25"/>
  <c r="K429" i="25"/>
  <c r="K426" i="25"/>
  <c r="K427" i="25"/>
  <c r="K423" i="25"/>
  <c r="K424" i="25"/>
  <c r="K425" i="25"/>
  <c r="K421" i="25"/>
  <c r="K422" i="25"/>
  <c r="K419" i="25"/>
  <c r="K420" i="25"/>
  <c r="K417" i="25"/>
  <c r="K418" i="25"/>
  <c r="K415" i="25"/>
  <c r="K416" i="25"/>
  <c r="K413" i="25"/>
  <c r="K414" i="25"/>
  <c r="K411" i="25"/>
  <c r="K412" i="25"/>
  <c r="K409" i="25"/>
  <c r="K410" i="25"/>
  <c r="K407" i="25"/>
  <c r="K408" i="25"/>
  <c r="K405" i="25"/>
  <c r="K406" i="25"/>
  <c r="K403" i="25"/>
  <c r="K404" i="25"/>
  <c r="K401" i="25"/>
  <c r="K402" i="25"/>
  <c r="K399" i="25"/>
  <c r="K400" i="25"/>
  <c r="K398" i="25"/>
  <c r="K397" i="25"/>
  <c r="K395" i="25"/>
  <c r="K396" i="25"/>
  <c r="K392" i="25"/>
  <c r="K393" i="25"/>
  <c r="K394" i="25"/>
  <c r="K390" i="25"/>
  <c r="K391" i="25"/>
  <c r="K388" i="25"/>
  <c r="K389" i="25"/>
  <c r="K386" i="25"/>
  <c r="K387" i="25"/>
  <c r="K384" i="25"/>
  <c r="K385" i="25"/>
  <c r="K382" i="25"/>
  <c r="K383" i="25"/>
  <c r="K380" i="25"/>
  <c r="K381" i="25"/>
  <c r="K379" i="25"/>
  <c r="K378" i="25"/>
  <c r="K377" i="25"/>
  <c r="K376" i="25"/>
  <c r="K374" i="25"/>
  <c r="K375" i="25"/>
  <c r="K372" i="25"/>
  <c r="K373"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1" i="25"/>
  <c r="K340" i="25"/>
  <c r="K339" i="25"/>
  <c r="K338" i="25"/>
  <c r="K319" i="25"/>
  <c r="K320" i="25"/>
  <c r="K318" i="25"/>
  <c r="K317" i="25"/>
  <c r="K315" i="25"/>
  <c r="K316" i="25"/>
  <c r="K314" i="25"/>
  <c r="K313" i="25"/>
  <c r="K312" i="25"/>
  <c r="K310" i="25"/>
  <c r="K311" i="25"/>
  <c r="K308" i="25"/>
  <c r="K309" i="25"/>
  <c r="K307" i="25"/>
  <c r="K306" i="25"/>
  <c r="K305" i="25"/>
  <c r="K304" i="25"/>
  <c r="K303" i="25"/>
  <c r="K301" i="25"/>
  <c r="K302" i="25"/>
  <c r="K300" i="25"/>
  <c r="K299" i="25"/>
  <c r="K298" i="25"/>
  <c r="K297" i="25"/>
  <c r="K296" i="25"/>
  <c r="K295" i="25"/>
  <c r="K294" i="25"/>
  <c r="K293" i="25"/>
  <c r="K292" i="25"/>
  <c r="K291" i="25"/>
  <c r="K290" i="25"/>
  <c r="K289" i="25"/>
  <c r="K288" i="25"/>
  <c r="K287" i="25"/>
  <c r="K285" i="25"/>
  <c r="K286" i="25"/>
  <c r="K284" i="25"/>
  <c r="K281" i="25"/>
  <c r="K283" i="25"/>
  <c r="K282" i="25"/>
  <c r="K280" i="25"/>
  <c r="K279" i="25"/>
  <c r="K278" i="25"/>
  <c r="K277" i="25"/>
  <c r="K276" i="25"/>
  <c r="K275" i="25"/>
  <c r="K274" i="25"/>
  <c r="K273" i="25"/>
  <c r="K272" i="25"/>
  <c r="K271" i="25"/>
  <c r="K270" i="25"/>
  <c r="K269" i="25"/>
  <c r="K268" i="25"/>
  <c r="K267" i="25"/>
  <c r="K266" i="25"/>
  <c r="K265" i="25"/>
  <c r="K263" i="25"/>
  <c r="K264" i="25"/>
  <c r="K262" i="25"/>
  <c r="K261" i="25"/>
  <c r="K260" i="25"/>
  <c r="K256" i="25"/>
  <c r="K257" i="25"/>
  <c r="K259" i="25"/>
  <c r="K258" i="25"/>
  <c r="K255" i="25"/>
  <c r="K254" i="25"/>
  <c r="K253" i="25"/>
  <c r="K252" i="25"/>
  <c r="K251" i="25"/>
  <c r="K250" i="25"/>
  <c r="K249" i="25"/>
  <c r="K248" i="25"/>
  <c r="K247" i="25"/>
  <c r="K246" i="25"/>
  <c r="K245" i="25"/>
  <c r="K244" i="25"/>
  <c r="K243" i="25"/>
  <c r="K242" i="25"/>
  <c r="K241" i="25"/>
  <c r="K240" i="25"/>
  <c r="K239" i="25"/>
  <c r="K238" i="25"/>
  <c r="K235" i="25"/>
  <c r="K236" i="25"/>
  <c r="K237" i="25"/>
  <c r="K234" i="25"/>
  <c r="K233" i="25"/>
  <c r="K232" i="25"/>
  <c r="K231"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337" i="25"/>
  <c r="K335" i="25"/>
  <c r="K336" i="25"/>
  <c r="K334" i="25"/>
  <c r="K333" i="25"/>
  <c r="K332" i="25"/>
  <c r="K331" i="25"/>
  <c r="K330" i="25"/>
  <c r="K329" i="25"/>
  <c r="K328" i="25"/>
  <c r="K327" i="25"/>
  <c r="K326" i="25"/>
  <c r="K325" i="25"/>
  <c r="K324" i="25"/>
  <c r="K323" i="25"/>
  <c r="K322" i="25"/>
  <c r="K32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6" i="74"/>
  <c r="H146" i="74"/>
  <c r="F146" i="74"/>
  <c r="C14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2" i="45"/>
  <c r="H122" i="45"/>
  <c r="C122" i="45"/>
  <c r="K94" i="45"/>
  <c r="F94" i="45"/>
  <c r="K93" i="45"/>
  <c r="F93" i="45"/>
  <c r="K92" i="45"/>
  <c r="F92" i="45"/>
  <c r="F91" i="45"/>
  <c r="K90" i="45"/>
  <c r="F90" i="45"/>
  <c r="K89" i="45"/>
  <c r="F89" i="45"/>
  <c r="K88" i="45"/>
  <c r="F88" i="45"/>
  <c r="K87" i="45"/>
  <c r="F87" i="45"/>
  <c r="K86" i="45"/>
  <c r="F86" i="45"/>
  <c r="K85" i="45"/>
  <c r="F85" i="45"/>
  <c r="K84" i="45"/>
  <c r="F84" i="45"/>
  <c r="F83" i="45"/>
  <c r="Q37" i="45"/>
  <c r="Q36" i="45"/>
  <c r="Q35" i="45"/>
  <c r="Q34" i="45"/>
  <c r="Q33" i="45"/>
  <c r="Q32" i="45"/>
  <c r="Q31" i="45"/>
  <c r="Q30" i="45"/>
  <c r="Q29" i="45"/>
  <c r="Q28" i="45"/>
  <c r="Q27" i="45"/>
  <c r="Q26" i="45"/>
  <c r="Q25" i="45"/>
  <c r="Q24" i="45"/>
  <c r="Q23" i="45"/>
  <c r="Q22" i="45"/>
  <c r="Q21" i="45"/>
  <c r="Q20" i="45"/>
  <c r="Q19" i="45"/>
  <c r="Q18" i="45"/>
  <c r="Q17" i="45"/>
  <c r="H26" i="45"/>
  <c r="G26" i="45"/>
  <c r="F26" i="45"/>
  <c r="M20" i="45"/>
  <c r="H20" i="45"/>
  <c r="C20" i="45"/>
  <c r="K20"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300" i="58"/>
  <c r="H300" i="58"/>
  <c r="C300" i="58"/>
  <c r="K291" i="58"/>
  <c r="F291" i="58"/>
  <c r="K290" i="58"/>
  <c r="F290" i="58"/>
  <c r="K284" i="58"/>
  <c r="F284" i="58"/>
  <c r="H274" i="58"/>
  <c r="G274" i="58"/>
  <c r="F274" i="58"/>
  <c r="H273" i="58"/>
  <c r="G273" i="58"/>
  <c r="F273" i="58"/>
  <c r="H272" i="58"/>
  <c r="G272" i="58"/>
  <c r="F272" i="58"/>
  <c r="H271" i="58"/>
  <c r="G271" i="58"/>
  <c r="F271" i="58"/>
  <c r="H270" i="58"/>
  <c r="G270" i="58"/>
  <c r="F270"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P39" i="58"/>
  <c r="H259" i="58"/>
  <c r="G259" i="58"/>
  <c r="F259" i="58"/>
  <c r="P38" i="58"/>
  <c r="H258" i="58"/>
  <c r="G258" i="58"/>
  <c r="F258" i="58"/>
  <c r="P37" i="58"/>
  <c r="H257" i="58"/>
  <c r="G257" i="58"/>
  <c r="F257" i="58"/>
  <c r="P36" i="58"/>
  <c r="H256" i="58"/>
  <c r="G256" i="58"/>
  <c r="F256" i="58"/>
  <c r="P35" i="58"/>
  <c r="P34" i="58"/>
  <c r="P33" i="58"/>
  <c r="P32" i="58"/>
  <c r="H252" i="58"/>
  <c r="G252" i="58"/>
  <c r="F252" i="58"/>
  <c r="P31" i="58"/>
  <c r="H251" i="58"/>
  <c r="G251" i="58"/>
  <c r="F251" i="58"/>
  <c r="P30" i="58"/>
  <c r="H250" i="58"/>
  <c r="G250" i="58"/>
  <c r="F250" i="58"/>
  <c r="P29" i="58"/>
  <c r="H249" i="58"/>
  <c r="G249" i="58"/>
  <c r="F249" i="58"/>
  <c r="P28" i="58"/>
  <c r="H248" i="58"/>
  <c r="G248" i="58"/>
  <c r="F248" i="58"/>
  <c r="P27" i="58"/>
  <c r="H247" i="58"/>
  <c r="G247" i="58"/>
  <c r="F247" i="58"/>
  <c r="P26" i="58"/>
  <c r="H246" i="58"/>
  <c r="G246" i="58"/>
  <c r="F246" i="58"/>
  <c r="P25" i="58"/>
  <c r="H245" i="58"/>
  <c r="G245" i="58"/>
  <c r="F245" i="58"/>
  <c r="P24" i="58"/>
  <c r="H244" i="58"/>
  <c r="G244" i="58"/>
  <c r="F244" i="58"/>
  <c r="P23" i="58"/>
  <c r="H243" i="58"/>
  <c r="G243" i="58"/>
  <c r="F243" i="58"/>
  <c r="P22" i="58"/>
  <c r="H242" i="58"/>
  <c r="G242" i="58"/>
  <c r="F242" i="58"/>
  <c r="P21" i="58"/>
  <c r="H241" i="58"/>
  <c r="G241" i="58"/>
  <c r="F241" i="58"/>
  <c r="P20" i="58"/>
  <c r="H240" i="58"/>
  <c r="G240" i="58"/>
  <c r="F240" i="58"/>
  <c r="P19" i="58"/>
  <c r="H78" i="58"/>
  <c r="G78" i="58"/>
  <c r="F78" i="58"/>
  <c r="H77" i="58"/>
  <c r="G77" i="58"/>
  <c r="F77" i="58"/>
  <c r="H76" i="58"/>
  <c r="G76" i="58"/>
  <c r="F76" i="58"/>
  <c r="H75" i="58"/>
  <c r="G75" i="58"/>
  <c r="F75" i="58"/>
  <c r="F2" i="58"/>
  <c r="F70"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16" i="25"/>
  <c r="G716" i="25"/>
  <c r="F716" i="25"/>
  <c r="H715" i="25"/>
  <c r="G715" i="25"/>
  <c r="F715" i="25"/>
  <c r="H714" i="25"/>
  <c r="G714" i="25"/>
  <c r="F714" i="25"/>
  <c r="H713" i="25"/>
  <c r="G713" i="25"/>
  <c r="F713" i="25"/>
  <c r="H712" i="25"/>
  <c r="G712" i="25"/>
  <c r="F712" i="25"/>
  <c r="H711" i="25"/>
  <c r="G711" i="25"/>
  <c r="F711" i="25"/>
  <c r="H710" i="25"/>
  <c r="G710" i="25"/>
  <c r="F710" i="25"/>
  <c r="H709" i="25"/>
  <c r="G709" i="25"/>
  <c r="F709" i="25"/>
  <c r="H708" i="25"/>
  <c r="G708" i="25"/>
  <c r="F708" i="25"/>
  <c r="H707" i="25"/>
  <c r="G707" i="25"/>
  <c r="F707" i="25"/>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H470" i="25"/>
  <c r="G470" i="25"/>
  <c r="H469" i="25"/>
  <c r="G469" i="25"/>
  <c r="H468" i="25"/>
  <c r="G468" i="25"/>
  <c r="H467" i="25"/>
  <c r="G467" i="25"/>
  <c r="H466" i="25"/>
  <c r="G466" i="25"/>
  <c r="H465" i="25"/>
  <c r="G465" i="25"/>
  <c r="H16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166" i="25"/>
  <c r="F19" i="41"/>
  <c r="H19" i="41"/>
  <c r="M19" i="53"/>
  <c r="C19" i="60"/>
  <c r="H301" i="58"/>
  <c r="H19" i="71"/>
  <c r="C19" i="41"/>
  <c r="C19" i="63"/>
  <c r="C51" i="54"/>
  <c r="K19" i="34"/>
  <c r="M19" i="63"/>
  <c r="H19" i="69"/>
  <c r="C451" i="17"/>
  <c r="K23" i="57"/>
  <c r="H156" i="49"/>
  <c r="C19" i="73"/>
  <c r="H19" i="34"/>
  <c r="K75" i="41"/>
  <c r="M19" i="75"/>
  <c r="K19" i="68"/>
  <c r="H451" i="17"/>
  <c r="H25" i="31"/>
  <c r="K213" i="57"/>
  <c r="F19" i="59"/>
  <c r="C19" i="69"/>
  <c r="H19" i="63"/>
  <c r="K19" i="70"/>
  <c r="K41" i="74"/>
  <c r="M19" i="71"/>
  <c r="M81" i="61"/>
  <c r="H19" i="52"/>
  <c r="M67" i="60"/>
  <c r="M19" i="60"/>
  <c r="F71" i="58"/>
  <c r="C19" i="66"/>
  <c r="F100" i="34"/>
  <c r="F19" i="73"/>
  <c r="H19" i="61"/>
  <c r="F72" i="59"/>
  <c r="K19" i="75"/>
  <c r="H94" i="52"/>
  <c r="K19" i="61"/>
  <c r="F19" i="52"/>
  <c r="M301" i="58"/>
  <c r="C55" i="50"/>
  <c r="M19" i="3"/>
  <c r="M30" i="49"/>
  <c r="F19" i="64"/>
  <c r="C19" i="71"/>
  <c r="F41" i="74"/>
  <c r="C21" i="45"/>
  <c r="F18" i="51"/>
  <c r="K19" i="54"/>
  <c r="C90" i="72"/>
  <c r="H100" i="34"/>
  <c r="H19" i="66"/>
  <c r="C19" i="55"/>
  <c r="K51" i="54"/>
  <c r="F19" i="66"/>
  <c r="F65" i="71"/>
  <c r="M23" i="17"/>
  <c r="M19" i="54"/>
  <c r="K81" i="61"/>
  <c r="C72" i="59"/>
  <c r="H19" i="70"/>
  <c r="F86" i="53"/>
  <c r="K19" i="3"/>
  <c r="M19" i="70"/>
  <c r="F19" i="34"/>
  <c r="M75" i="41"/>
  <c r="C85" i="64"/>
  <c r="H51" i="54"/>
  <c r="H65" i="71"/>
  <c r="K19" i="63"/>
  <c r="F51" i="54"/>
  <c r="F94" i="52"/>
  <c r="H75" i="41"/>
  <c r="M86" i="53"/>
  <c r="M23" i="57"/>
  <c r="F19" i="63"/>
  <c r="F28" i="43"/>
  <c r="F19" i="69"/>
  <c r="K19" i="60"/>
  <c r="K19" i="41"/>
  <c r="C65" i="71"/>
  <c r="M19" i="66"/>
  <c r="H19" i="68"/>
  <c r="M65" i="71"/>
  <c r="K19" i="55"/>
  <c r="M19" i="41"/>
  <c r="C100" i="34"/>
  <c r="M51" i="54"/>
  <c r="H71" i="58"/>
  <c r="M71" i="58"/>
  <c r="F19" i="55"/>
  <c r="M19" i="61"/>
  <c r="C94" i="52"/>
  <c r="F19" i="54"/>
  <c r="K25" i="31"/>
  <c r="H55" i="50"/>
  <c r="C65" i="63"/>
  <c r="H19" i="73"/>
  <c r="C156" i="49"/>
  <c r="C19" i="59"/>
  <c r="M90" i="72"/>
  <c r="H213" i="57"/>
  <c r="M19" i="73"/>
  <c r="M19" i="55"/>
  <c r="M156" i="49"/>
  <c r="H19" i="50"/>
  <c r="K19" i="50"/>
  <c r="F19" i="61"/>
  <c r="M213" i="57"/>
  <c r="C71" i="58"/>
  <c r="M451" i="17"/>
  <c r="F19" i="3"/>
  <c r="F213" i="57"/>
  <c r="H123" i="45"/>
  <c r="M19" i="62"/>
  <c r="H90" i="72"/>
  <c r="K19" i="53"/>
  <c r="H166" i="25"/>
  <c r="F81" i="61"/>
  <c r="F19" i="68"/>
  <c r="F19" i="62"/>
  <c r="K19" i="72"/>
  <c r="M19" i="34"/>
  <c r="F25" i="31"/>
  <c r="F123" i="45"/>
  <c r="M100" i="34"/>
  <c r="K301" i="58"/>
  <c r="F451" i="17"/>
  <c r="F156" i="49"/>
  <c r="H19" i="53"/>
  <c r="F23" i="57"/>
  <c r="C19" i="75"/>
  <c r="K19" i="71"/>
  <c r="H77" i="70"/>
  <c r="F19" i="60"/>
  <c r="C123" i="45"/>
  <c r="H19" i="75"/>
  <c r="K67" i="60"/>
  <c r="F90" i="72"/>
  <c r="K72" i="59"/>
  <c r="C86" i="53"/>
  <c r="H19" i="60"/>
  <c r="K451" i="17"/>
  <c r="C19" i="3"/>
  <c r="H19" i="55"/>
  <c r="F19" i="72"/>
  <c r="K18" i="51"/>
  <c r="M77" i="70"/>
  <c r="H81" i="61"/>
  <c r="F55" i="50"/>
  <c r="H67" i="60"/>
  <c r="M94" i="52"/>
  <c r="F301" i="58"/>
  <c r="K94" i="52"/>
  <c r="C75" i="41"/>
  <c r="M18" i="51"/>
  <c r="F19" i="70"/>
  <c r="C77" i="70"/>
  <c r="C19" i="64"/>
  <c r="K19" i="59"/>
  <c r="C213" i="57"/>
  <c r="K55" i="50"/>
  <c r="C30" i="49"/>
  <c r="K65" i="71"/>
  <c r="F23" i="17"/>
  <c r="F21" i="45"/>
  <c r="F75" i="41"/>
  <c r="H19" i="59"/>
  <c r="C19" i="52"/>
  <c r="C19" i="62"/>
  <c r="K65" i="63"/>
  <c r="K19" i="73"/>
  <c r="F63" i="66"/>
  <c r="C23" i="57"/>
  <c r="H23" i="17"/>
  <c r="H72" i="59"/>
  <c r="K156" i="49"/>
  <c r="K90" i="72"/>
  <c r="F19" i="71"/>
  <c r="M19" i="68"/>
  <c r="C19" i="54"/>
  <c r="K19" i="69"/>
  <c r="C19" i="70"/>
  <c r="M72" i="59"/>
  <c r="M19" i="72"/>
  <c r="K100" i="34"/>
  <c r="K123" i="45"/>
  <c r="C67" i="60"/>
  <c r="C301" i="58"/>
  <c r="C19" i="61"/>
  <c r="F19" i="50"/>
  <c r="F85" i="64"/>
  <c r="M19" i="52"/>
  <c r="M65" i="63"/>
  <c r="H19" i="54"/>
  <c r="H19" i="62"/>
  <c r="H65" i="63"/>
  <c r="F19" i="75"/>
  <c r="K19" i="66"/>
  <c r="K19" i="52"/>
  <c r="C19" i="53"/>
  <c r="M19" i="50"/>
  <c r="K63" i="66"/>
  <c r="M63" i="66"/>
  <c r="K19" i="62"/>
  <c r="F30" i="49"/>
  <c r="M123" i="45"/>
  <c r="H19" i="3"/>
  <c r="F77" i="70"/>
  <c r="C19" i="68"/>
  <c r="M25" i="31"/>
  <c r="C25" i="31"/>
  <c r="C63" i="66"/>
  <c r="M21" i="45"/>
  <c r="H19" i="72"/>
  <c r="K77" i="70"/>
  <c r="C23" i="17"/>
  <c r="M55" i="50"/>
  <c r="C19" i="34"/>
  <c r="K86" i="53"/>
  <c r="M19" i="59"/>
  <c r="F67" i="60"/>
  <c r="K23" i="17"/>
  <c r="H63" i="66"/>
  <c r="F19" i="53"/>
  <c r="M19" i="69"/>
  <c r="F65" i="63"/>
  <c r="H86" i="53"/>
  <c r="K71" i="58"/>
  <c r="C19" i="50"/>
  <c r="C19" i="72"/>
  <c r="C81" i="61"/>
  <c r="V1079" i="38" l="1"/>
  <c r="X1079" i="38" s="1"/>
  <c r="V1078" i="38"/>
  <c r="X1078" i="38" s="1"/>
  <c r="V1077" i="38"/>
  <c r="X1077" i="38" s="1"/>
  <c r="V1076" i="38"/>
  <c r="X1076" i="38" s="1"/>
  <c r="V1075" i="38"/>
  <c r="X1075" i="38" s="1"/>
  <c r="V1074" i="38"/>
  <c r="X1074" i="38" s="1"/>
  <c r="V1073" i="38"/>
  <c r="X1073" i="38" s="1"/>
  <c r="V1072" i="38"/>
  <c r="X1072" i="38" s="1"/>
  <c r="V1071" i="38"/>
  <c r="X1071" i="38" s="1"/>
  <c r="V1070" i="38"/>
  <c r="X1070" i="38" s="1"/>
  <c r="V1069" i="38"/>
  <c r="X1069" i="38" s="1"/>
  <c r="V1068" i="38"/>
  <c r="X1068" i="38" s="1"/>
  <c r="V1067" i="38"/>
  <c r="X1067" i="38" s="1"/>
  <c r="V1066" i="38"/>
  <c r="X1066" i="38" s="1"/>
  <c r="V1065" i="38"/>
  <c r="X1065" i="38" s="1"/>
  <c r="V1064" i="38"/>
  <c r="X1064" i="38" s="1"/>
  <c r="V1063" i="38"/>
  <c r="X1063" i="38" s="1"/>
  <c r="V1062" i="38"/>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40" i="74"/>
  <c r="K84" i="64"/>
  <c r="V484" i="38"/>
  <c r="X484" i="38" s="1"/>
  <c r="V487" i="38"/>
  <c r="X487" i="38" s="1"/>
  <c r="V486" i="38"/>
  <c r="X486" i="38" s="1"/>
  <c r="V485" i="38"/>
  <c r="X485" i="38" s="1"/>
  <c r="F50" i="54"/>
  <c r="V483" i="38"/>
  <c r="X483" i="38" s="1"/>
  <c r="V482" i="38"/>
  <c r="X482" i="38" s="1"/>
  <c r="K50" i="54"/>
  <c r="K22" i="57"/>
  <c r="K40"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7" i="74"/>
  <c r="Q10" i="74" s="1"/>
  <c r="J120" i="74" s="1"/>
  <c r="K99" i="34"/>
  <c r="Q2" i="49"/>
  <c r="F155" i="49"/>
  <c r="Q2" i="41"/>
  <c r="Q8" i="41" s="1"/>
  <c r="F300" i="58"/>
  <c r="K300"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20"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2"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2"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78" i="38" l="1"/>
  <c r="Y1078" i="38" s="1"/>
  <c r="W1079" i="38"/>
  <c r="Y1079" i="38" s="1"/>
  <c r="J118" i="74"/>
  <c r="J119" i="74"/>
  <c r="W1076" i="38"/>
  <c r="Y1076" i="38" s="1"/>
  <c r="W1077" i="38"/>
  <c r="Y1077" i="38" s="1"/>
  <c r="J116" i="74"/>
  <c r="J117" i="74"/>
  <c r="W1075" i="38"/>
  <c r="Y1075" i="38" s="1"/>
  <c r="W1074" i="38"/>
  <c r="Y1074" i="38" s="1"/>
  <c r="W1073" i="38"/>
  <c r="Y1073" i="38" s="1"/>
  <c r="W1072" i="38"/>
  <c r="Y1072" i="38" s="1"/>
  <c r="W1070" i="38"/>
  <c r="Y1070" i="38" s="1"/>
  <c r="W1071" i="38"/>
  <c r="Y1071" i="38" s="1"/>
  <c r="J114" i="74"/>
  <c r="J115" i="74"/>
  <c r="W1068" i="38"/>
  <c r="Y1068" i="38" s="1"/>
  <c r="W1069" i="38"/>
  <c r="Y1069" i="38" s="1"/>
  <c r="W1066" i="38"/>
  <c r="Y1066" i="38" s="1"/>
  <c r="W1067" i="38"/>
  <c r="Y1067" i="38" s="1"/>
  <c r="W1065" i="38"/>
  <c r="Y1065" i="38" s="1"/>
  <c r="W1063" i="38"/>
  <c r="Y1063" i="38" s="1"/>
  <c r="W1064" i="38"/>
  <c r="Y1064" i="38" s="1"/>
  <c r="W1061" i="38"/>
  <c r="Y1061" i="38" s="1"/>
  <c r="W1062" i="38"/>
  <c r="Y1062" i="38" s="1"/>
  <c r="J112" i="74"/>
  <c r="J113" i="74"/>
  <c r="W1059" i="38"/>
  <c r="Y1059" i="38" s="1"/>
  <c r="W1060" i="38"/>
  <c r="Y1060" i="38" s="1"/>
  <c r="W1057" i="38"/>
  <c r="Y1057" i="38" s="1"/>
  <c r="W1058" i="38"/>
  <c r="Y1058" i="38" s="1"/>
  <c r="W1055" i="38"/>
  <c r="Y1055" i="38" s="1"/>
  <c r="W1056" i="38"/>
  <c r="Y1056" i="38" s="1"/>
  <c r="W1054" i="38"/>
  <c r="Y1054" i="38" s="1"/>
  <c r="J110" i="74"/>
  <c r="J111"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8" i="74"/>
  <c r="J109" i="74"/>
  <c r="W1034" i="38"/>
  <c r="Y1034" i="38" s="1"/>
  <c r="W1035" i="38"/>
  <c r="Y1035" i="38" s="1"/>
  <c r="W1032" i="38"/>
  <c r="Y1032" i="38" s="1"/>
  <c r="W1033" i="38"/>
  <c r="Y1033" i="38" s="1"/>
  <c r="W1031" i="38"/>
  <c r="Y1031" i="38" s="1"/>
  <c r="W1030" i="38"/>
  <c r="Y1030" i="38" s="1"/>
  <c r="J106" i="74"/>
  <c r="J107"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4" i="74"/>
  <c r="J105" i="74"/>
  <c r="W1017" i="38"/>
  <c r="Y1017" i="38" s="1"/>
  <c r="W1018" i="38"/>
  <c r="Y1018" i="38" s="1"/>
  <c r="W1015" i="38"/>
  <c r="Y1015" i="38" s="1"/>
  <c r="N141" i="1"/>
  <c r="O141" i="1" s="1"/>
  <c r="W1016" i="38"/>
  <c r="Y1016" i="38" s="1"/>
  <c r="J102" i="74"/>
  <c r="J103"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100" i="74"/>
  <c r="J101"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8" i="74"/>
  <c r="J99"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6" i="74"/>
  <c r="J97" i="74"/>
  <c r="W963" i="38"/>
  <c r="Y963" i="38" s="1"/>
  <c r="W964" i="38"/>
  <c r="Y964" i="38" s="1"/>
  <c r="W962" i="38"/>
  <c r="Y962" i="38" s="1"/>
  <c r="W960" i="38"/>
  <c r="Y960" i="38" s="1"/>
  <c r="W961" i="38"/>
  <c r="Y961" i="38" s="1"/>
  <c r="J94" i="74"/>
  <c r="J95"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92" i="74"/>
  <c r="J93" i="74"/>
  <c r="W921" i="38"/>
  <c r="Y921" i="38" s="1"/>
  <c r="W922" i="38"/>
  <c r="Y922" i="38" s="1"/>
  <c r="W919" i="38"/>
  <c r="Y919" i="38" s="1"/>
  <c r="W920" i="38"/>
  <c r="Y920" i="38" s="1"/>
  <c r="J90" i="74"/>
  <c r="J91" i="74"/>
  <c r="W917" i="38"/>
  <c r="Y917" i="38" s="1"/>
  <c r="W918" i="38"/>
  <c r="Y918" i="38" s="1"/>
  <c r="W916" i="38"/>
  <c r="Y916" i="38" s="1"/>
  <c r="J88" i="74"/>
  <c r="J89"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6" i="74"/>
  <c r="J87"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4" i="74"/>
  <c r="J85" i="74"/>
  <c r="W894" i="38"/>
  <c r="Y894" i="38" s="1"/>
  <c r="W892" i="38"/>
  <c r="Y892" i="38" s="1"/>
  <c r="W891" i="38"/>
  <c r="Y891" i="38" s="1"/>
  <c r="W893" i="38"/>
  <c r="Y893" i="38" s="1"/>
  <c r="W889" i="38"/>
  <c r="Y889" i="38" s="1"/>
  <c r="W890" i="38"/>
  <c r="Y890" i="38" s="1"/>
  <c r="W887" i="38"/>
  <c r="Y887" i="38" s="1"/>
  <c r="W888" i="38"/>
  <c r="Y888" i="38" s="1"/>
  <c r="W885" i="38"/>
  <c r="Y885" i="38" s="1"/>
  <c r="W886" i="38"/>
  <c r="Y886" i="38" s="1"/>
  <c r="J82" i="74"/>
  <c r="J83"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80" i="74"/>
  <c r="J81"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9" i="74"/>
  <c r="J78" i="74"/>
  <c r="J77" i="74"/>
  <c r="J76"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5" i="74"/>
  <c r="W795" i="38"/>
  <c r="Y795" i="38" s="1"/>
  <c r="W796" i="38"/>
  <c r="Y796" i="38" s="1"/>
  <c r="W794" i="38"/>
  <c r="Y794" i="38" s="1"/>
  <c r="W793" i="38"/>
  <c r="Y793" i="38" s="1"/>
  <c r="W792" i="38"/>
  <c r="Y792" i="38" s="1"/>
  <c r="W791" i="38"/>
  <c r="Y791" i="38" s="1"/>
  <c r="J73" i="74"/>
  <c r="J74"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71" i="74"/>
  <c r="J72" i="74"/>
  <c r="W778" i="38"/>
  <c r="Y778" i="38" s="1"/>
  <c r="W779" i="38"/>
  <c r="Y779" i="38" s="1"/>
  <c r="W777" i="38"/>
  <c r="Y777" i="38" s="1"/>
  <c r="W775" i="38"/>
  <c r="Y775" i="38" s="1"/>
  <c r="W776" i="38"/>
  <c r="Y776" i="38" s="1"/>
  <c r="W774" i="38"/>
  <c r="Y774" i="38" s="1"/>
  <c r="W772" i="38"/>
  <c r="Y772" i="38" s="1"/>
  <c r="W773" i="38"/>
  <c r="Y773" i="38" s="1"/>
  <c r="W771" i="38"/>
  <c r="Y771" i="38" s="1"/>
  <c r="J70" i="74"/>
  <c r="W769" i="38"/>
  <c r="Y769" i="38" s="1"/>
  <c r="W770" i="38"/>
  <c r="Y770" i="38" s="1"/>
  <c r="W768" i="38"/>
  <c r="Y768" i="38" s="1"/>
  <c r="W766" i="38"/>
  <c r="Y766" i="38" s="1"/>
  <c r="W767" i="38"/>
  <c r="Y767" i="38" s="1"/>
  <c r="J68" i="74"/>
  <c r="J69"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6" i="74"/>
  <c r="J67" i="74"/>
  <c r="W735" i="38"/>
  <c r="Y735" i="38" s="1"/>
  <c r="W734" i="38"/>
  <c r="Y734" i="38" s="1"/>
  <c r="W733" i="38"/>
  <c r="Y733" i="38" s="1"/>
  <c r="W731" i="38"/>
  <c r="Y731" i="38" s="1"/>
  <c r="W732" i="38"/>
  <c r="Y732" i="38" s="1"/>
  <c r="W729" i="38"/>
  <c r="Y729" i="38" s="1"/>
  <c r="W730" i="38"/>
  <c r="Y730" i="38" s="1"/>
  <c r="W727" i="38"/>
  <c r="Y727" i="38" s="1"/>
  <c r="W728" i="38"/>
  <c r="Y728" i="38" s="1"/>
  <c r="J64" i="74"/>
  <c r="J65"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3" i="74"/>
  <c r="J62" i="74"/>
  <c r="J61" i="74"/>
  <c r="J60" i="74"/>
  <c r="J59" i="74"/>
  <c r="J58" i="74"/>
  <c r="J57" i="74"/>
  <c r="J56" i="74"/>
  <c r="J55" i="74"/>
  <c r="J54" i="74"/>
  <c r="J53" i="74"/>
  <c r="J52" i="74"/>
  <c r="J51" i="74"/>
  <c r="J50" i="74"/>
  <c r="J49" i="74"/>
  <c r="J48" i="74"/>
  <c r="J47" i="74"/>
  <c r="J46" i="74"/>
  <c r="J45" i="74"/>
  <c r="J44"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81" i="45"/>
  <c r="Q10" i="45" s="1"/>
  <c r="Q8" i="24"/>
  <c r="Q3" i="34"/>
  <c r="Q6" i="34" s="1"/>
  <c r="Q8" i="44"/>
  <c r="Q7" i="44" s="1"/>
  <c r="M32" i="15"/>
  <c r="Q10" i="15" s="1"/>
  <c r="Q3" i="20"/>
  <c r="Q6" i="20" s="1"/>
  <c r="M46" i="71"/>
  <c r="Q10" i="71" s="1"/>
  <c r="Q3" i="24"/>
  <c r="Q6" i="24" s="1"/>
  <c r="Q8" i="58"/>
  <c r="W320" i="38"/>
  <c r="Q8" i="59"/>
  <c r="Q7" i="59" s="1"/>
  <c r="Q3" i="68"/>
  <c r="Q6" i="68" s="1"/>
  <c r="M282"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78" i="38" l="1"/>
  <c r="Q1079" i="38"/>
  <c r="K232" i="58"/>
  <c r="K233" i="58"/>
  <c r="Q1076" i="38"/>
  <c r="Q1077" i="38"/>
  <c r="Q1075" i="38"/>
  <c r="Q1074" i="38"/>
  <c r="Q1073" i="38"/>
  <c r="Q1071" i="38"/>
  <c r="Q1072" i="38"/>
  <c r="Q1069" i="38"/>
  <c r="Q1070" i="38"/>
  <c r="K230" i="58"/>
  <c r="K231" i="58"/>
  <c r="Q1067" i="38"/>
  <c r="Q1068" i="38"/>
  <c r="Q1066" i="38"/>
  <c r="J73" i="45"/>
  <c r="J74" i="45"/>
  <c r="Q1065" i="38"/>
  <c r="K228" i="58"/>
  <c r="K229" i="58"/>
  <c r="Q1063" i="38"/>
  <c r="Q1064" i="38"/>
  <c r="Q1061" i="38"/>
  <c r="Q1062" i="38"/>
  <c r="J71" i="45"/>
  <c r="J72" i="45"/>
  <c r="Q1059" i="38"/>
  <c r="Q1060" i="38"/>
  <c r="Q1057" i="38"/>
  <c r="Q1058" i="38"/>
  <c r="Q1055" i="38"/>
  <c r="Q1056" i="38"/>
  <c r="Q1054" i="38"/>
  <c r="Q1053" i="38"/>
  <c r="Q1052" i="38"/>
  <c r="Q1051" i="38"/>
  <c r="Q1048" i="38"/>
  <c r="Q1049" i="38"/>
  <c r="Q1050" i="38"/>
  <c r="Q1047" i="38"/>
  <c r="Q1046" i="38"/>
  <c r="Q1044" i="38"/>
  <c r="Q1045" i="38"/>
  <c r="K226" i="58"/>
  <c r="K227" i="58"/>
  <c r="Q1042" i="38"/>
  <c r="Q1043" i="38"/>
  <c r="Q1041" i="38"/>
  <c r="Q1039" i="38"/>
  <c r="Q1040" i="38"/>
  <c r="Q1038" i="38"/>
  <c r="Q1036" i="38"/>
  <c r="Q1037" i="38"/>
  <c r="Q1034" i="38"/>
  <c r="Q1035" i="38"/>
  <c r="K224" i="58"/>
  <c r="K225" i="58"/>
  <c r="Q1033" i="38"/>
  <c r="Q1032" i="38"/>
  <c r="Q1031" i="38"/>
  <c r="Q1030" i="38"/>
  <c r="J69" i="45"/>
  <c r="J70" i="45"/>
  <c r="K222" i="58"/>
  <c r="K223" i="58"/>
  <c r="Q1029" i="38"/>
  <c r="Q1027" i="38"/>
  <c r="Q1028" i="38"/>
  <c r="Q1026" i="38"/>
  <c r="Q1024" i="38"/>
  <c r="Q1025" i="38"/>
  <c r="Q1022" i="38"/>
  <c r="Q1023" i="38"/>
  <c r="K220" i="58"/>
  <c r="K221" i="58"/>
  <c r="Q1021" i="38"/>
  <c r="K218" i="58"/>
  <c r="K219" i="58"/>
  <c r="Q1019" i="38"/>
  <c r="Q1020" i="38"/>
  <c r="Q1017" i="38"/>
  <c r="Q1018" i="38"/>
  <c r="Q1012" i="38"/>
  <c r="Q1016" i="38"/>
  <c r="Q1015" i="38"/>
  <c r="Q1014" i="38"/>
  <c r="K216" i="58"/>
  <c r="K217" i="58"/>
  <c r="Q1013" i="38"/>
  <c r="Q1010" i="38"/>
  <c r="Q1011" i="38"/>
  <c r="Q1008" i="38"/>
  <c r="Q1009" i="38"/>
  <c r="Q1006" i="38"/>
  <c r="Q1007" i="38"/>
  <c r="Q1003" i="38"/>
  <c r="Q1005" i="38"/>
  <c r="Q1004" i="38"/>
  <c r="Q999" i="38"/>
  <c r="Q1002" i="38"/>
  <c r="K214" i="58"/>
  <c r="K215" i="58"/>
  <c r="Q1001" i="38"/>
  <c r="Q1000" i="38"/>
  <c r="Q997" i="38"/>
  <c r="Q998" i="38"/>
  <c r="Q995" i="38"/>
  <c r="Q996" i="38"/>
  <c r="K212" i="58"/>
  <c r="K213" i="58"/>
  <c r="Q993" i="38"/>
  <c r="Q994" i="38"/>
  <c r="Q990" i="38"/>
  <c r="Q992" i="38"/>
  <c r="Q991" i="38"/>
  <c r="Q985" i="38"/>
  <c r="Q989" i="38"/>
  <c r="Q988" i="38"/>
  <c r="Q987" i="38"/>
  <c r="Q986" i="38"/>
  <c r="Q984" i="38"/>
  <c r="Q982" i="38"/>
  <c r="Q983" i="38"/>
  <c r="Q979" i="38"/>
  <c r="Q981" i="38"/>
  <c r="Q980" i="38"/>
  <c r="Q975" i="38"/>
  <c r="Q978" i="38"/>
  <c r="Q977" i="38"/>
  <c r="Q976" i="38"/>
  <c r="K210" i="58"/>
  <c r="K211" i="58"/>
  <c r="Q973" i="38"/>
  <c r="Q974" i="38"/>
  <c r="Q970" i="38"/>
  <c r="Q972" i="38"/>
  <c r="Q971" i="38"/>
  <c r="K208" i="58"/>
  <c r="K209" i="58"/>
  <c r="J67" i="45"/>
  <c r="J68" i="45"/>
  <c r="Q968" i="38"/>
  <c r="K129" i="46"/>
  <c r="K130" i="46"/>
  <c r="Q969" i="38"/>
  <c r="Q966" i="38"/>
  <c r="Q967" i="38"/>
  <c r="K205" i="58"/>
  <c r="K207" i="58"/>
  <c r="K206" i="58"/>
  <c r="Q964" i="38"/>
  <c r="Q965" i="38"/>
  <c r="Q963" i="38"/>
  <c r="Q962" i="38"/>
  <c r="Q956" i="38"/>
  <c r="Q961" i="38"/>
  <c r="Q960" i="38"/>
  <c r="Q959" i="38"/>
  <c r="Q958" i="38"/>
  <c r="Q957" i="38"/>
  <c r="Q951" i="38"/>
  <c r="Q955" i="38"/>
  <c r="K202" i="58"/>
  <c r="K203" i="58"/>
  <c r="K204" i="58"/>
  <c r="Q953" i="38"/>
  <c r="Q954" i="38"/>
  <c r="Q952" i="38"/>
  <c r="K127" i="46"/>
  <c r="K128" i="46"/>
  <c r="Q949" i="38"/>
  <c r="Q950" i="38"/>
  <c r="Q943" i="38"/>
  <c r="Q948" i="38"/>
  <c r="Q947" i="38"/>
  <c r="Q946" i="38"/>
  <c r="Q945" i="38"/>
  <c r="Q944" i="38"/>
  <c r="Q941" i="38"/>
  <c r="Q942" i="38"/>
  <c r="Q940" i="38"/>
  <c r="K200" i="58"/>
  <c r="K201" i="58"/>
  <c r="Q933" i="38"/>
  <c r="Q939" i="38"/>
  <c r="Q938" i="38"/>
  <c r="Q937" i="38"/>
  <c r="K126" i="46"/>
  <c r="K125" i="46"/>
  <c r="K198" i="58"/>
  <c r="K199" i="58"/>
  <c r="Q936" i="38"/>
  <c r="Q935" i="38"/>
  <c r="Q934" i="38"/>
  <c r="Q932" i="38"/>
  <c r="Q929" i="38"/>
  <c r="Q931" i="38"/>
  <c r="Q930" i="38"/>
  <c r="Q925" i="38"/>
  <c r="Q928" i="38"/>
  <c r="K196" i="58"/>
  <c r="K197" i="58"/>
  <c r="Q927" i="38"/>
  <c r="Q926" i="38"/>
  <c r="Q10" i="51"/>
  <c r="K53" i="51" s="1"/>
  <c r="Q923" i="38"/>
  <c r="Q924" i="38"/>
  <c r="Q921" i="38"/>
  <c r="Q922" i="38"/>
  <c r="Q920" i="38"/>
  <c r="Q919" i="38"/>
  <c r="K194" i="58"/>
  <c r="K195" i="58"/>
  <c r="Q917" i="38"/>
  <c r="Q918" i="38"/>
  <c r="K192" i="58"/>
  <c r="K193" i="58"/>
  <c r="Q915" i="38"/>
  <c r="Q916" i="38"/>
  <c r="Q912" i="38"/>
  <c r="Q914" i="38"/>
  <c r="Q913" i="38"/>
  <c r="Q909" i="38"/>
  <c r="Q911" i="38"/>
  <c r="Q910" i="38"/>
  <c r="Q907" i="38"/>
  <c r="Q908" i="38"/>
  <c r="Q906" i="38"/>
  <c r="K190" i="58"/>
  <c r="K191" i="58"/>
  <c r="K123" i="46"/>
  <c r="K124" i="46"/>
  <c r="J65" i="45"/>
  <c r="J66" i="45"/>
  <c r="Q904" i="38"/>
  <c r="Q905" i="38"/>
  <c r="Q902" i="38"/>
  <c r="Q903" i="38"/>
  <c r="K188" i="58"/>
  <c r="K189" i="58"/>
  <c r="Q898" i="38"/>
  <c r="Q901" i="38"/>
  <c r="Q900" i="38"/>
  <c r="K186" i="58"/>
  <c r="K187"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3" i="45"/>
  <c r="J64" i="45"/>
  <c r="Q871" i="38"/>
  <c r="Q867" i="38"/>
  <c r="Q870" i="38"/>
  <c r="Q869" i="38"/>
  <c r="Q868" i="38"/>
  <c r="Q863" i="38"/>
  <c r="Q866" i="38"/>
  <c r="Q865" i="38"/>
  <c r="Q864" i="38"/>
  <c r="Q858" i="38"/>
  <c r="Q862" i="38"/>
  <c r="Q861" i="38"/>
  <c r="Q860" i="38"/>
  <c r="K184" i="58"/>
  <c r="K185" i="58"/>
  <c r="K121" i="46"/>
  <c r="K122" i="46"/>
  <c r="Q859" i="38"/>
  <c r="Q855" i="38"/>
  <c r="Q857" i="38"/>
  <c r="Q856" i="38"/>
  <c r="Q853" i="38"/>
  <c r="Q854" i="38"/>
  <c r="Q843" i="38"/>
  <c r="Q852" i="38"/>
  <c r="K182" i="58"/>
  <c r="K183" i="58"/>
  <c r="K119" i="46"/>
  <c r="K120" i="46"/>
  <c r="Q851" i="38"/>
  <c r="Q850" i="38"/>
  <c r="Q849" i="38"/>
  <c r="Q848" i="38"/>
  <c r="Q847" i="38"/>
  <c r="Q846" i="38"/>
  <c r="Q845" i="38"/>
  <c r="Q844" i="38"/>
  <c r="K180" i="58"/>
  <c r="K181" i="58"/>
  <c r="Q841" i="38"/>
  <c r="Q842" i="38"/>
  <c r="Q840" i="38"/>
  <c r="K178" i="58"/>
  <c r="K179" i="58"/>
  <c r="Q837" i="38"/>
  <c r="Q839" i="38"/>
  <c r="Q838" i="38"/>
  <c r="Q830" i="38"/>
  <c r="Q836" i="38"/>
  <c r="Q835" i="38"/>
  <c r="Q834" i="38"/>
  <c r="Q833" i="38"/>
  <c r="Q832" i="38"/>
  <c r="Q831" i="38"/>
  <c r="Q827" i="38"/>
  <c r="Q829" i="38"/>
  <c r="Q828" i="38"/>
  <c r="Q822" i="38"/>
  <c r="Q826" i="38"/>
  <c r="Q825" i="38"/>
  <c r="Q824" i="38"/>
  <c r="Q823" i="38"/>
  <c r="J61" i="45"/>
  <c r="J62" i="45"/>
  <c r="K176" i="58"/>
  <c r="K177"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4" i="58"/>
  <c r="K175" i="58"/>
  <c r="Q793" i="38"/>
  <c r="Q792" i="38"/>
  <c r="Q791" i="38"/>
  <c r="Q786" i="38"/>
  <c r="Q789" i="38"/>
  <c r="K172" i="58"/>
  <c r="K173" i="58"/>
  <c r="Q788" i="38"/>
  <c r="Q787" i="38"/>
  <c r="Q784" i="38"/>
  <c r="Q785" i="38"/>
  <c r="Q780" i="38"/>
  <c r="Q783" i="38"/>
  <c r="Q782" i="38"/>
  <c r="Q781" i="38"/>
  <c r="Q778" i="38"/>
  <c r="Q779" i="38"/>
  <c r="Q777" i="38"/>
  <c r="K115" i="46"/>
  <c r="K116" i="46"/>
  <c r="K170" i="58"/>
  <c r="K171" i="58"/>
  <c r="Q774" i="38"/>
  <c r="Q776" i="38"/>
  <c r="Q775" i="38"/>
  <c r="Q772" i="38"/>
  <c r="K113" i="46"/>
  <c r="K114" i="46"/>
  <c r="Q773" i="38"/>
  <c r="Q771" i="38"/>
  <c r="Q769" i="38"/>
  <c r="Q770" i="38"/>
  <c r="K168" i="58"/>
  <c r="K169" i="58"/>
  <c r="Q766" i="38"/>
  <c r="Q768" i="38"/>
  <c r="K111" i="46"/>
  <c r="K112" i="46"/>
  <c r="Q767" i="38"/>
  <c r="Q764" i="38"/>
  <c r="Q765" i="38"/>
  <c r="Q763" i="38"/>
  <c r="K166" i="58"/>
  <c r="K167" i="58"/>
  <c r="Q762" i="38"/>
  <c r="Q760" i="38"/>
  <c r="Q761" i="38"/>
  <c r="Q758" i="38"/>
  <c r="Q759" i="38"/>
  <c r="Q753" i="38"/>
  <c r="Q757" i="38"/>
  <c r="Q756" i="38"/>
  <c r="Q755" i="38"/>
  <c r="Q754" i="38"/>
  <c r="K109" i="46"/>
  <c r="K110" i="46"/>
  <c r="K164" i="58"/>
  <c r="K165" i="58"/>
  <c r="Q751" i="38"/>
  <c r="Q752" i="38"/>
  <c r="J59" i="45"/>
  <c r="J60" i="45"/>
  <c r="Q748" i="38"/>
  <c r="Q750" i="38"/>
  <c r="Q749" i="38"/>
  <c r="K162" i="58"/>
  <c r="K163"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60" i="58"/>
  <c r="K161" i="58"/>
  <c r="Q733" i="38"/>
  <c r="Q732" i="38"/>
  <c r="K101" i="46"/>
  <c r="K102" i="46"/>
  <c r="Q731" i="38"/>
  <c r="J50" i="45"/>
  <c r="J58" i="45"/>
  <c r="J57" i="45"/>
  <c r="J56" i="45"/>
  <c r="J55" i="45"/>
  <c r="J54" i="45"/>
  <c r="J53" i="45"/>
  <c r="J51" i="45"/>
  <c r="J52" i="45"/>
  <c r="J49" i="45"/>
  <c r="J48" i="45"/>
  <c r="J47" i="45"/>
  <c r="J46" i="45"/>
  <c r="J45" i="45"/>
  <c r="J44" i="45"/>
  <c r="J43" i="45"/>
  <c r="J42" i="45"/>
  <c r="J41" i="45"/>
  <c r="J40" i="45"/>
  <c r="J39" i="45"/>
  <c r="J38" i="45"/>
  <c r="J37" i="45"/>
  <c r="J36" i="45"/>
  <c r="J35" i="45"/>
  <c r="J34" i="45"/>
  <c r="J33" i="45"/>
  <c r="J32" i="45"/>
  <c r="J31" i="45"/>
  <c r="J30" i="45"/>
  <c r="J29" i="45"/>
  <c r="J28" i="45"/>
  <c r="J27" i="45"/>
  <c r="J26" i="45"/>
  <c r="K158" i="58"/>
  <c r="K159" i="58"/>
  <c r="Q730" i="38"/>
  <c r="Q729" i="38"/>
  <c r="Q728" i="38"/>
  <c r="Q724" i="38"/>
  <c r="K99" i="46"/>
  <c r="K100" i="46"/>
  <c r="K156" i="58"/>
  <c r="K157" i="58"/>
  <c r="Q726" i="38"/>
  <c r="Q725" i="38"/>
  <c r="K154" i="58"/>
  <c r="K155"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3" i="58"/>
  <c r="K152" i="58"/>
  <c r="K151" i="58"/>
  <c r="K150" i="58"/>
  <c r="K149" i="58"/>
  <c r="K148" i="58"/>
  <c r="K147" i="58"/>
  <c r="K145" i="58"/>
  <c r="K146" i="58"/>
  <c r="K144" i="58"/>
  <c r="K143" i="58"/>
  <c r="K142" i="58"/>
  <c r="K141" i="58"/>
  <c r="K140"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<sst xmlns="http://schemas.openxmlformats.org/spreadsheetml/2006/main" count="9706" uniqueCount="1366">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</sst>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8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88"/>
      <tableStyleElement type="headerRow" dxfId="4287"/>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pt idx="1062">
                  <c:v>314411.45</c:v>
                </c:pt>
                <c:pt idx="1063">
                  <c:v>311744.89</c:v>
                </c:pt>
                <c:pt idx="1064">
                  <c:v>306298.73</c:v>
                </c:pt>
                <c:pt idx="1065">
                  <c:v>302656.49</c:v>
                </c:pt>
                <c:pt idx="1066">
                  <c:v>304522.19</c:v>
                </c:pt>
                <c:pt idx="1067">
                  <c:v>304043.63</c:v>
                </c:pt>
                <c:pt idx="1068">
                  <c:v>299100.26</c:v>
                </c:pt>
                <c:pt idx="1069">
                  <c:v>301196.34999999998</c:v>
                </c:pt>
                <c:pt idx="1070">
                  <c:v>305845.93</c:v>
                </c:pt>
                <c:pt idx="1071">
                  <c:v>311844.65999999997</c:v>
                </c:pt>
                <c:pt idx="1072">
                  <c:v>309715.84000000003</c:v>
                </c:pt>
                <c:pt idx="1073">
                  <c:v>304104.09999999998</c:v>
                </c:pt>
                <c:pt idx="1074">
                  <c:v>306555.61</c:v>
                </c:pt>
                <c:pt idx="1075">
                  <c:v>308640.74</c:v>
                </c:pt>
                <c:pt idx="1076">
                  <c:v>301618.84999999998</c:v>
                </c:pt>
                <c:pt idx="1077">
                  <c:v>296481.71000000002</c:v>
                </c:pt>
              </c:numCache>
            </c:numRef>
          </c:yVal>
          <c:smooth val="1"/>
        </c:ser>
        <c:dLbls>
          <c:showLegendKey val="0"/>
          <c:showVal val="0"/>
          <c:showCatName val="0"/>
          <c:showSerName val="0"/>
          <c:showPercent val="0"/>
          <c:showBubbleSize val="0"/>
        </c:dLbls>
        <c:axId val="398899568"/>
        <c:axId val="398898392"/>
      </c:scatterChart>
      <c:valAx>
        <c:axId val="398899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98392"/>
        <c:crosses val="autoZero"/>
        <c:crossBetween val="midCat"/>
      </c:valAx>
      <c:valAx>
        <c:axId val="39889839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99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pt idx="1062">
                  <c:v>114411.45000000001</c:v>
                </c:pt>
                <c:pt idx="1063">
                  <c:v>111744.89000000001</c:v>
                </c:pt>
                <c:pt idx="1064">
                  <c:v>106298.72999999998</c:v>
                </c:pt>
                <c:pt idx="1065">
                  <c:v>102656.48999999999</c:v>
                </c:pt>
                <c:pt idx="1066">
                  <c:v>104522.19</c:v>
                </c:pt>
                <c:pt idx="1067">
                  <c:v>104043.63</c:v>
                </c:pt>
                <c:pt idx="1068">
                  <c:v>99100.260000000009</c:v>
                </c:pt>
                <c:pt idx="1069">
                  <c:v>101196.34999999998</c:v>
                </c:pt>
                <c:pt idx="1070">
                  <c:v>105845.93</c:v>
                </c:pt>
                <c:pt idx="1071">
                  <c:v>111844.65999999997</c:v>
                </c:pt>
                <c:pt idx="1072">
                  <c:v>109715.84000000003</c:v>
                </c:pt>
                <c:pt idx="1073">
                  <c:v>104104.09999999998</c:v>
                </c:pt>
                <c:pt idx="1074">
                  <c:v>106555.60999999999</c:v>
                </c:pt>
                <c:pt idx="1075">
                  <c:v>108640.73999999999</c:v>
                </c:pt>
                <c:pt idx="1076">
                  <c:v>101618.84999999998</c:v>
                </c:pt>
                <c:pt idx="1077">
                  <c:v>96481.710000000021</c:v>
                </c:pt>
              </c:numCache>
            </c:numRef>
          </c:yVal>
          <c:smooth val="1"/>
        </c:ser>
        <c:dLbls>
          <c:showLegendKey val="0"/>
          <c:showVal val="0"/>
          <c:showCatName val="0"/>
          <c:showSerName val="0"/>
          <c:showPercent val="0"/>
          <c:showBubbleSize val="0"/>
        </c:dLbls>
        <c:axId val="398900744"/>
        <c:axId val="398898000"/>
      </c:scatterChart>
      <c:valAx>
        <c:axId val="398900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98000"/>
        <c:crosses val="autoZero"/>
        <c:crossBetween val="midCat"/>
      </c:valAx>
      <c:valAx>
        <c:axId val="3988980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90074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pt idx="1062">
                  <c:v>3320.79</c:v>
                </c:pt>
                <c:pt idx="1063">
                  <c:v>3321.75</c:v>
                </c:pt>
                <c:pt idx="1064">
                  <c:v>3295.47</c:v>
                </c:pt>
                <c:pt idx="1065">
                  <c:v>3243.63</c:v>
                </c:pt>
                <c:pt idx="1066">
                  <c:v>3276.24</c:v>
                </c:pt>
                <c:pt idx="1067">
                  <c:v>3273.4</c:v>
                </c:pt>
                <c:pt idx="1068">
                  <c:v>3225.52</c:v>
                </c:pt>
                <c:pt idx="1069">
                  <c:v>3248.92</c:v>
                </c:pt>
                <c:pt idx="1070">
                  <c:v>3297.59</c:v>
                </c:pt>
                <c:pt idx="1071">
                  <c:v>3334.69</c:v>
                </c:pt>
                <c:pt idx="1072">
                  <c:v>3345.78</c:v>
                </c:pt>
                <c:pt idx="1073">
                  <c:v>3352.09</c:v>
                </c:pt>
                <c:pt idx="1074">
                  <c:v>3357.75</c:v>
                </c:pt>
                <c:pt idx="1075">
                  <c:v>3379.45</c:v>
                </c:pt>
                <c:pt idx="1076">
                  <c:v>3373.94</c:v>
                </c:pt>
                <c:pt idx="1077">
                  <c:v>3380.16</c:v>
                </c:pt>
              </c:numCache>
            </c:numRef>
          </c:yVal>
          <c:smooth val="1"/>
        </c:ser>
        <c:dLbls>
          <c:showLegendKey val="0"/>
          <c:showVal val="0"/>
          <c:showCatName val="0"/>
          <c:showSerName val="0"/>
          <c:showPercent val="0"/>
          <c:showBubbleSize val="0"/>
        </c:dLbls>
        <c:axId val="398898784"/>
        <c:axId val="398899176"/>
      </c:scatterChart>
      <c:valAx>
        <c:axId val="3988987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99176"/>
        <c:crosses val="autoZero"/>
        <c:crossBetween val="midCat"/>
      </c:valAx>
      <c:valAx>
        <c:axId val="39889917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8987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pt idx="1062">
                  <c:v>0.48353715898400751</c:v>
                </c:pt>
                <c:pt idx="1063">
                  <c:v>0.48308270676691728</c:v>
                </c:pt>
                <c:pt idx="1064">
                  <c:v>0.48262910798122066</c:v>
                </c:pt>
                <c:pt idx="1065">
                  <c:v>0.4831144465290807</c:v>
                </c:pt>
                <c:pt idx="1066">
                  <c:v>0.48266166822867856</c:v>
                </c:pt>
                <c:pt idx="1067">
                  <c:v>0.48220973782771537</c:v>
                </c:pt>
                <c:pt idx="1068">
                  <c:v>0.48175865294667913</c:v>
                </c:pt>
                <c:pt idx="1069">
                  <c:v>0.48130841121495327</c:v>
                </c:pt>
                <c:pt idx="1070">
                  <c:v>0.48179271708683474</c:v>
                </c:pt>
                <c:pt idx="1071">
                  <c:v>0.48227611940298509</c:v>
                </c:pt>
                <c:pt idx="1072">
                  <c:v>0.48182665424044735</c:v>
                </c:pt>
                <c:pt idx="1073">
                  <c:v>0.48137802607076352</c:v>
                </c:pt>
                <c:pt idx="1074">
                  <c:v>0.48186046511627906</c:v>
                </c:pt>
                <c:pt idx="1075">
                  <c:v>0.48234200743494426</c:v>
                </c:pt>
                <c:pt idx="1076">
                  <c:v>0.48189415041782729</c:v>
                </c:pt>
                <c:pt idx="1077">
                  <c:v>0.48144712430426717</c:v>
                </c:pt>
              </c:numCache>
            </c:numRef>
          </c:yVal>
          <c:smooth val="1"/>
        </c:ser>
        <c:dLbls>
          <c:showLegendKey val="0"/>
          <c:showVal val="0"/>
          <c:showCatName val="0"/>
          <c:showSerName val="0"/>
          <c:showPercent val="0"/>
          <c:showBubbleSize val="0"/>
        </c:dLbls>
        <c:axId val="398900352"/>
        <c:axId val="409574384"/>
      </c:scatterChart>
      <c:valAx>
        <c:axId val="398900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574384"/>
        <c:crosses val="autoZero"/>
        <c:crossBetween val="midCat"/>
      </c:valAx>
      <c:valAx>
        <c:axId val="40957438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8900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pt idx="1062">
                  <c:v>0.23893443619795951</c:v>
                </c:pt>
                <c:pt idx="1063">
                  <c:v>0.23886175300402346</c:v>
                </c:pt>
                <c:pt idx="1064">
                  <c:v>0.23890895123735154</c:v>
                </c:pt>
                <c:pt idx="1065">
                  <c:v>0.23887213673014118</c:v>
                </c:pt>
                <c:pt idx="1066">
                  <c:v>0.2387761782413316</c:v>
                </c:pt>
                <c:pt idx="1067">
                  <c:v>0.23866617093543394</c:v>
                </c:pt>
                <c:pt idx="1068">
                  <c:v>0.23869224908990869</c:v>
                </c:pt>
                <c:pt idx="1069">
                  <c:v>0.23860185705388817</c:v>
                </c:pt>
                <c:pt idx="1070">
                  <c:v>0.23860132641487269</c:v>
                </c:pt>
                <c:pt idx="1071">
                  <c:v>0.23867090920416364</c:v>
                </c:pt>
                <c:pt idx="1072">
                  <c:v>0.2385856682780173</c:v>
                </c:pt>
                <c:pt idx="1073">
                  <c:v>0.23864427917206882</c:v>
                </c:pt>
                <c:pt idx="1074">
                  <c:v>0.23856159272992003</c:v>
                </c:pt>
                <c:pt idx="1075">
                  <c:v>0.23847033426047512</c:v>
                </c:pt>
                <c:pt idx="1076">
                  <c:v>0.23862383213029437</c:v>
                </c:pt>
                <c:pt idx="1077">
                  <c:v>0.238662515833996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pt idx="1062">
                  <c:v>0.14197754613164795</c:v>
                </c:pt>
                <c:pt idx="1063">
                  <c:v>0.14191071345849487</c:v>
                </c:pt>
                <c:pt idx="1064">
                  <c:v>0.14190258917253221</c:v>
                </c:pt>
                <c:pt idx="1065">
                  <c:v>0.14205444573012665</c:v>
                </c:pt>
                <c:pt idx="1066">
                  <c:v>0.14206453721846815</c:v>
                </c:pt>
                <c:pt idx="1067">
                  <c:v>0.14199934301793063</c:v>
                </c:pt>
                <c:pt idx="1068">
                  <c:v>0.14212173569642325</c:v>
                </c:pt>
                <c:pt idx="1069">
                  <c:v>0.14209370040750599</c:v>
                </c:pt>
                <c:pt idx="1070">
                  <c:v>0.14220223415908248</c:v>
                </c:pt>
                <c:pt idx="1071">
                  <c:v>0.14223209782229995</c:v>
                </c:pt>
                <c:pt idx="1072">
                  <c:v>0.142172418253324</c:v>
                </c:pt>
                <c:pt idx="1073">
                  <c:v>0.14210773937454785</c:v>
                </c:pt>
                <c:pt idx="1074">
                  <c:v>0.14204272056647993</c:v>
                </c:pt>
                <c:pt idx="1075">
                  <c:v>0.14200616176140832</c:v>
                </c:pt>
                <c:pt idx="1076">
                  <c:v>0.14194377708084072</c:v>
                </c:pt>
                <c:pt idx="1077">
                  <c:v>0.14187933666336308</c:v>
                </c:pt>
              </c:numCache>
            </c:numRef>
          </c:yVal>
          <c:smooth val="1"/>
        </c:ser>
        <c:dLbls>
          <c:showLegendKey val="0"/>
          <c:showVal val="0"/>
          <c:showCatName val="0"/>
          <c:showSerName val="0"/>
          <c:showPercent val="0"/>
          <c:showBubbleSize val="0"/>
        </c:dLbls>
        <c:axId val="409577520"/>
        <c:axId val="409574776"/>
      </c:scatterChart>
      <c:valAx>
        <c:axId val="4095775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574776"/>
        <c:crosses val="autoZero"/>
        <c:crossBetween val="midCat"/>
      </c:valAx>
      <c:valAx>
        <c:axId val="4095747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5775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pt idx="1062">
                  <c:v>0.54047107317808762</c:v>
                </c:pt>
                <c:pt idx="1063">
                  <c:v>0.52770892246890999</c:v>
                </c:pt>
                <c:pt idx="1064">
                  <c:v>0.50158075913174571</c:v>
                </c:pt>
                <c:pt idx="1065">
                  <c:v>0.48327588029711505</c:v>
                </c:pt>
                <c:pt idx="1066">
                  <c:v>0.49195385439310002</c:v>
                </c:pt>
                <c:pt idx="1067">
                  <c:v>0.48962582704961177</c:v>
                </c:pt>
                <c:pt idx="1068">
                  <c:v>0.46573867751082582</c:v>
                </c:pt>
                <c:pt idx="1069">
                  <c:v>0.47489467170915406</c:v>
                </c:pt>
                <c:pt idx="1070">
                  <c:v>0.49641098574696252</c:v>
                </c:pt>
                <c:pt idx="1071">
                  <c:v>0.52407061633069763</c:v>
                </c:pt>
                <c:pt idx="1072">
                  <c:v>0.5139645402930173</c:v>
                </c:pt>
                <c:pt idx="1073">
                  <c:v>0.48636592181754701</c:v>
                </c:pt>
                <c:pt idx="1074">
                  <c:v>0.49768788538652464</c:v>
                </c:pt>
                <c:pt idx="1075">
                  <c:v>0.50731153308469967</c:v>
                </c:pt>
                <c:pt idx="1076">
                  <c:v>0.47392771616212098</c:v>
                </c:pt>
                <c:pt idx="1077">
                  <c:v>0.44962231140205922</c:v>
                </c:pt>
              </c:numCache>
            </c:numRef>
          </c:yVal>
          <c:smooth val="1"/>
        </c:ser>
        <c:dLbls>
          <c:showLegendKey val="0"/>
          <c:showVal val="0"/>
          <c:showCatName val="0"/>
          <c:showSerName val="0"/>
          <c:showPercent val="0"/>
          <c:showBubbleSize val="0"/>
        </c:dLbls>
        <c:axId val="409577128"/>
        <c:axId val="409573600"/>
      </c:scatterChart>
      <c:valAx>
        <c:axId val="409577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573600"/>
        <c:crosses val="autoZero"/>
        <c:crossBetween val="midCat"/>
      </c:valAx>
      <c:valAx>
        <c:axId val="40957360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5771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pt idx="1062" formatCode="0.00">
                  <c:v>127594.05000000002</c:v>
                </c:pt>
                <c:pt idx="1063" formatCode="0.00">
                  <c:v>111604.73000000001</c:v>
                </c:pt>
                <c:pt idx="1064" formatCode="0.00">
                  <c:v>91978.93</c:v>
                </c:pt>
                <c:pt idx="1065" formatCode="0.00">
                  <c:v>91978.93</c:v>
                </c:pt>
                <c:pt idx="1066" formatCode="0.00">
                  <c:v>91978.93</c:v>
                </c:pt>
                <c:pt idx="1067" formatCode="0.00">
                  <c:v>91978.93</c:v>
                </c:pt>
                <c:pt idx="1068" formatCode="0.00">
                  <c:v>86339.140000000014</c:v>
                </c:pt>
                <c:pt idx="1069" formatCode="0.00">
                  <c:v>91720.52999999997</c:v>
                </c:pt>
                <c:pt idx="1070" formatCode="0.00">
                  <c:v>91720.53</c:v>
                </c:pt>
                <c:pt idx="1071" formatCode="0.00">
                  <c:v>97830.399999999965</c:v>
                </c:pt>
                <c:pt idx="1072" formatCode="0.00">
                  <c:v>97830.400000000023</c:v>
                </c:pt>
                <c:pt idx="1073" formatCode="0.00">
                  <c:v>92217.659999999974</c:v>
                </c:pt>
                <c:pt idx="1074" formatCode="0.00">
                  <c:v>94690.349999999977</c:v>
                </c:pt>
                <c:pt idx="1075" formatCode="0.00">
                  <c:v>95179.199999999983</c:v>
                </c:pt>
                <c:pt idx="1076" formatCode="0.00">
                  <c:v>78273.849999999977</c:v>
                </c:pt>
                <c:pt idx="1077" formatCode="0.00">
                  <c:v>76372.850000000035</c:v>
                </c:pt>
              </c:numCache>
            </c:numRef>
          </c:yVal>
          <c:smooth val="1"/>
        </c:ser>
        <c:dLbls>
          <c:showLegendKey val="0"/>
          <c:showVal val="0"/>
          <c:showCatName val="0"/>
          <c:showSerName val="0"/>
          <c:showPercent val="0"/>
          <c:showBubbleSize val="0"/>
        </c:dLbls>
        <c:axId val="409579480"/>
        <c:axId val="409576736"/>
      </c:scatterChart>
      <c:valAx>
        <c:axId val="4095794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576736"/>
        <c:crosses val="autoZero"/>
        <c:crossBetween val="midCat"/>
      </c:valAx>
      <c:valAx>
        <c:axId val="40957673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57948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pt idx="1062">
                  <c:v>43851</c:v>
                </c:pt>
                <c:pt idx="1063">
                  <c:v>43852</c:v>
                </c:pt>
                <c:pt idx="1064">
                  <c:v>43853</c:v>
                </c:pt>
                <c:pt idx="1065">
                  <c:v>43857</c:v>
                </c:pt>
                <c:pt idx="1066">
                  <c:v>43858</c:v>
                </c:pt>
                <c:pt idx="1067">
                  <c:v>43859</c:v>
                </c:pt>
                <c:pt idx="1068">
                  <c:v>43861</c:v>
                </c:pt>
                <c:pt idx="1069">
                  <c:v>43864</c:v>
                </c:pt>
                <c:pt idx="1070">
                  <c:v>43865</c:v>
                </c:pt>
                <c:pt idx="1071">
                  <c:v>43866</c:v>
                </c:pt>
                <c:pt idx="1072">
                  <c:v>43867</c:v>
                </c:pt>
                <c:pt idx="1073">
                  <c:v>43871</c:v>
                </c:pt>
                <c:pt idx="1074">
                  <c:v>43872</c:v>
                </c:pt>
                <c:pt idx="1075">
                  <c:v>43873</c:v>
                </c:pt>
                <c:pt idx="1076">
                  <c:v>43874</c:v>
                </c:pt>
                <c:pt idx="1077">
                  <c:v>43875</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pt idx="1061" formatCode="0.00%">
                  <c:v>-7.4361005831318217E-3</c:v>
                </c:pt>
                <c:pt idx="1062" formatCode="0.00%">
                  <c:v>-2.1225512900249099E-2</c:v>
                </c:pt>
                <c:pt idx="1063" formatCode="0.00%">
                  <c:v>-3.5956550719164371E-2</c:v>
                </c:pt>
                <c:pt idx="1064" formatCode="0.00%">
                  <c:v>-2.951068559483272E-2</c:v>
                </c:pt>
                <c:pt idx="1065" formatCode="0.00%">
                  <c:v>-3.569273524190919E-2</c:v>
                </c:pt>
                <c:pt idx="1066" formatCode="0.00%">
                  <c:v>-3.6734723803770852E-2</c:v>
                </c:pt>
                <c:pt idx="1067" formatCode="0.00%">
                  <c:v>-3.8678034487547697E-2</c:v>
                </c:pt>
                <c:pt idx="1068" formatCode="0.00%">
                  <c:v>-3.932750971728094E-2</c:v>
                </c:pt>
                <c:pt idx="1069" formatCode="0.00%">
                  <c:v>-3.9228902919465014E-2</c:v>
                </c:pt>
                <c:pt idx="1070" formatCode="0.00%">
                  <c:v>-2.6881416424725635E-2</c:v>
                </c:pt>
                <c:pt idx="1071" formatCode="0.00%">
                  <c:v>-4.2800339963090406E-2</c:v>
                </c:pt>
                <c:pt idx="1072" formatCode="0.00%">
                  <c:v>-7.3860314672476002E-2</c:v>
                </c:pt>
                <c:pt idx="1073" formatCode="0.00%">
                  <c:v>-6.429487479214635E-2</c:v>
                </c:pt>
                <c:pt idx="1074" formatCode="0.00%">
                  <c:v>-6.4190565710317449E-2</c:v>
                </c:pt>
                <c:pt idx="1075" formatCode="0.00%">
                  <c:v>-9.667925126519672E-2</c:v>
                </c:pt>
                <c:pt idx="1076" formatCode="0.00%">
                  <c:v>-0.12532341856985191</c:v>
                </c:pt>
              </c:numCache>
            </c:numRef>
          </c:yVal>
          <c:smooth val="1"/>
        </c:ser>
        <c:dLbls>
          <c:showLegendKey val="0"/>
          <c:showVal val="0"/>
          <c:showCatName val="0"/>
          <c:showSerName val="0"/>
          <c:showPercent val="0"/>
          <c:showBubbleSize val="0"/>
        </c:dLbls>
        <c:axId val="409575560"/>
        <c:axId val="409573992"/>
      </c:scatterChart>
      <c:valAx>
        <c:axId val="409575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573992"/>
        <c:crosses val="autoZero"/>
        <c:crossBetween val="midCat"/>
      </c:valAx>
      <c:valAx>
        <c:axId val="4095739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9575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pt idx="14">
                  <c:v>166.94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pt idx="14">
                  <c:v>192.04</c:v>
                </c:pt>
              </c:numCache>
            </c:numRef>
          </c:val>
          <c:smooth val="0"/>
        </c:ser>
        <c:dLbls>
          <c:showLegendKey val="0"/>
          <c:showVal val="0"/>
          <c:showCatName val="0"/>
          <c:showSerName val="0"/>
          <c:showPercent val="0"/>
          <c:showBubbleSize val="0"/>
        </c:dLbls>
        <c:smooth val="0"/>
        <c:axId val="409579088"/>
        <c:axId val="409577912"/>
      </c:lineChart>
      <c:dateAx>
        <c:axId val="409579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77912"/>
        <c:crosses val="autoZero"/>
        <c:auto val="1"/>
        <c:lblOffset val="100"/>
        <c:baseTimeUnit val="days"/>
      </c:dateAx>
      <c:valAx>
        <c:axId val="409577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79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pt idx="14">
                  <c:v>43873</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pt idx="14">
                  <c:v>-2007.9999999999995</c:v>
                </c:pt>
              </c:numCache>
            </c:numRef>
          </c:val>
          <c:smooth val="0"/>
        </c:ser>
        <c:dLbls>
          <c:showLegendKey val="0"/>
          <c:showVal val="0"/>
          <c:showCatName val="0"/>
          <c:showSerName val="0"/>
          <c:showPercent val="0"/>
          <c:showBubbleSize val="0"/>
        </c:dLbls>
        <c:smooth val="0"/>
        <c:axId val="409579872"/>
        <c:axId val="409580264"/>
      </c:lineChart>
      <c:dateAx>
        <c:axId val="409579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80264"/>
        <c:crosses val="autoZero"/>
        <c:auto val="1"/>
        <c:lblOffset val="100"/>
        <c:baseTimeUnit val="days"/>
      </c:dateAx>
      <c:valAx>
        <c:axId val="409580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579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10710400"/>
        <c:axId val="410711968"/>
      </c:lineChart>
      <c:dateAx>
        <c:axId val="410710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711968"/>
        <c:crosses val="autoZero"/>
        <c:auto val="1"/>
        <c:lblOffset val="100"/>
        <c:baseTimeUnit val="days"/>
      </c:dateAx>
      <c:valAx>
        <c:axId val="41071196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0710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AYI!$D$36:$D$47</c:f>
              <c:numCache>
                <c:formatCode>0.00</c:formatCode>
                <c:ptCount val="12"/>
                <c:pt idx="0">
                  <c:v>117.815</c:v>
                </c:pt>
                <c:pt idx="1">
                  <c:v>117.685</c:v>
                </c:pt>
                <c:pt idx="2">
                  <c:v>117.55500000000001</c:v>
                </c:pt>
                <c:pt idx="3">
                  <c:v>117.56</c:v>
                </c:pt>
                <c:pt idx="4">
                  <c:v>117.56</c:v>
                </c:pt>
                <c:pt idx="5">
                  <c:v>118.93300000000001</c:v>
                </c:pt>
                <c:pt idx="6">
                  <c:v>118.803</c:v>
                </c:pt>
              </c:numCache>
            </c:numRef>
          </c:val>
          <c:smooth val="0"/>
        </c:ser>
        <c:dLbls>
          <c:showLegendKey val="0"/>
          <c:showVal val="0"/>
          <c:showCatName val="0"/>
          <c:showSerName val="0"/>
          <c:showPercent val="0"/>
          <c:showBubbleSize val="0"/>
        </c:dLbls>
        <c:smooth val="0"/>
        <c:axId val="410715888"/>
        <c:axId val="410716280"/>
      </c:lineChart>
      <c:dateAx>
        <c:axId val="4107158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16280"/>
        <c:crosses val="autoZero"/>
        <c:auto val="1"/>
        <c:lblOffset val="100"/>
        <c:baseTimeUnit val="days"/>
      </c:dateAx>
      <c:valAx>
        <c:axId val="410716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7158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12623512"/>
        <c:axId val="412622728"/>
      </c:lineChart>
      <c:dateAx>
        <c:axId val="412623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22728"/>
        <c:crosses val="autoZero"/>
        <c:auto val="1"/>
        <c:lblOffset val="100"/>
        <c:baseTimeUnit val="days"/>
      </c:dateAx>
      <c:valAx>
        <c:axId val="412622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23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412629392"/>
        <c:axId val="412628216"/>
      </c:lineChart>
      <c:dateAx>
        <c:axId val="412629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28216"/>
        <c:crosses val="autoZero"/>
        <c:auto val="1"/>
        <c:lblOffset val="100"/>
        <c:baseTimeUnit val="days"/>
      </c:dateAx>
      <c:valAx>
        <c:axId val="412628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29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412623120"/>
        <c:axId val="412628608"/>
      </c:lineChart>
      <c:dateAx>
        <c:axId val="412623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28608"/>
        <c:crosses val="autoZero"/>
        <c:auto val="1"/>
        <c:lblOffset val="100"/>
        <c:baseTimeUnit val="days"/>
      </c:dateAx>
      <c:valAx>
        <c:axId val="412628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2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12624296"/>
        <c:axId val="412627040"/>
      </c:lineChart>
      <c:dateAx>
        <c:axId val="41262429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627040"/>
        <c:crosses val="autoZero"/>
        <c:auto val="1"/>
        <c:lblOffset val="100"/>
        <c:baseTimeUnit val="days"/>
      </c:dateAx>
      <c:valAx>
        <c:axId val="4126270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2624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pt idx="38">
                  <c:v>67.7</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pt idx="38">
                  <c:v>26.64</c:v>
                </c:pt>
              </c:numCache>
            </c:numRef>
          </c:val>
          <c:smooth val="0"/>
        </c:ser>
        <c:dLbls>
          <c:showLegendKey val="0"/>
          <c:showVal val="0"/>
          <c:showCatName val="0"/>
          <c:showSerName val="0"/>
          <c:showPercent val="0"/>
          <c:showBubbleSize val="0"/>
        </c:dLbls>
        <c:smooth val="0"/>
        <c:axId val="414846648"/>
        <c:axId val="414851352"/>
      </c:lineChart>
      <c:dateAx>
        <c:axId val="414846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51352"/>
        <c:crosses val="autoZero"/>
        <c:auto val="1"/>
        <c:lblOffset val="100"/>
        <c:baseTimeUnit val="days"/>
      </c:dateAx>
      <c:valAx>
        <c:axId val="414851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46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pt idx="38">
                  <c:v>43861</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pt idx="38">
                  <c:v>4303.2099999999955</c:v>
                </c:pt>
              </c:numCache>
            </c:numRef>
          </c:val>
          <c:smooth val="0"/>
        </c:ser>
        <c:dLbls>
          <c:showLegendKey val="0"/>
          <c:showVal val="0"/>
          <c:showCatName val="0"/>
          <c:showSerName val="0"/>
          <c:showPercent val="0"/>
          <c:showBubbleSize val="0"/>
        </c:dLbls>
        <c:smooth val="0"/>
        <c:axId val="414853312"/>
        <c:axId val="414851744"/>
      </c:lineChart>
      <c:dateAx>
        <c:axId val="414853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51744"/>
        <c:crosses val="autoZero"/>
        <c:auto val="1"/>
        <c:lblOffset val="100"/>
        <c:baseTimeUnit val="days"/>
      </c:dateAx>
      <c:valAx>
        <c:axId val="414851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5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14848608"/>
        <c:axId val="414849000"/>
      </c:lineChart>
      <c:dateAx>
        <c:axId val="414848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49000"/>
        <c:crosses val="autoZero"/>
        <c:auto val="1"/>
        <c:lblOffset val="100"/>
        <c:baseTimeUnit val="days"/>
      </c:dateAx>
      <c:valAx>
        <c:axId val="414849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48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14852528"/>
        <c:axId val="414845864"/>
      </c:lineChart>
      <c:dateAx>
        <c:axId val="414852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45864"/>
        <c:crosses val="autoZero"/>
        <c:auto val="1"/>
        <c:lblOffset val="100"/>
        <c:baseTimeUnit val="days"/>
      </c:dateAx>
      <c:valAx>
        <c:axId val="414845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52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4846256"/>
        <c:axId val="414847432"/>
      </c:lineChart>
      <c:dateAx>
        <c:axId val="4148462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47432"/>
        <c:crosses val="autoZero"/>
        <c:auto val="1"/>
        <c:lblOffset val="100"/>
        <c:baseTimeUnit val="days"/>
      </c:dateAx>
      <c:valAx>
        <c:axId val="41484743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46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12626256"/>
        <c:axId val="413913632"/>
      </c:lineChart>
      <c:dateAx>
        <c:axId val="412626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13632"/>
        <c:crosses val="autoZero"/>
        <c:auto val="1"/>
        <c:lblOffset val="100"/>
        <c:baseTimeUnit val="days"/>
      </c:dateAx>
      <c:valAx>
        <c:axId val="413913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626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13908144"/>
        <c:axId val="413910496"/>
      </c:lineChart>
      <c:dateAx>
        <c:axId val="413908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10496"/>
        <c:crosses val="autoZero"/>
        <c:auto val="1"/>
        <c:lblOffset val="100"/>
        <c:baseTimeUnit val="days"/>
      </c:dateAx>
      <c:valAx>
        <c:axId val="41391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08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3910888"/>
        <c:axId val="413907752"/>
      </c:lineChart>
      <c:dateAx>
        <c:axId val="413910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07752"/>
        <c:crosses val="autoZero"/>
        <c:auto val="1"/>
        <c:lblOffset val="100"/>
        <c:baseTimeUnit val="days"/>
      </c:dateAx>
      <c:valAx>
        <c:axId val="41390775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10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3912848"/>
        <c:axId val="413911672"/>
      </c:lineChart>
      <c:dateAx>
        <c:axId val="413912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11672"/>
        <c:crosses val="autoZero"/>
        <c:auto val="1"/>
        <c:lblOffset val="100"/>
        <c:baseTimeUnit val="days"/>
      </c:dateAx>
      <c:valAx>
        <c:axId val="41391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12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3913240"/>
        <c:axId val="413914808"/>
      </c:lineChart>
      <c:dateAx>
        <c:axId val="413913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14808"/>
        <c:crosses val="autoZero"/>
        <c:auto val="1"/>
        <c:lblOffset val="100"/>
        <c:baseTimeUnit val="days"/>
      </c:dateAx>
      <c:valAx>
        <c:axId val="413914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13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3909320"/>
        <c:axId val="413909712"/>
      </c:lineChart>
      <c:dateAx>
        <c:axId val="413909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09712"/>
        <c:crosses val="autoZero"/>
        <c:auto val="1"/>
        <c:lblOffset val="100"/>
        <c:baseTimeUnit val="days"/>
      </c:dateAx>
      <c:valAx>
        <c:axId val="413909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909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9410976"/>
        <c:axId val="419414112"/>
      </c:lineChart>
      <c:dateAx>
        <c:axId val="4194109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14112"/>
        <c:crosses val="autoZero"/>
        <c:auto val="1"/>
        <c:lblOffset val="100"/>
        <c:baseTimeUnit val="days"/>
      </c:dateAx>
      <c:valAx>
        <c:axId val="41941411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10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9413720"/>
        <c:axId val="419409408"/>
      </c:lineChart>
      <c:dateAx>
        <c:axId val="4194137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09408"/>
        <c:crosses val="autoZero"/>
        <c:auto val="1"/>
        <c:lblOffset val="100"/>
        <c:baseTimeUnit val="days"/>
      </c:dateAx>
      <c:valAx>
        <c:axId val="41940940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13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9415288"/>
        <c:axId val="419416072"/>
      </c:lineChart>
      <c:dateAx>
        <c:axId val="419415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16072"/>
        <c:crosses val="autoZero"/>
        <c:auto val="1"/>
        <c:lblOffset val="100"/>
        <c:baseTimeUnit val="days"/>
      </c:dateAx>
      <c:valAx>
        <c:axId val="419416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15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9408624"/>
        <c:axId val="419409016"/>
      </c:lineChart>
      <c:dateAx>
        <c:axId val="419408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09016"/>
        <c:crosses val="autoZero"/>
        <c:auto val="1"/>
        <c:lblOffset val="100"/>
        <c:baseTimeUnit val="days"/>
      </c:dateAx>
      <c:valAx>
        <c:axId val="419409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08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9410584"/>
        <c:axId val="419411368"/>
      </c:lineChart>
      <c:dateAx>
        <c:axId val="419410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11368"/>
        <c:crosses val="autoZero"/>
        <c:auto val="1"/>
        <c:lblOffset val="100"/>
        <c:baseTimeUnit val="days"/>
      </c:dateAx>
      <c:valAx>
        <c:axId val="419411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410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20795424"/>
        <c:axId val="420793464"/>
      </c:lineChart>
      <c:dateAx>
        <c:axId val="420795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3464"/>
        <c:crosses val="autoZero"/>
        <c:auto val="1"/>
        <c:lblOffset val="100"/>
        <c:baseTimeUnit val="days"/>
      </c:dateAx>
      <c:valAx>
        <c:axId val="42079346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5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20795032"/>
        <c:axId val="420790720"/>
      </c:lineChart>
      <c:dateAx>
        <c:axId val="420795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0720"/>
        <c:crosses val="autoZero"/>
        <c:auto val="1"/>
        <c:lblOffset val="100"/>
        <c:baseTimeUnit val="days"/>
      </c:dateAx>
      <c:valAx>
        <c:axId val="420790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5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KHC!$D$27</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KHC!$D$28:$D$96</c:f>
              <c:numCache>
                <c:formatCode>0.00</c:formatCode>
                <c:ptCount val="69"/>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pt idx="59">
                  <c:v>51.321199999999997</c:v>
                </c:pt>
                <c:pt idx="60">
                  <c:v>55.484000000000002</c:v>
                </c:pt>
                <c:pt idx="61">
                  <c:v>51.02</c:v>
                </c:pt>
                <c:pt idx="62">
                  <c:v>47.71</c:v>
                </c:pt>
              </c:numCache>
            </c:numRef>
          </c:val>
          <c:smooth val="0"/>
        </c:ser>
        <c:ser>
          <c:idx val="2"/>
          <c:order val="1"/>
          <c:tx>
            <c:strRef>
              <c:f>KHC!$E$27</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KHC!$B$28:$B$96</c:f>
              <c:numCache>
                <c:formatCode>d\-mmm</c:formatCode>
                <c:ptCount val="6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KHC!$E$28:$E$96</c:f>
              <c:numCache>
                <c:formatCode>0.00</c:formatCode>
                <c:ptCount val="69"/>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pt idx="59">
                  <c:v>29.15</c:v>
                </c:pt>
                <c:pt idx="60">
                  <c:v>30.04</c:v>
                </c:pt>
                <c:pt idx="61">
                  <c:v>27.77</c:v>
                </c:pt>
                <c:pt idx="62">
                  <c:v>27.77</c:v>
                </c:pt>
              </c:numCache>
            </c:numRef>
          </c:val>
          <c:smooth val="0"/>
        </c:ser>
        <c:dLbls>
          <c:showLegendKey val="0"/>
          <c:showVal val="0"/>
          <c:showCatName val="0"/>
          <c:showSerName val="0"/>
          <c:showPercent val="0"/>
          <c:showBubbleSize val="0"/>
        </c:dLbls>
        <c:marker val="1"/>
        <c:smooth val="0"/>
        <c:axId val="420795816"/>
        <c:axId val="420794248"/>
      </c:lineChart>
      <c:dateAx>
        <c:axId val="420795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4248"/>
        <c:crosses val="autoZero"/>
        <c:auto val="1"/>
        <c:lblOffset val="100"/>
        <c:baseTimeUnit val="days"/>
      </c:dateAx>
      <c:valAx>
        <c:axId val="420794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5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KHC!$F$27</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KHC!$B$28:$B$97</c:f>
              <c:numCache>
                <c:formatCode>d\-mmm</c:formatCode>
                <c:ptCount val="7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pt idx="59">
                  <c:v>43861</c:v>
                </c:pt>
                <c:pt idx="60">
                  <c:v>43873</c:v>
                </c:pt>
                <c:pt idx="61">
                  <c:v>43874</c:v>
                </c:pt>
                <c:pt idx="62">
                  <c:v>43874</c:v>
                </c:pt>
              </c:numCache>
            </c:numRef>
          </c:cat>
          <c:val>
            <c:numRef>
              <c:f>KHC!$F$28:$F$97</c:f>
              <c:numCache>
                <c:formatCode>0.00</c:formatCode>
                <c:ptCount val="70"/>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pt idx="59">
                  <c:v>-13302.72</c:v>
                </c:pt>
                <c:pt idx="60">
                  <c:v>-12722.000000000002</c:v>
                </c:pt>
                <c:pt idx="61">
                  <c:v>-13950.000000000002</c:v>
                </c:pt>
                <c:pt idx="62">
                  <c:v>-13958</c:v>
                </c:pt>
              </c:numCache>
            </c:numRef>
          </c:val>
          <c:smooth val="0"/>
        </c:ser>
        <c:dLbls>
          <c:showLegendKey val="0"/>
          <c:showVal val="0"/>
          <c:showCatName val="0"/>
          <c:showSerName val="0"/>
          <c:showPercent val="0"/>
          <c:showBubbleSize val="0"/>
        </c:dLbls>
        <c:marker val="1"/>
        <c:smooth val="0"/>
        <c:axId val="420796208"/>
        <c:axId val="420791112"/>
      </c:lineChart>
      <c:dateAx>
        <c:axId val="420796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1112"/>
        <c:crosses val="autoZero"/>
        <c:auto val="1"/>
        <c:lblOffset val="100"/>
        <c:baseTimeUnit val="days"/>
      </c:dateAx>
      <c:valAx>
        <c:axId val="420791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6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20791504"/>
        <c:axId val="420796600"/>
      </c:lineChart>
      <c:dateAx>
        <c:axId val="4207915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6600"/>
        <c:crosses val="autoZero"/>
        <c:auto val="1"/>
        <c:lblOffset val="100"/>
        <c:baseTimeUnit val="days"/>
      </c:dateAx>
      <c:valAx>
        <c:axId val="42079660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15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20790328"/>
        <c:axId val="419892424"/>
      </c:lineChart>
      <c:dateAx>
        <c:axId val="4207903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92424"/>
        <c:crosses val="autoZero"/>
        <c:auto val="1"/>
        <c:lblOffset val="100"/>
        <c:baseTimeUnit val="days"/>
      </c:dateAx>
      <c:valAx>
        <c:axId val="419892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9032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19896344"/>
        <c:axId val="419893208"/>
      </c:lineChart>
      <c:dateAx>
        <c:axId val="419896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93208"/>
        <c:crosses val="autoZero"/>
        <c:auto val="1"/>
        <c:lblOffset val="100"/>
        <c:baseTimeUnit val="days"/>
      </c:dateAx>
      <c:valAx>
        <c:axId val="41989320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963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19890856"/>
        <c:axId val="419894384"/>
      </c:lineChart>
      <c:dateAx>
        <c:axId val="419890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94384"/>
        <c:crosses val="autoZero"/>
        <c:auto val="1"/>
        <c:lblOffset val="100"/>
        <c:baseTimeUnit val="days"/>
      </c:dateAx>
      <c:valAx>
        <c:axId val="41989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89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9892032"/>
        <c:axId val="419895952"/>
      </c:lineChart>
      <c:dateAx>
        <c:axId val="419892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95952"/>
        <c:crosses val="autoZero"/>
        <c:auto val="1"/>
        <c:lblOffset val="100"/>
        <c:baseTimeUnit val="days"/>
      </c:dateAx>
      <c:valAx>
        <c:axId val="41989595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892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MOS!$E$74</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numCache>
            </c:numRef>
          </c:cat>
          <c:val>
            <c:numRef>
              <c:f>MOS!$E$75:$E$237</c:f>
              <c:numCache>
                <c:formatCode>0.00</c:formatCode>
                <c:ptCount val="163"/>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pt idx="154">
                  <c:v>20.03</c:v>
                </c:pt>
                <c:pt idx="155">
                  <c:v>19.14</c:v>
                </c:pt>
                <c:pt idx="156">
                  <c:v>19.8</c:v>
                </c:pt>
                <c:pt idx="157">
                  <c:v>19.48</c:v>
                </c:pt>
                <c:pt idx="158">
                  <c:v>18.75</c:v>
                </c:pt>
              </c:numCache>
            </c:numRef>
          </c:val>
          <c:smooth val="0"/>
        </c:ser>
        <c:ser>
          <c:idx val="1"/>
          <c:order val="1"/>
          <c:tx>
            <c:strRef>
              <c:f>MOS!$D$74</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numCache>
            </c:numRef>
          </c:cat>
          <c:val>
            <c:numRef>
              <c:f>MOS!$D$75:$D$237</c:f>
              <c:numCache>
                <c:formatCode>0.00</c:formatCode>
                <c:ptCount val="163"/>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pt idx="154">
                  <c:v>7.46</c:v>
                </c:pt>
                <c:pt idx="155">
                  <c:v>9.4160000000000004</c:v>
                </c:pt>
                <c:pt idx="156">
                  <c:v>4.0250000000000004</c:v>
                </c:pt>
                <c:pt idx="157">
                  <c:v>7.16</c:v>
                </c:pt>
                <c:pt idx="158">
                  <c:v>9.1349999999999998</c:v>
                </c:pt>
              </c:numCache>
            </c:numRef>
          </c:val>
          <c:smooth val="0"/>
        </c:ser>
        <c:dLbls>
          <c:showLegendKey val="0"/>
          <c:showVal val="0"/>
          <c:showCatName val="0"/>
          <c:showSerName val="0"/>
          <c:showPercent val="0"/>
          <c:showBubbleSize val="0"/>
        </c:dLbls>
        <c:marker val="1"/>
        <c:smooth val="0"/>
        <c:axId val="422632808"/>
        <c:axId val="422633200"/>
      </c:lineChart>
      <c:dateAx>
        <c:axId val="422632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3200"/>
        <c:crosses val="autoZero"/>
        <c:auto val="1"/>
        <c:lblOffset val="100"/>
        <c:baseTimeUnit val="days"/>
      </c:dateAx>
      <c:valAx>
        <c:axId val="4226332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28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MOS!$K$74</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MOS!$B$75:$B$237</c:f>
              <c:numCache>
                <c:formatCode>d\-mmm</c:formatCode>
                <c:ptCount val="163"/>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pt idx="154">
                  <c:v>43852</c:v>
                </c:pt>
                <c:pt idx="155">
                  <c:v>43856</c:v>
                </c:pt>
                <c:pt idx="156">
                  <c:v>43861</c:v>
                </c:pt>
                <c:pt idx="157">
                  <c:v>43874</c:v>
                </c:pt>
                <c:pt idx="158">
                  <c:v>43875</c:v>
                </c:pt>
              </c:numCache>
            </c:numRef>
          </c:cat>
          <c:val>
            <c:numRef>
              <c:f>MOS!$K$75:$K$237</c:f>
              <c:numCache>
                <c:formatCode>0.00</c:formatCode>
                <c:ptCount val="163"/>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pt idx="154">
                  <c:v>7737.2599999999984</c:v>
                </c:pt>
                <c:pt idx="155">
                  <c:v>7286.6599999999989</c:v>
                </c:pt>
                <c:pt idx="156">
                  <c:v>7762.2599999999984</c:v>
                </c:pt>
                <c:pt idx="157">
                  <c:v>7612.2599999999984</c:v>
                </c:pt>
                <c:pt idx="158">
                  <c:v>7221.2599999999984</c:v>
                </c:pt>
              </c:numCache>
            </c:numRef>
          </c:val>
          <c:smooth val="0"/>
        </c:ser>
        <c:dLbls>
          <c:showLegendKey val="0"/>
          <c:showVal val="0"/>
          <c:showCatName val="0"/>
          <c:showSerName val="0"/>
          <c:showPercent val="0"/>
          <c:showBubbleSize val="0"/>
        </c:dLbls>
        <c:marker val="1"/>
        <c:smooth val="0"/>
        <c:axId val="422636336"/>
        <c:axId val="422633592"/>
      </c:lineChart>
      <c:dateAx>
        <c:axId val="422636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3592"/>
        <c:crosses val="autoZero"/>
        <c:auto val="1"/>
        <c:lblOffset val="100"/>
        <c:baseTimeUnit val="days"/>
      </c:dateAx>
      <c:valAx>
        <c:axId val="422633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MRO!$D$170:$D$462</c:f>
              <c:numCache>
                <c:formatCode>0.000</c:formatCode>
                <c:ptCount val="29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pt idx="281">
                  <c:v>9.9719999999999995</c:v>
                </c:pt>
                <c:pt idx="282">
                  <c:v>10.19</c:v>
                </c:pt>
                <c:pt idx="283">
                  <c:v>10.417999999999999</c:v>
                </c:pt>
                <c:pt idx="284">
                  <c:v>10.28</c:v>
                </c:pt>
                <c:pt idx="285">
                  <c:v>10.36</c:v>
                </c:pt>
                <c:pt idx="286">
                  <c:v>10.39</c:v>
                </c:pt>
              </c:numCache>
            </c:numRef>
          </c:val>
          <c:smooth val="0"/>
        </c:ser>
        <c:ser>
          <c:idx val="2"/>
          <c:order val="1"/>
          <c:tx>
            <c:strRef>
              <c:f>MRO!$E$169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MRO!$E$170:$E$462</c:f>
              <c:numCache>
                <c:formatCode>0.00</c:formatCode>
                <c:ptCount val="29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pt idx="281">
                  <c:v>12.85</c:v>
                </c:pt>
                <c:pt idx="282">
                  <c:v>12.45</c:v>
                </c:pt>
                <c:pt idx="283">
                  <c:v>11.93</c:v>
                </c:pt>
                <c:pt idx="284">
                  <c:v>12.16</c:v>
                </c:pt>
                <c:pt idx="285">
                  <c:v>11.38</c:v>
                </c:pt>
                <c:pt idx="286">
                  <c:v>11.11</c:v>
                </c:pt>
              </c:numCache>
            </c:numRef>
          </c:val>
          <c:smooth val="0"/>
        </c:ser>
        <c:dLbls>
          <c:showLegendKey val="0"/>
          <c:showVal val="0"/>
          <c:showCatName val="0"/>
          <c:showSerName val="0"/>
          <c:showPercent val="0"/>
          <c:showBubbleSize val="0"/>
        </c:dLbls>
        <c:marker val="1"/>
        <c:smooth val="0"/>
        <c:axId val="422634376"/>
        <c:axId val="422638296"/>
      </c:lineChart>
      <c:dateAx>
        <c:axId val="4226343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8296"/>
        <c:crosses val="autoZero"/>
        <c:auto val="1"/>
        <c:lblOffset val="100"/>
        <c:baseTimeUnit val="days"/>
      </c:dateAx>
      <c:valAx>
        <c:axId val="42263829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4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MRO!$K$170:$K$462</c:f>
              <c:numCache>
                <c:formatCode>0.00</c:formatCode>
                <c:ptCount val="29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pt idx="281">
                  <c:v>30444.571000001626</c:v>
                </c:pt>
                <c:pt idx="282">
                  <c:v>28175.571000001626</c:v>
                </c:pt>
                <c:pt idx="283">
                  <c:v>25199.57100000163</c:v>
                </c:pt>
                <c:pt idx="284">
                  <c:v>26835.571000001633</c:v>
                </c:pt>
                <c:pt idx="285">
                  <c:v>21755.571000001633</c:v>
                </c:pt>
                <c:pt idx="286">
                  <c:v>20015.571000001619</c:v>
                </c:pt>
              </c:numCache>
            </c:numRef>
          </c:val>
          <c:smooth val="0"/>
        </c:ser>
        <c:dLbls>
          <c:showLegendKey val="0"/>
          <c:showVal val="0"/>
          <c:showCatName val="0"/>
          <c:showSerName val="0"/>
          <c:showPercent val="0"/>
          <c:showBubbleSize val="0"/>
        </c:dLbls>
        <c:marker val="1"/>
        <c:smooth val="0"/>
        <c:axId val="422635160"/>
        <c:axId val="422635552"/>
      </c:lineChart>
      <c:dateAx>
        <c:axId val="422635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5552"/>
        <c:crosses val="autoZero"/>
        <c:auto val="1"/>
        <c:lblOffset val="100"/>
        <c:baseTimeUnit val="days"/>
      </c:dateAx>
      <c:valAx>
        <c:axId val="422635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5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MRO!$C$169</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MRO!$B$170:$B$462</c:f>
              <c:numCache>
                <c:formatCode>m/d/yyyy</c:formatCode>
                <c:ptCount val="29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pt idx="281">
                  <c:v>43851</c:v>
                </c:pt>
                <c:pt idx="282">
                  <c:v>43852</c:v>
                </c:pt>
                <c:pt idx="283">
                  <c:v>43856</c:v>
                </c:pt>
                <c:pt idx="284">
                  <c:v>43866</c:v>
                </c:pt>
                <c:pt idx="285">
                  <c:v>43871</c:v>
                </c:pt>
                <c:pt idx="286">
                  <c:v>43874</c:v>
                </c:pt>
              </c:numCache>
            </c:numRef>
          </c:cat>
          <c:val>
            <c:numRef>
              <c:f>MRO!$C$170:$C$462</c:f>
              <c:numCache>
                <c:formatCode>General</c:formatCode>
                <c:ptCount val="293"/>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pt idx="281">
                  <c:v>5500</c:v>
                </c:pt>
                <c:pt idx="282">
                  <c:v>6000</c:v>
                </c:pt>
                <c:pt idx="283">
                  <c:v>7000</c:v>
                </c:pt>
                <c:pt idx="284">
                  <c:v>6500</c:v>
                </c:pt>
                <c:pt idx="285">
                  <c:v>7000</c:v>
                </c:pt>
                <c:pt idx="286">
                  <c:v>7500</c:v>
                </c:pt>
              </c:numCache>
            </c:numRef>
          </c:val>
          <c:smooth val="0"/>
        </c:ser>
        <c:dLbls>
          <c:showLegendKey val="0"/>
          <c:showVal val="0"/>
          <c:showCatName val="0"/>
          <c:showSerName val="0"/>
          <c:showPercent val="0"/>
          <c:showBubbleSize val="0"/>
        </c:dLbls>
        <c:marker val="1"/>
        <c:smooth val="0"/>
        <c:axId val="422639080"/>
        <c:axId val="422635944"/>
      </c:lineChart>
      <c:dateAx>
        <c:axId val="422639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5944"/>
        <c:crosses val="autoZero"/>
        <c:auto val="1"/>
        <c:lblOffset val="100"/>
        <c:baseTimeUnit val="days"/>
      </c:dateAx>
      <c:valAx>
        <c:axId val="422635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2639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0800888"/>
        <c:axId val="420807552"/>
      </c:lineChart>
      <c:catAx>
        <c:axId val="42080088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807552"/>
        <c:crosses val="autoZero"/>
        <c:auto val="1"/>
        <c:lblAlgn val="ctr"/>
        <c:lblOffset val="100"/>
        <c:noMultiLvlLbl val="0"/>
      </c:catAx>
      <c:valAx>
        <c:axId val="42080755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800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20810296"/>
        <c:axId val="420805200"/>
      </c:lineChart>
      <c:dateAx>
        <c:axId val="4208102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805200"/>
        <c:crosses val="autoZero"/>
        <c:auto val="1"/>
        <c:lblOffset val="100"/>
        <c:baseTimeUnit val="days"/>
      </c:dateAx>
      <c:valAx>
        <c:axId val="42080520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810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20808336"/>
        <c:axId val="420808728"/>
      </c:lineChart>
      <c:dateAx>
        <c:axId val="4208083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808728"/>
        <c:crosses val="autoZero"/>
        <c:auto val="1"/>
        <c:lblOffset val="100"/>
        <c:baseTimeUnit val="days"/>
      </c:dateAx>
      <c:valAx>
        <c:axId val="42080872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8083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20812648"/>
        <c:axId val="420813824"/>
      </c:lineChart>
      <c:dateAx>
        <c:axId val="420812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13824"/>
        <c:crosses val="autoZero"/>
        <c:auto val="1"/>
        <c:lblOffset val="100"/>
        <c:baseTimeUnit val="days"/>
      </c:dateAx>
      <c:valAx>
        <c:axId val="42081382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12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20812256"/>
        <c:axId val="420811080"/>
      </c:lineChart>
      <c:dateAx>
        <c:axId val="420812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11080"/>
        <c:crosses val="autoZero"/>
        <c:auto val="1"/>
        <c:lblOffset val="100"/>
        <c:baseTimeUnit val="days"/>
      </c:dateAx>
      <c:valAx>
        <c:axId val="420811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812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PDCO!$E$40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PDCO!$E$41:$E$114</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pt idx="68">
                  <c:v>23.35</c:v>
                </c:pt>
              </c:numCache>
            </c:numRef>
          </c:yVal>
          <c:smooth val="0"/>
        </c:ser>
        <c:ser>
          <c:idx val="1"/>
          <c:order val="1"/>
          <c:tx>
            <c:strRef>
              <c:f>PDCO!$D$40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PDCO!$B$41:$B$114</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PDCO!$D$41:$D$114</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pt idx="68">
                  <c:v>28.375</c:v>
                </c:pt>
              </c:numCache>
            </c:numRef>
          </c:yVal>
          <c:smooth val="0"/>
        </c:ser>
        <c:dLbls>
          <c:showLegendKey val="0"/>
          <c:showVal val="0"/>
          <c:showCatName val="0"/>
          <c:showSerName val="0"/>
          <c:showPercent val="0"/>
          <c:showBubbleSize val="0"/>
        </c:dLbls>
        <c:axId val="443807616"/>
        <c:axId val="443808400"/>
      </c:scatterChart>
      <c:valAx>
        <c:axId val="4438076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8400"/>
        <c:crosses val="autoZero"/>
        <c:crossBetween val="midCat"/>
      </c:valAx>
      <c:valAx>
        <c:axId val="443808400"/>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761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PDCO!$F$40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PDCO!$B$41:$B$116</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pt idx="68">
                  <c:v>43856</c:v>
                </c:pt>
              </c:numCache>
            </c:numRef>
          </c:xVal>
          <c:yVal>
            <c:numRef>
              <c:f>PDCO!$F$41:$F$116</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pt idx="68">
                  <c:v>-1004.9999999999998</c:v>
                </c:pt>
              </c:numCache>
            </c:numRef>
          </c:yVal>
          <c:smooth val="0"/>
        </c:ser>
        <c:dLbls>
          <c:showLegendKey val="0"/>
          <c:showVal val="0"/>
          <c:showCatName val="0"/>
          <c:showSerName val="0"/>
          <c:showPercent val="0"/>
          <c:showBubbleSize val="0"/>
        </c:dLbls>
        <c:axId val="443808008"/>
        <c:axId val="443806832"/>
      </c:scatterChart>
      <c:valAx>
        <c:axId val="4438080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6832"/>
        <c:crosses val="autoZero"/>
        <c:crossBetween val="midCat"/>
      </c:valAx>
      <c:valAx>
        <c:axId val="44380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80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3800168"/>
        <c:axId val="443801736"/>
      </c:lineChart>
      <c:catAx>
        <c:axId val="4438001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801736"/>
        <c:crosses val="autoZero"/>
        <c:auto val="1"/>
        <c:lblAlgn val="ctr"/>
        <c:lblOffset val="100"/>
        <c:noMultiLvlLbl val="0"/>
      </c:catAx>
      <c:valAx>
        <c:axId val="44380173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8001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43799384"/>
        <c:axId val="443799776"/>
      </c:lineChart>
      <c:catAx>
        <c:axId val="4437993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799776"/>
        <c:crosses val="autoZero"/>
        <c:auto val="1"/>
        <c:lblAlgn val="ctr"/>
        <c:lblOffset val="100"/>
        <c:noMultiLvlLbl val="0"/>
      </c:catAx>
      <c:valAx>
        <c:axId val="4437997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799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43793896"/>
        <c:axId val="443794288"/>
      </c:lineChart>
      <c:dateAx>
        <c:axId val="443793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94288"/>
        <c:crosses val="autoZero"/>
        <c:auto val="1"/>
        <c:lblOffset val="100"/>
        <c:baseTimeUnit val="days"/>
      </c:dateAx>
      <c:valAx>
        <c:axId val="443794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93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43797424"/>
        <c:axId val="443802912"/>
      </c:lineChart>
      <c:dateAx>
        <c:axId val="443797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2912"/>
        <c:crosses val="autoZero"/>
        <c:auto val="1"/>
        <c:lblOffset val="100"/>
        <c:baseTimeUnit val="days"/>
      </c:dateAx>
      <c:valAx>
        <c:axId val="44380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797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43802128"/>
        <c:axId val="443802520"/>
      </c:lineChart>
      <c:dateAx>
        <c:axId val="443802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2520"/>
        <c:crosses val="autoZero"/>
        <c:auto val="1"/>
        <c:lblOffset val="100"/>
        <c:baseTimeUnit val="days"/>
      </c:dateAx>
      <c:valAx>
        <c:axId val="44380252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43804872"/>
        <c:axId val="443805264"/>
      </c:lineChart>
      <c:dateAx>
        <c:axId val="443804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5264"/>
        <c:crosses val="autoZero"/>
        <c:auto val="1"/>
        <c:lblOffset val="100"/>
        <c:baseTimeUnit val="days"/>
      </c:dateAx>
      <c:valAx>
        <c:axId val="443805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3804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43796640"/>
        <c:axId val="443797032"/>
      </c:lineChart>
      <c:dateAx>
        <c:axId val="4437966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797032"/>
        <c:crosses val="autoZero"/>
        <c:auto val="1"/>
        <c:lblOffset val="100"/>
        <c:baseTimeUnit val="days"/>
      </c:dateAx>
      <c:valAx>
        <c:axId val="44379703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3796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TEVA!$E$43</c:f>
              <c:strCache>
                <c:ptCount val="1"/>
                <c:pt idx="0">
                  <c:v>price</c:v>
                </c:pt>
              </c:strCache>
            </c:strRef>
          </c:tx>
          <c:spPr>
            <a:ln w="28575" cap="rnd">
              <a:solidFill>
                <a:schemeClr val="accent1"/>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numCache>
            </c:numRef>
          </c:cat>
          <c:val>
            <c:numRef>
              <c:f>TEVA!$E$44:$E$127</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pt idx="71">
                  <c:v>11.15</c:v>
                </c:pt>
                <c:pt idx="72">
                  <c:v>12.35</c:v>
                </c:pt>
                <c:pt idx="73">
                  <c:v>12.29</c:v>
                </c:pt>
                <c:pt idx="74">
                  <c:v>13.45</c:v>
                </c:pt>
                <c:pt idx="75">
                  <c:v>12.57</c:v>
                </c:pt>
                <c:pt idx="76">
                  <c:v>13.45</c:v>
                </c:pt>
              </c:numCache>
            </c:numRef>
          </c:val>
          <c:smooth val="0"/>
        </c:ser>
        <c:ser>
          <c:idx val="3"/>
          <c:order val="1"/>
          <c:tx>
            <c:strRef>
              <c:f>TEVA!$D$43</c:f>
              <c:strCache>
                <c:ptCount val="1"/>
                <c:pt idx="0">
                  <c:v>mean cost</c:v>
                </c:pt>
              </c:strCache>
            </c:strRef>
          </c:tx>
          <c:spPr>
            <a:ln w="28575" cap="rnd">
              <a:solidFill>
                <a:srgbClr val="FF0000"/>
              </a:solidFill>
              <a:round/>
            </a:ln>
            <a:effectLst/>
          </c:spPr>
          <c:marker>
            <c:symbol val="none"/>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numCache>
            </c:numRef>
          </c:cat>
          <c:val>
            <c:numRef>
              <c:f>TEVA!$D$44:$D$127</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pt idx="71">
                  <c:v>12.1333</c:v>
                </c:pt>
                <c:pt idx="72">
                  <c:v>12.13</c:v>
                </c:pt>
                <c:pt idx="73">
                  <c:v>12.038</c:v>
                </c:pt>
                <c:pt idx="74">
                  <c:v>11.54</c:v>
                </c:pt>
                <c:pt idx="75">
                  <c:v>11.83</c:v>
                </c:pt>
                <c:pt idx="76">
                  <c:v>11.366</c:v>
                </c:pt>
              </c:numCache>
            </c:numRef>
          </c:val>
          <c:smooth val="0"/>
        </c:ser>
        <c:dLbls>
          <c:showLegendKey val="0"/>
          <c:showVal val="0"/>
          <c:showCatName val="0"/>
          <c:showSerName val="0"/>
          <c:showPercent val="0"/>
          <c:showBubbleSize val="0"/>
        </c:dLbls>
        <c:smooth val="0"/>
        <c:axId val="498246136"/>
        <c:axId val="498248880"/>
      </c:lineChart>
      <c:dateAx>
        <c:axId val="498246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8880"/>
        <c:crosses val="autoZero"/>
        <c:auto val="1"/>
        <c:lblOffset val="100"/>
        <c:baseTimeUnit val="days"/>
      </c:dateAx>
      <c:valAx>
        <c:axId val="498248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6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TEVA!$J$43</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TEVA!$B$44:$B$127</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pt idx="71">
                  <c:v>43864</c:v>
                </c:pt>
                <c:pt idx="72">
                  <c:v>43871</c:v>
                </c:pt>
                <c:pt idx="73">
                  <c:v>43872</c:v>
                </c:pt>
                <c:pt idx="74">
                  <c:v>43873</c:v>
                </c:pt>
                <c:pt idx="75">
                  <c:v>43874</c:v>
                </c:pt>
                <c:pt idx="76">
                  <c:v>43880</c:v>
                </c:pt>
              </c:numCache>
            </c:numRef>
          </c:cat>
          <c:val>
            <c:numRef>
              <c:f>TEVA!$J$44:$J$127</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pt idx="71">
                  <c:v>-1189.979999999995</c:v>
                </c:pt>
                <c:pt idx="72">
                  <c:v>614.9700000000031</c:v>
                </c:pt>
                <c:pt idx="73">
                  <c:v>612.57000000000335</c:v>
                </c:pt>
                <c:pt idx="74">
                  <c:v>2194.9700000000048</c:v>
                </c:pt>
                <c:pt idx="75">
                  <c:v>1246.970000000005</c:v>
                </c:pt>
                <c:pt idx="76">
                  <c:v>2368.9700000000043</c:v>
                </c:pt>
              </c:numCache>
            </c:numRef>
          </c:val>
          <c:smooth val="0"/>
        </c:ser>
        <c:dLbls>
          <c:showLegendKey val="0"/>
          <c:showVal val="0"/>
          <c:showCatName val="0"/>
          <c:showSerName val="0"/>
          <c:showPercent val="0"/>
          <c:showBubbleSize val="0"/>
        </c:dLbls>
        <c:marker val="1"/>
        <c:smooth val="0"/>
        <c:axId val="498243000"/>
        <c:axId val="498243784"/>
      </c:lineChart>
      <c:dateAx>
        <c:axId val="498243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3784"/>
        <c:crosses val="autoZero"/>
        <c:auto val="1"/>
        <c:lblOffset val="100"/>
        <c:baseTimeUnit val="days"/>
      </c:dateAx>
      <c:valAx>
        <c:axId val="498243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3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8237904"/>
        <c:axId val="498242216"/>
      </c:lineChart>
      <c:dateAx>
        <c:axId val="498237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2216"/>
        <c:crosses val="autoZero"/>
        <c:auto val="1"/>
        <c:lblOffset val="100"/>
        <c:baseTimeUnit val="days"/>
      </c:dateAx>
      <c:valAx>
        <c:axId val="498242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37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8241040"/>
        <c:axId val="498246528"/>
      </c:lineChart>
      <c:dateAx>
        <c:axId val="498241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6528"/>
        <c:crosses val="autoZero"/>
        <c:auto val="1"/>
        <c:lblOffset val="100"/>
        <c:baseTimeUnit val="days"/>
      </c:dateAx>
      <c:valAx>
        <c:axId val="498246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1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8244568"/>
        <c:axId val="498245352"/>
      </c:lineChart>
      <c:dateAx>
        <c:axId val="49824456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5352"/>
        <c:crosses val="autoZero"/>
        <c:auto val="1"/>
        <c:lblOffset val="100"/>
        <c:baseTimeUnit val="days"/>
      </c:dateAx>
      <c:valAx>
        <c:axId val="49824535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4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8249664"/>
        <c:axId val="498239472"/>
      </c:lineChart>
      <c:dateAx>
        <c:axId val="498249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39472"/>
        <c:crosses val="autoZero"/>
        <c:auto val="1"/>
        <c:lblOffset val="100"/>
        <c:baseTimeUnit val="days"/>
      </c:dateAx>
      <c:valAx>
        <c:axId val="498239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9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8246920"/>
        <c:axId val="498247312"/>
      </c:lineChart>
      <c:dateAx>
        <c:axId val="498246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7312"/>
        <c:crosses val="autoZero"/>
        <c:auto val="1"/>
        <c:lblOffset val="100"/>
        <c:baseTimeUnit val="days"/>
      </c:dateAx>
      <c:valAx>
        <c:axId val="498247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6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WRK!$D$31:$D$91</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pt idx="51">
                  <c:v>42.228999999999999</c:v>
                </c:pt>
              </c:numCache>
            </c:numRef>
          </c:val>
          <c:smooth val="0"/>
        </c:ser>
        <c:ser>
          <c:idx val="2"/>
          <c:order val="1"/>
          <c:tx>
            <c:strRef>
              <c:f>WRK!$E$30</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WRK!$E$31:$E$91</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pt idx="51">
                  <c:v>41.59</c:v>
                </c:pt>
              </c:numCache>
            </c:numRef>
          </c:val>
          <c:smooth val="0"/>
        </c:ser>
        <c:dLbls>
          <c:showLegendKey val="0"/>
          <c:showVal val="0"/>
          <c:showCatName val="0"/>
          <c:showSerName val="0"/>
          <c:showPercent val="0"/>
          <c:showBubbleSize val="0"/>
        </c:dLbls>
        <c:marker val="1"/>
        <c:smooth val="0"/>
        <c:axId val="498240256"/>
        <c:axId val="498240648"/>
      </c:lineChart>
      <c:dateAx>
        <c:axId val="4982402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0648"/>
        <c:crosses val="autoZero"/>
        <c:auto val="1"/>
        <c:lblOffset val="100"/>
        <c:baseTimeUnit val="days"/>
      </c:dateAx>
      <c:valAx>
        <c:axId val="4982406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40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WRK!$B$31:$B$91</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pt idx="51">
                  <c:v>43851</c:v>
                </c:pt>
              </c:numCache>
            </c:numRef>
          </c:cat>
          <c:val>
            <c:numRef>
              <c:f>WRK!$F$31:$F$91</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pt idx="51">
                  <c:v>-191.69999999999874</c:v>
                </c:pt>
              </c:numCache>
            </c:numRef>
          </c:val>
          <c:smooth val="0"/>
        </c:ser>
        <c:dLbls>
          <c:showLegendKey val="0"/>
          <c:showVal val="0"/>
          <c:showCatName val="0"/>
          <c:showSerName val="0"/>
          <c:showPercent val="0"/>
          <c:showBubbleSize val="0"/>
        </c:dLbls>
        <c:marker val="1"/>
        <c:smooth val="0"/>
        <c:axId val="498251232"/>
        <c:axId val="498252408"/>
      </c:lineChart>
      <c:dateAx>
        <c:axId val="4982512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52408"/>
        <c:crosses val="autoZero"/>
        <c:auto val="1"/>
        <c:lblOffset val="100"/>
        <c:baseTimeUnit val="days"/>
      </c:dateAx>
      <c:valAx>
        <c:axId val="498252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51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XOP!$E$26</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XOP!$E$27:$E$65</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pt idx="26">
                  <c:v>20.440000000000001</c:v>
                </c:pt>
              </c:numCache>
            </c:numRef>
          </c:yVal>
          <c:smooth val="0"/>
        </c:ser>
        <c:ser>
          <c:idx val="1"/>
          <c:order val="1"/>
          <c:tx>
            <c:strRef>
              <c:f>XOP!$D$26</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XOP!$D$27:$D$65</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pt idx="26">
                  <c:v>21.786999999999999</c:v>
                </c:pt>
              </c:numCache>
            </c:numRef>
          </c:yVal>
          <c:smooth val="0"/>
        </c:ser>
        <c:dLbls>
          <c:showLegendKey val="0"/>
          <c:showVal val="0"/>
          <c:showCatName val="0"/>
          <c:showSerName val="0"/>
          <c:showPercent val="0"/>
          <c:showBubbleSize val="0"/>
        </c:dLbls>
        <c:axId val="498250448"/>
        <c:axId val="498250056"/>
      </c:scatterChart>
      <c:valAx>
        <c:axId val="4982504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50056"/>
        <c:crosses val="autoZero"/>
        <c:crossBetween val="midCat"/>
      </c:valAx>
      <c:valAx>
        <c:axId val="498250056"/>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504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XOP!$J$26</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XOP!$B$27:$B$65</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pt idx="26">
                  <c:v>43856</c:v>
                </c:pt>
              </c:numCache>
            </c:numRef>
          </c:xVal>
          <c:yVal>
            <c:numRef>
              <c:f>XOP!$J$27:$J$65</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pt idx="26">
                  <c:v>-1077.5999999999981</c:v>
                </c:pt>
              </c:numCache>
            </c:numRef>
          </c:yVal>
          <c:smooth val="0"/>
        </c:ser>
        <c:dLbls>
          <c:showLegendKey val="0"/>
          <c:showVal val="0"/>
          <c:showCatName val="0"/>
          <c:showSerName val="0"/>
          <c:showPercent val="0"/>
          <c:showBubbleSize val="0"/>
        </c:dLbls>
        <c:axId val="498252800"/>
        <c:axId val="498253192"/>
      </c:scatterChart>
      <c:valAx>
        <c:axId val="49825280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53192"/>
        <c:crosses val="autoZero"/>
        <c:crossBetween val="midCat"/>
      </c:valAx>
      <c:valAx>
        <c:axId val="498253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2528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00294144"/>
        <c:axId val="500302376"/>
      </c:lineChart>
      <c:dateAx>
        <c:axId val="500294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302376"/>
        <c:crosses val="autoZero"/>
        <c:auto val="1"/>
        <c:lblOffset val="100"/>
        <c:baseTimeUnit val="days"/>
      </c:dateAx>
      <c:valAx>
        <c:axId val="50030237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294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00303160"/>
        <c:axId val="500302768"/>
      </c:lineChart>
      <c:dateAx>
        <c:axId val="50030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02768"/>
        <c:crosses val="autoZero"/>
        <c:auto val="1"/>
        <c:lblOffset val="100"/>
        <c:baseTimeUnit val="days"/>
      </c:dateAx>
      <c:valAx>
        <c:axId val="50030276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30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00296104"/>
        <c:axId val="500291792"/>
      </c:lineChart>
      <c:dateAx>
        <c:axId val="500296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91792"/>
        <c:crosses val="autoZero"/>
        <c:auto val="1"/>
        <c:lblOffset val="100"/>
        <c:baseTimeUnit val="days"/>
      </c:dateAx>
      <c:valAx>
        <c:axId val="500291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0296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00299240"/>
        <c:axId val="500301200"/>
      </c:lineChart>
      <c:catAx>
        <c:axId val="5002992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301200"/>
        <c:crosses val="autoZero"/>
        <c:auto val="1"/>
        <c:lblAlgn val="ctr"/>
        <c:lblOffset val="100"/>
        <c:noMultiLvlLbl val="0"/>
      </c:catAx>
      <c:valAx>
        <c:axId val="50030120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0299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86" dataDxfId="4285">
  <autoFilter ref="O15:W26"/>
  <tableColumns count="9">
    <tableColumn id="1" name="Date" dataDxfId="4284"/>
    <tableColumn id="2" name="Quarter" dataDxfId="4283"/>
    <tableColumn id="3" name="Time" dataDxfId="4282"/>
    <tableColumn id="4" name="EPS estimate" dataDxfId="4281"/>
    <tableColumn id="5" name="EPS Actual" dataDxfId="4280"/>
    <tableColumn id="6" name="Sales Estiamte (B)" dataDxfId="4279"/>
    <tableColumn id="7" name="Sales Actual (B)" dataDxfId="4278"/>
    <tableColumn id="8" name="Guidance" dataDxfId="4277"/>
    <tableColumn id="9" name="Reaction" dataDxfId="427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O112" sqref="O1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10.64</v>
      </c>
      <c r="G2" s="2">
        <v>10.392411999999995</v>
      </c>
      <c r="H2">
        <v>7500</v>
      </c>
      <c r="I2" s="2">
        <v>79800</v>
      </c>
      <c r="J2" s="2">
        <v>77943.089999999967</v>
      </c>
      <c r="K2" s="2">
        <v>1856.9100000000326</v>
      </c>
      <c r="L2" s="131">
        <v>2.3823920760647849E-2</v>
      </c>
      <c r="M2" s="2">
        <v>16472.481000001659</v>
      </c>
      <c r="N2">
        <v>5000</v>
      </c>
      <c r="O2" t="s">
        <v>1361</v>
      </c>
      <c r="P2" s="131">
        <v>1.8796992481203006E-2</v>
      </c>
      <c r="Q2" s="131">
        <v>-2.5999999999999999E-3</v>
      </c>
      <c r="R2" s="2">
        <v>16.888888888888889</v>
      </c>
      <c r="S2" s="29">
        <v>43471</v>
      </c>
      <c r="T2" s="48"/>
      <c r="W2" s="876"/>
      <c r="X2" s="646"/>
      <c r="Y2" s="876"/>
      <c r="Z2" s="646"/>
    </row>
    <row r="3" spans="1:33" ht="21.95" customHeight="1" x14ac:dyDescent="0.25">
      <c r="A3" s="50"/>
      <c r="B3" s="50"/>
      <c r="C3" s="51"/>
      <c r="D3"/>
      <c r="E3" s="22" t="s">
        <v>870</v>
      </c>
      <c r="F3" s="2">
        <v>26.88</v>
      </c>
      <c r="G3" s="2">
        <v>47.710214285714301</v>
      </c>
      <c r="H3">
        <v>700</v>
      </c>
      <c r="I3" s="2">
        <v>18816</v>
      </c>
      <c r="J3" s="2">
        <v>33397.150000000009</v>
      </c>
      <c r="K3" s="2">
        <v>-14581.150000000009</v>
      </c>
      <c r="L3" s="131">
        <v>-0.4365986319191909</v>
      </c>
      <c r="M3" s="2">
        <v>-14581.150000000009</v>
      </c>
      <c r="N3">
        <v>400</v>
      </c>
      <c r="O3" t="s">
        <v>1362</v>
      </c>
      <c r="P3" s="131">
        <v>9.3005952380952384E-2</v>
      </c>
      <c r="Q3" s="131">
        <v>0.13439999999999999</v>
      </c>
      <c r="R3" s="2">
        <v>9.5658362989323837</v>
      </c>
      <c r="S3" s="29">
        <v>43471</v>
      </c>
      <c r="T3" s="48"/>
      <c r="U3" s="876"/>
      <c r="W3" s="876"/>
      <c r="X3" s="646"/>
      <c r="Y3" s="876"/>
      <c r="Z3" s="876"/>
    </row>
    <row r="4" spans="1:33" ht="21.95" customHeight="1" x14ac:dyDescent="0.25">
      <c r="A4" s="50"/>
      <c r="B4" s="50"/>
      <c r="C4" s="51"/>
      <c r="D4"/>
      <c r="E4" s="22" t="s">
        <v>1344</v>
      </c>
      <c r="F4" s="2">
        <v>18.78</v>
      </c>
      <c r="G4" s="2">
        <v>21.787050000000004</v>
      </c>
      <c r="H4">
        <v>800</v>
      </c>
      <c r="I4" s="2">
        <v>15024</v>
      </c>
      <c r="J4" s="2">
        <v>17429.640000000003</v>
      </c>
      <c r="K4" s="2">
        <v>-2405.6400000000031</v>
      </c>
      <c r="L4" s="131">
        <v>-0.13802006237650358</v>
      </c>
      <c r="M4" s="2">
        <v>-2405.6400000000031</v>
      </c>
      <c r="N4">
        <v>600</v>
      </c>
      <c r="Q4" s="131">
        <v>-5.1999999999999998E-3</v>
      </c>
      <c r="U4" s="876"/>
      <c r="W4" s="876"/>
      <c r="X4" s="876"/>
      <c r="Y4" s="646"/>
      <c r="Z4" s="876"/>
    </row>
    <row r="5" spans="1:33" ht="21.95" customHeight="1" x14ac:dyDescent="0.25">
      <c r="A5" s="50"/>
      <c r="B5" s="51"/>
      <c r="C5" s="51"/>
      <c r="D5"/>
      <c r="E5" s="22" t="s">
        <v>1339</v>
      </c>
      <c r="F5" s="2">
        <v>167.22</v>
      </c>
      <c r="G5" s="2">
        <v>192.043125</v>
      </c>
      <c r="H5">
        <v>80</v>
      </c>
      <c r="I5" s="2">
        <v>13377.6</v>
      </c>
      <c r="J5" s="2">
        <v>15363.45</v>
      </c>
      <c r="K5" s="2">
        <v>-1985.8500000000004</v>
      </c>
      <c r="L5" s="131">
        <v>-0.12925807679915646</v>
      </c>
      <c r="M5" s="2">
        <v>-1985.8500000000004</v>
      </c>
      <c r="N5">
        <v>40</v>
      </c>
      <c r="Q5" s="131">
        <v>0.14199999999999999</v>
      </c>
      <c r="S5" s="29">
        <v>43631</v>
      </c>
      <c r="W5" s="876"/>
      <c r="X5" s="876"/>
      <c r="Y5" s="646"/>
      <c r="Z5" s="876"/>
    </row>
    <row r="6" spans="1:33" ht="21.95" customHeight="1" x14ac:dyDescent="0.25">
      <c r="A6" s="50"/>
      <c r="B6" s="50"/>
      <c r="C6" s="51"/>
      <c r="D6"/>
      <c r="E6" s="22" t="s">
        <v>311</v>
      </c>
      <c r="F6" s="2">
        <v>12.22</v>
      </c>
      <c r="G6" s="2">
        <v>11.366120000000009</v>
      </c>
      <c r="H6">
        <v>1000</v>
      </c>
      <c r="I6" s="2">
        <v>12220</v>
      </c>
      <c r="J6" s="2">
        <v>11366.12000000001</v>
      </c>
      <c r="K6" s="2">
        <v>853.8799999999901</v>
      </c>
      <c r="L6" s="131">
        <v>7.5125020675480339E-2</v>
      </c>
      <c r="M6" s="2">
        <v>1138.8499999999949</v>
      </c>
      <c r="N6">
        <v>700</v>
      </c>
      <c r="O6" t="s">
        <v>1363</v>
      </c>
      <c r="P6" s="131">
        <v>0</v>
      </c>
      <c r="Q6" s="131">
        <v>-4.8999999999999998E-3</v>
      </c>
      <c r="R6" s="2">
        <v>4.9877551020408166</v>
      </c>
      <c r="S6" s="29">
        <v>43345</v>
      </c>
      <c r="V6" s="881"/>
      <c r="W6" s="883"/>
      <c r="X6" s="883"/>
      <c r="Y6" s="882"/>
      <c r="Z6" s="883"/>
      <c r="AA6" s="881"/>
      <c r="AB6" s="881"/>
      <c r="AC6" s="881"/>
      <c r="AD6" s="881"/>
    </row>
    <row r="7" spans="1:33" ht="21.95" customHeight="1" x14ac:dyDescent="0.25">
      <c r="A7" s="50"/>
      <c r="B7" s="50"/>
      <c r="C7" s="51"/>
      <c r="D7"/>
      <c r="E7" s="22" t="s">
        <v>1190</v>
      </c>
      <c r="F7" s="2">
        <v>40.53</v>
      </c>
      <c r="G7" s="2">
        <v>42.228766666666679</v>
      </c>
      <c r="H7">
        <v>300</v>
      </c>
      <c r="I7" s="2">
        <v>12159</v>
      </c>
      <c r="J7" s="2">
        <v>12668.630000000005</v>
      </c>
      <c r="K7" s="2">
        <v>-509.63000000000466</v>
      </c>
      <c r="L7" s="131">
        <v>-4.0227712073049995E-2</v>
      </c>
      <c r="M7" s="2">
        <v>-509.63000000000466</v>
      </c>
      <c r="N7">
        <v>300</v>
      </c>
      <c r="O7" t="s">
        <v>1363</v>
      </c>
      <c r="P7" s="131">
        <v>4.4905008635578586E-2</v>
      </c>
      <c r="Q7" s="131">
        <v>-7.7000000000000002E-3</v>
      </c>
      <c r="R7" s="2">
        <v>8.8108695652173914</v>
      </c>
      <c r="S7" s="29">
        <v>43423</v>
      </c>
      <c r="T7" s="48"/>
      <c r="W7" s="876"/>
      <c r="X7" s="876"/>
      <c r="Y7" s="646"/>
      <c r="Z7" s="876"/>
    </row>
    <row r="8" spans="1:33" ht="21.95" customHeight="1" x14ac:dyDescent="0.25">
      <c r="A8" s="50"/>
      <c r="B8" s="51"/>
      <c r="C8" s="51"/>
      <c r="D8"/>
      <c r="E8" s="22" t="s">
        <v>219</v>
      </c>
      <c r="F8" s="2">
        <v>18.75</v>
      </c>
      <c r="G8" s="2">
        <v>9.1347333333332799</v>
      </c>
      <c r="H8">
        <v>600</v>
      </c>
      <c r="I8" s="2">
        <v>11250</v>
      </c>
      <c r="J8" s="2">
        <v>5480.8399999999683</v>
      </c>
      <c r="K8" s="2">
        <v>5769.1600000000326</v>
      </c>
      <c r="L8" s="131">
        <v>1.0526050751344804</v>
      </c>
      <c r="M8" s="2">
        <v>7221.420000000031</v>
      </c>
      <c r="N8">
        <v>200</v>
      </c>
      <c r="O8" t="s">
        <v>1364</v>
      </c>
      <c r="P8" s="131">
        <v>5.333333333333334E-3</v>
      </c>
      <c r="Q8" s="131">
        <v>-1.49E-2</v>
      </c>
      <c r="R8" s="2">
        <v>10.714285714285714</v>
      </c>
      <c r="S8" s="29">
        <v>43421</v>
      </c>
      <c r="T8" s="48"/>
      <c r="U8" s="876"/>
      <c r="W8" s="876"/>
      <c r="X8" s="876"/>
      <c r="Y8" s="646"/>
    </row>
    <row r="9" spans="1:33" ht="21.95" customHeight="1" x14ac:dyDescent="0.25">
      <c r="A9" s="51"/>
      <c r="B9" s="149"/>
      <c r="C9" s="268"/>
      <c r="D9"/>
      <c r="E9" s="22" t="s">
        <v>1343</v>
      </c>
      <c r="F9" s="2">
        <v>24.64</v>
      </c>
      <c r="G9" s="2">
        <v>24.121200000000002</v>
      </c>
      <c r="H9">
        <v>300</v>
      </c>
      <c r="I9" s="2">
        <v>7392</v>
      </c>
      <c r="J9" s="2">
        <v>7236.3600000000006</v>
      </c>
      <c r="K9" s="2">
        <v>155.63999999999942</v>
      </c>
      <c r="L9" s="131">
        <v>2.1508051009070807E-2</v>
      </c>
      <c r="M9" s="2">
        <v>155.63999999999942</v>
      </c>
      <c r="N9">
        <v>300</v>
      </c>
      <c r="O9" t="s">
        <v>1356</v>
      </c>
      <c r="P9" s="131">
        <v>3.5714285714285712E-2</v>
      </c>
      <c r="Q9" s="131">
        <v>-5.4000000000000003E-3</v>
      </c>
      <c r="R9" s="2">
        <v>5.6</v>
      </c>
      <c r="W9" s="876"/>
      <c r="X9" s="876"/>
      <c r="Y9" s="646"/>
      <c r="Z9" s="876"/>
      <c r="AC9"/>
      <c r="AD9"/>
      <c r="AE9"/>
      <c r="AF9"/>
      <c r="AG9"/>
    </row>
    <row r="10" spans="1:33" ht="21.95" customHeight="1" x14ac:dyDescent="0.25">
      <c r="A10" s="50"/>
      <c r="B10" s="51"/>
      <c r="C10" s="51"/>
      <c r="D10"/>
      <c r="E10" s="22" t="s">
        <v>663</v>
      </c>
      <c r="F10" s="2">
        <v>72.13</v>
      </c>
      <c r="G10" s="2">
        <v>51.96220000000001</v>
      </c>
      <c r="H10">
        <v>100</v>
      </c>
      <c r="I10" s="2">
        <v>7213</v>
      </c>
      <c r="J10" s="2">
        <v>5196.2200000000012</v>
      </c>
      <c r="K10" s="2">
        <v>2016.7799999999988</v>
      </c>
      <c r="L10" s="131">
        <v>0.38812444430759246</v>
      </c>
      <c r="M10" s="2">
        <v>3057.4999999999927</v>
      </c>
      <c r="N10">
        <v>100</v>
      </c>
      <c r="O10" t="s">
        <v>1342</v>
      </c>
      <c r="P10" s="131">
        <v>0</v>
      </c>
      <c r="Q10" s="131">
        <v>-3.3999999999999998E-3</v>
      </c>
      <c r="R10" s="2">
        <v>21.0906432748538</v>
      </c>
      <c r="T10" s="48"/>
      <c r="W10" s="876"/>
      <c r="X10" s="646"/>
      <c r="Y10" s="876"/>
    </row>
    <row r="11" spans="1:33" ht="21.95" customHeight="1" x14ac:dyDescent="0.25">
      <c r="A11" s="50"/>
      <c r="B11" s="50"/>
      <c r="C11" s="50"/>
      <c r="D11"/>
      <c r="E11" s="22" t="s">
        <v>267</v>
      </c>
      <c r="F11" s="2">
        <v>71.37</v>
      </c>
      <c r="G11" s="2">
        <v>26.642599999999948</v>
      </c>
      <c r="H11">
        <v>100</v>
      </c>
      <c r="I11" s="2">
        <v>7137</v>
      </c>
      <c r="J11" s="2">
        <v>2664.2599999999948</v>
      </c>
      <c r="K11" s="2">
        <v>4472.7400000000052</v>
      </c>
      <c r="L11" s="131">
        <v>1.678792610330829</v>
      </c>
      <c r="M11" s="2">
        <v>4669.9500000000007</v>
      </c>
      <c r="N11" s="29">
        <v>43892</v>
      </c>
      <c r="O11" t="s">
        <v>1353</v>
      </c>
      <c r="P11" s="131">
        <v>2.802297884265097E-2</v>
      </c>
      <c r="Q11" s="131">
        <v>-9.7999999999999997E-3</v>
      </c>
      <c r="R11" s="2">
        <v>10.526548672566372</v>
      </c>
      <c r="S11" s="29">
        <v>43324</v>
      </c>
      <c r="T11" s="48"/>
      <c r="W11" s="876"/>
      <c r="X11" s="646"/>
      <c r="Y11" s="876"/>
      <c r="Z11" s="646"/>
    </row>
    <row r="12" spans="1:33" ht="21.95" customHeight="1" x14ac:dyDescent="0.25">
      <c r="A12" s="50"/>
      <c r="B12" s="50"/>
      <c r="C12" s="51"/>
      <c r="D12"/>
      <c r="E12" s="22" t="s">
        <v>847</v>
      </c>
      <c r="F12" s="2">
        <v>116.9</v>
      </c>
      <c r="G12" s="2">
        <v>118.803</v>
      </c>
      <c r="H12">
        <v>50</v>
      </c>
      <c r="I12" s="2">
        <v>5845</v>
      </c>
      <c r="J12" s="2">
        <v>5940.15</v>
      </c>
      <c r="K12" s="2">
        <v>-95.149999999999636</v>
      </c>
      <c r="L12" s="131">
        <v>-1.6018114020689644E-2</v>
      </c>
      <c r="M12" s="2">
        <v>2306.5499999999829</v>
      </c>
      <c r="N12">
        <v>50</v>
      </c>
      <c r="O12" t="s">
        <v>1340</v>
      </c>
      <c r="P12" s="131">
        <v>4.4482463644140288E-3</v>
      </c>
      <c r="Q12" s="131">
        <v>-2.9899999999999999E-2</v>
      </c>
      <c r="R12" s="2">
        <v>13.561484918793505</v>
      </c>
      <c r="S12" s="29">
        <v>43324</v>
      </c>
      <c r="W12" s="876"/>
      <c r="X12" s="876"/>
      <c r="Y12" s="646"/>
      <c r="AC12"/>
      <c r="AD12"/>
      <c r="AE12"/>
      <c r="AF12"/>
      <c r="AG12"/>
    </row>
    <row r="13" spans="1:33" ht="21.95" customHeight="1" x14ac:dyDescent="0.25">
      <c r="A13" s="50"/>
      <c r="B13" s="50"/>
      <c r="C13" s="51"/>
      <c r="D13"/>
      <c r="E13" s="22" t="s">
        <v>170</v>
      </c>
      <c r="F13" s="2">
        <v>48.22</v>
      </c>
      <c r="G13" s="2">
        <v>41.255333333333368</v>
      </c>
      <c r="H13">
        <v>120</v>
      </c>
      <c r="I13" s="2">
        <v>5786.4</v>
      </c>
      <c r="J13" s="2">
        <v>4950.640000000004</v>
      </c>
      <c r="K13" s="2">
        <v>835.75999999999294</v>
      </c>
      <c r="L13" s="131">
        <v>0.16881857699206465</v>
      </c>
      <c r="M13" s="2">
        <v>2440.3399999999947</v>
      </c>
      <c r="N13">
        <v>80</v>
      </c>
      <c r="P13" s="131">
        <v>3.566984653670676E-2</v>
      </c>
      <c r="Q13" s="131">
        <v>-7.7000000000000002E-3</v>
      </c>
      <c r="R13" s="2">
        <v>10.668141592920355</v>
      </c>
      <c r="W13" s="876"/>
      <c r="X13" s="876"/>
      <c r="Y13" s="646"/>
    </row>
    <row r="14" spans="1:33" ht="21.95" customHeight="1" x14ac:dyDescent="0.25">
      <c r="A14" s="50"/>
      <c r="B14" s="50"/>
      <c r="C14" s="51"/>
      <c r="D14"/>
      <c r="E14" s="22" t="s">
        <v>1347</v>
      </c>
      <c r="F14" s="2">
        <v>53.1</v>
      </c>
      <c r="G14" s="2">
        <v>77.582700000000017</v>
      </c>
      <c r="H14">
        <v>100</v>
      </c>
      <c r="I14" s="2">
        <v>5310</v>
      </c>
      <c r="J14" s="2">
        <v>7758.2700000000013</v>
      </c>
      <c r="K14" s="2">
        <v>-2448.2700000000004</v>
      </c>
      <c r="L14" s="131">
        <v>-0.31556906372168037</v>
      </c>
      <c r="M14" s="2">
        <v>-2448.2700000000004</v>
      </c>
      <c r="N14">
        <v>100</v>
      </c>
      <c r="P14" s="131">
        <v>0</v>
      </c>
      <c r="Q14" s="131">
        <v>4.8999999999999998E-3</v>
      </c>
      <c r="S14" s="29">
        <v>43436</v>
      </c>
      <c r="T14" s="48"/>
      <c r="W14" s="876"/>
      <c r="X14" s="646"/>
      <c r="Y14" s="876"/>
      <c r="Z14" s="876"/>
    </row>
    <row r="15" spans="1:33" ht="21.95" customHeight="1" x14ac:dyDescent="0.25">
      <c r="A15" s="50"/>
      <c r="B15" s="50"/>
      <c r="C15" s="50"/>
      <c r="D15"/>
      <c r="E15" s="22" t="s">
        <v>753</v>
      </c>
      <c r="F15" s="2">
        <v>23.01</v>
      </c>
      <c r="G15" s="2">
        <v>28.375300000000024</v>
      </c>
      <c r="H15">
        <v>200</v>
      </c>
      <c r="I15" s="2">
        <v>4602</v>
      </c>
      <c r="J15" s="2">
        <v>5675.0600000000049</v>
      </c>
      <c r="K15" s="2">
        <v>-1073.0600000000049</v>
      </c>
      <c r="L15" s="131">
        <v>-0.18908346343474847</v>
      </c>
      <c r="M15" s="2">
        <v>-1073.0600000000049</v>
      </c>
      <c r="N15">
        <v>200</v>
      </c>
      <c r="O15" t="s">
        <v>1345</v>
      </c>
      <c r="P15" s="131">
        <v>4.519774011299435E-2</v>
      </c>
      <c r="Q15" s="131">
        <v>-1.83E-2</v>
      </c>
      <c r="R15" s="2">
        <v>13.53529411764706</v>
      </c>
      <c r="S15" s="29">
        <v>43324</v>
      </c>
      <c r="W15" s="876"/>
      <c r="X15" s="646"/>
      <c r="Y15" s="876"/>
      <c r="Z15" s="876"/>
      <c r="AC15"/>
      <c r="AD15"/>
      <c r="AE15"/>
      <c r="AF15"/>
      <c r="AG15"/>
    </row>
    <row r="16" spans="1:33" ht="21.95" customHeight="1" x14ac:dyDescent="0.25">
      <c r="A16" s="50"/>
      <c r="B16" s="50"/>
      <c r="C16" s="51"/>
      <c r="D16"/>
      <c r="E16" s="22" t="s">
        <v>14</v>
      </c>
      <c r="F16" s="2">
        <v>45.17</v>
      </c>
      <c r="G16" s="2">
        <v>46.512299999999961</v>
      </c>
      <c r="H16">
        <v>100</v>
      </c>
      <c r="I16" s="2">
        <v>4517</v>
      </c>
      <c r="J16" s="2">
        <v>4651.2299999999959</v>
      </c>
      <c r="K16" s="2">
        <v>-134.22999999999593</v>
      </c>
      <c r="L16" s="131">
        <v>-2.8859032986972479E-2</v>
      </c>
      <c r="M16" s="2">
        <v>-134.22999999999593</v>
      </c>
      <c r="N16">
        <v>100</v>
      </c>
      <c r="O16" t="s">
        <v>1354</v>
      </c>
      <c r="P16" s="131">
        <v>6.1988045162718615E-2</v>
      </c>
      <c r="Q16" s="131">
        <v>-2.5499999999999998E-2</v>
      </c>
      <c r="R16" s="2">
        <v>11.335006273525721</v>
      </c>
      <c r="S16" s="29">
        <v>43426</v>
      </c>
      <c r="W16" s="876"/>
      <c r="X16" s="876"/>
      <c r="Y16" s="646"/>
    </row>
    <row r="17" spans="1:33" ht="21.95" customHeight="1" x14ac:dyDescent="0.25">
      <c r="A17" s="50"/>
      <c r="B17" s="51"/>
      <c r="C17" s="51"/>
      <c r="D17"/>
      <c r="E17" s="22" t="s">
        <v>1346</v>
      </c>
      <c r="F17" s="2">
        <v>30.71</v>
      </c>
      <c r="G17" s="2">
        <v>27.765862068965518</v>
      </c>
      <c r="H17">
        <v>116</v>
      </c>
      <c r="I17" s="2">
        <v>3562.36</v>
      </c>
      <c r="J17" s="2">
        <v>3220.84</v>
      </c>
      <c r="K17" s="2">
        <v>341.52</v>
      </c>
      <c r="L17" s="131">
        <v>0.10603445064020565</v>
      </c>
      <c r="M17" s="2">
        <v>341.52</v>
      </c>
      <c r="N17">
        <v>116</v>
      </c>
      <c r="P17" s="131">
        <v>1.6932595245848257E-2</v>
      </c>
      <c r="Q17" s="131">
        <v>-0.04</v>
      </c>
      <c r="W17" s="876"/>
      <c r="X17" s="646"/>
      <c r="Y17" s="876"/>
    </row>
    <row r="18" spans="1:33" ht="21.95" customHeight="1" x14ac:dyDescent="0.25">
      <c r="A18" s="149"/>
      <c r="B18" s="50"/>
      <c r="C18" s="51"/>
      <c r="D18"/>
      <c r="E18" s="22" t="s">
        <v>1335</v>
      </c>
      <c r="F18" s="2">
        <v>48.63</v>
      </c>
      <c r="G18" s="2">
        <v>51.141400000000012</v>
      </c>
      <c r="H18">
        <v>50</v>
      </c>
      <c r="I18" s="2">
        <v>2431.5</v>
      </c>
      <c r="J18" s="2">
        <v>2557.0700000000006</v>
      </c>
      <c r="K18" s="2">
        <v>-125.57000000000062</v>
      </c>
      <c r="L18" s="131">
        <v>-4.9106985729761181E-2</v>
      </c>
      <c r="M18" s="2">
        <v>-125.57000000000062</v>
      </c>
      <c r="N18">
        <v>50</v>
      </c>
      <c r="Q18" s="131">
        <v>-1.06E-2</v>
      </c>
      <c r="W18" s="876"/>
      <c r="X18" s="646"/>
      <c r="Y18" s="876"/>
      <c r="Z18" s="876"/>
      <c r="AC18"/>
      <c r="AD18"/>
      <c r="AE18"/>
      <c r="AF18"/>
      <c r="AG18"/>
    </row>
    <row r="19" spans="1:33" ht="21.95" customHeight="1" x14ac:dyDescent="0.25">
      <c r="A19" s="51"/>
      <c r="B19" s="51"/>
      <c r="C19" s="51"/>
      <c r="D19"/>
      <c r="E19" s="22" t="s">
        <v>197</v>
      </c>
      <c r="F19" s="2">
        <v>218.72</v>
      </c>
      <c r="G19" s="2">
        <v>218.72</v>
      </c>
      <c r="H19">
        <v>0</v>
      </c>
      <c r="I19" s="2">
        <v>0</v>
      </c>
      <c r="J19" s="2">
        <v>0</v>
      </c>
      <c r="K19" s="2">
        <v>0</v>
      </c>
      <c r="L19" s="131">
        <v>0</v>
      </c>
      <c r="M19" s="2">
        <v>363.09999999999945</v>
      </c>
      <c r="N19">
        <v>0</v>
      </c>
      <c r="P19" s="131">
        <v>0</v>
      </c>
      <c r="Q19" s="131">
        <v>9.7000000000000003E-3</v>
      </c>
      <c r="W19" s="876"/>
      <c r="X19" s="646"/>
      <c r="Y19" s="876"/>
    </row>
    <row r="20" spans="1:33" ht="21.95" customHeight="1" x14ac:dyDescent="0.25">
      <c r="A20" s="50"/>
      <c r="B20" s="50"/>
      <c r="C20" s="51"/>
      <c r="D20"/>
      <c r="E20" s="22" t="s">
        <v>1149</v>
      </c>
      <c r="F20" s="2">
        <v>83.85</v>
      </c>
      <c r="G20" s="2">
        <v>83.85</v>
      </c>
      <c r="H20">
        <v>0</v>
      </c>
      <c r="I20" s="2">
        <v>0</v>
      </c>
      <c r="J20" s="2">
        <v>0</v>
      </c>
      <c r="K20" s="2">
        <v>1957.6999999999971</v>
      </c>
      <c r="L20" s="131">
        <v>0</v>
      </c>
      <c r="M20" s="2">
        <v>1957.6999999999971</v>
      </c>
      <c r="N20">
        <v>0</v>
      </c>
      <c r="O20" t="s">
        <v>1341</v>
      </c>
      <c r="P20" s="131">
        <v>1.8127608825283244E-2</v>
      </c>
      <c r="Q20" s="131">
        <v>-2.3099999999999999E-2</v>
      </c>
      <c r="R20" s="2">
        <v>12.919876733436054</v>
      </c>
      <c r="S20" s="29">
        <v>43359</v>
      </c>
      <c r="T20" s="48"/>
      <c r="W20" s="876"/>
      <c r="X20" s="876"/>
      <c r="Y20" s="646"/>
    </row>
    <row r="21" spans="1:33" ht="21.95" customHeight="1" x14ac:dyDescent="0.25">
      <c r="A21" s="50"/>
      <c r="B21" s="50"/>
      <c r="C21" s="51"/>
      <c r="D21"/>
      <c r="E21" s="22" t="s">
        <v>207</v>
      </c>
      <c r="F21" s="2">
        <v>16.45</v>
      </c>
      <c r="G21" s="2">
        <v>16.45</v>
      </c>
      <c r="H21">
        <v>0</v>
      </c>
      <c r="I21" s="2">
        <v>0</v>
      </c>
      <c r="J21" s="2">
        <v>0</v>
      </c>
      <c r="K21" s="2">
        <v>973.83000000000175</v>
      </c>
      <c r="L21" s="131">
        <v>0</v>
      </c>
      <c r="M21" s="2">
        <v>2131.6999999999971</v>
      </c>
      <c r="N21">
        <v>0</v>
      </c>
      <c r="P21" s="131">
        <v>8.9969604863221891E-2</v>
      </c>
      <c r="Q21" s="131">
        <v>1.47E-2</v>
      </c>
      <c r="R21" s="2">
        <v>4.1124999999999998</v>
      </c>
      <c r="W21" s="876"/>
      <c r="X21" s="876"/>
      <c r="Y21" s="646"/>
    </row>
    <row r="22" spans="1:33" ht="21.95" customHeight="1" x14ac:dyDescent="0.25">
      <c r="A22" s="50"/>
      <c r="B22" s="51"/>
      <c r="C22" s="51"/>
      <c r="D22"/>
      <c r="E22" s="22" t="s">
        <v>218</v>
      </c>
      <c r="F22" s="2">
        <v>118.24</v>
      </c>
      <c r="G22" s="2">
        <v>118.24</v>
      </c>
      <c r="H22">
        <v>0</v>
      </c>
      <c r="I22" s="2">
        <v>0</v>
      </c>
      <c r="J22" s="2">
        <v>0</v>
      </c>
      <c r="K22" s="2">
        <v>0</v>
      </c>
      <c r="L22" s="131">
        <v>0</v>
      </c>
      <c r="M22" s="2">
        <v>231.53999999999996</v>
      </c>
      <c r="N22">
        <v>0</v>
      </c>
      <c r="P22" s="131">
        <v>1.6199999999999999E-2</v>
      </c>
      <c r="Q22" s="131">
        <v>9.4999999999999998E-3</v>
      </c>
      <c r="T22" s="48"/>
      <c r="W22" s="876"/>
      <c r="X22" s="646"/>
      <c r="Y22" s="876"/>
      <c r="Z22" s="876"/>
    </row>
    <row r="23" spans="1:33" ht="21.95" customHeight="1" x14ac:dyDescent="0.25">
      <c r="A23" s="50"/>
      <c r="B23" s="50"/>
      <c r="C23" s="51"/>
      <c r="D23"/>
      <c r="E23" s="22" t="s">
        <v>258</v>
      </c>
      <c r="F23" s="2">
        <v>158.71</v>
      </c>
      <c r="G23" s="2">
        <v>158.71</v>
      </c>
      <c r="H23">
        <v>0</v>
      </c>
      <c r="I23" s="2">
        <v>0</v>
      </c>
      <c r="J23" s="2">
        <v>0</v>
      </c>
      <c r="K23" s="2">
        <v>0</v>
      </c>
      <c r="L23" s="131">
        <v>0</v>
      </c>
      <c r="M23" s="2">
        <v>1857.7799999999988</v>
      </c>
      <c r="N23">
        <v>0</v>
      </c>
      <c r="P23" s="131">
        <v>1.49E-2</v>
      </c>
      <c r="Q23" s="131">
        <v>9.4000000000000004E-3</v>
      </c>
      <c r="W23" s="876"/>
      <c r="X23" s="876"/>
      <c r="Y23" s="646"/>
      <c r="Z23" s="876"/>
    </row>
    <row r="24" spans="1:33" ht="21.95" customHeight="1" x14ac:dyDescent="0.25">
      <c r="A24" s="57"/>
      <c r="B24" s="58"/>
      <c r="C24" s="57"/>
      <c r="D24"/>
      <c r="E24" s="22" t="s">
        <v>23</v>
      </c>
      <c r="F24" s="2">
        <v>34.630000000000003</v>
      </c>
      <c r="G24" s="2">
        <v>34.630000000000003</v>
      </c>
      <c r="H24">
        <v>0</v>
      </c>
      <c r="I24" s="2">
        <v>0</v>
      </c>
      <c r="J24" s="2">
        <v>0</v>
      </c>
      <c r="K24" s="2">
        <v>0</v>
      </c>
      <c r="L24" s="131">
        <v>0</v>
      </c>
      <c r="M24" s="2">
        <v>171.89999999999964</v>
      </c>
      <c r="N24">
        <v>0</v>
      </c>
      <c r="P24" s="131">
        <v>0</v>
      </c>
      <c r="Q24" s="131">
        <v>1.14E-2</v>
      </c>
      <c r="W24" s="876"/>
      <c r="X24" s="646"/>
      <c r="Y24" s="876"/>
      <c r="Z24" s="646"/>
    </row>
    <row r="25" spans="1:33" ht="21.95" customHeight="1" x14ac:dyDescent="0.25">
      <c r="A25" s="50"/>
      <c r="B25" s="50"/>
      <c r="C25" s="51"/>
      <c r="D25"/>
      <c r="E25" s="22" t="s">
        <v>308</v>
      </c>
      <c r="F25" s="2">
        <v>6.08</v>
      </c>
      <c r="G25" s="2">
        <v>6.08</v>
      </c>
      <c r="H25">
        <v>0</v>
      </c>
      <c r="I25" s="2">
        <v>0</v>
      </c>
      <c r="J25" s="2">
        <v>0</v>
      </c>
      <c r="K25" s="2">
        <v>-1184.9399999999987</v>
      </c>
      <c r="L25" s="131">
        <v>0</v>
      </c>
      <c r="M25" s="2">
        <v>98.479999999995925</v>
      </c>
      <c r="N25">
        <v>0</v>
      </c>
      <c r="P25" s="131">
        <v>0</v>
      </c>
      <c r="Q25" s="131">
        <v>2.06E-2</v>
      </c>
      <c r="R25" s="2">
        <v>19</v>
      </c>
      <c r="T25" s="48"/>
      <c r="W25" s="876"/>
      <c r="X25" s="876"/>
      <c r="Y25" s="646"/>
    </row>
    <row r="26" spans="1:33" ht="21.95" customHeight="1" x14ac:dyDescent="0.25">
      <c r="A26" s="50"/>
      <c r="B26" s="50"/>
      <c r="C26" s="51"/>
      <c r="D26"/>
      <c r="E26" s="22" t="s">
        <v>1300</v>
      </c>
      <c r="F26" s="2">
        <v>55.93</v>
      </c>
      <c r="G26" s="2">
        <v>55.93</v>
      </c>
      <c r="H26">
        <v>0</v>
      </c>
      <c r="I26" s="2">
        <v>0</v>
      </c>
      <c r="J26" s="2">
        <v>0</v>
      </c>
      <c r="K26" s="2">
        <v>0</v>
      </c>
      <c r="L26" s="131">
        <v>0</v>
      </c>
      <c r="M26" s="2">
        <v>264.92000000000007</v>
      </c>
      <c r="N26">
        <v>0</v>
      </c>
      <c r="P26" s="131">
        <v>3.4200000000000001E-2</v>
      </c>
      <c r="Q26" s="131">
        <v>0</v>
      </c>
      <c r="V26" s="2"/>
      <c r="W26" s="2"/>
      <c r="X26" s="646"/>
      <c r="Y26" s="876"/>
      <c r="Z26" s="876"/>
    </row>
    <row r="27" spans="1:33" ht="21.95" customHeight="1" x14ac:dyDescent="0.25">
      <c r="A27" s="50"/>
      <c r="B27" s="50"/>
      <c r="C27" s="51"/>
      <c r="D27"/>
      <c r="E27" s="22" t="s">
        <v>284</v>
      </c>
      <c r="F27" s="2">
        <v>50.52</v>
      </c>
      <c r="G27" s="2">
        <v>50.52</v>
      </c>
      <c r="H27">
        <v>0</v>
      </c>
      <c r="I27" s="2">
        <v>0</v>
      </c>
      <c r="J27" s="2">
        <v>0</v>
      </c>
      <c r="K27" s="2">
        <v>0</v>
      </c>
      <c r="L27" s="131">
        <v>0</v>
      </c>
      <c r="M27" s="2">
        <v>910.79999999999927</v>
      </c>
      <c r="N27">
        <v>0</v>
      </c>
      <c r="P27" s="131">
        <v>2.87E-2</v>
      </c>
      <c r="Q27" s="131">
        <v>2.0400000000000001E-2</v>
      </c>
      <c r="W27" s="876"/>
      <c r="X27" s="646"/>
      <c r="Y27" s="876"/>
    </row>
    <row r="28" spans="1:33" ht="21.95" customHeight="1" x14ac:dyDescent="0.25">
      <c r="A28" s="50"/>
      <c r="B28" s="50"/>
      <c r="C28" s="51"/>
      <c r="D28"/>
      <c r="E28" s="22" t="s">
        <v>624</v>
      </c>
      <c r="F28" s="2">
        <v>17.440000000000001</v>
      </c>
      <c r="G28" s="2">
        <v>17.440000000000001</v>
      </c>
      <c r="H28">
        <v>0</v>
      </c>
      <c r="I28" s="2">
        <v>0</v>
      </c>
      <c r="J28" s="2">
        <v>0</v>
      </c>
      <c r="K28" s="2">
        <v>0</v>
      </c>
      <c r="L28" s="131">
        <v>0</v>
      </c>
      <c r="M28" s="2">
        <v>557.94000000000005</v>
      </c>
      <c r="N28">
        <v>0</v>
      </c>
      <c r="P28" s="131">
        <v>4.0599999999999997E-2</v>
      </c>
      <c r="Q28" s="131">
        <v>5.4999999999999997E-3</v>
      </c>
      <c r="T28" s="48"/>
      <c r="W28" s="876"/>
      <c r="X28" s="646"/>
      <c r="Y28" s="876"/>
      <c r="Z28" s="876"/>
    </row>
    <row r="29" spans="1:33" ht="21.95" customHeight="1" x14ac:dyDescent="0.25">
      <c r="A29" s="51"/>
      <c r="B29" s="51"/>
      <c r="C29" s="51"/>
      <c r="D29"/>
      <c r="E29" s="22" t="s">
        <v>240</v>
      </c>
      <c r="F29" s="2">
        <v>89.61</v>
      </c>
      <c r="G29" s="2">
        <v>89.61</v>
      </c>
      <c r="H29">
        <v>0</v>
      </c>
      <c r="I29" s="2">
        <v>0</v>
      </c>
      <c r="J29" s="2">
        <v>0</v>
      </c>
      <c r="K29" s="2">
        <v>0</v>
      </c>
      <c r="L29" s="131">
        <v>0</v>
      </c>
      <c r="M29" s="2">
        <v>329.74000000000069</v>
      </c>
      <c r="N29">
        <v>0</v>
      </c>
      <c r="P29" s="131">
        <v>0</v>
      </c>
      <c r="Q29" s="131">
        <v>5.0000000000000001E-4</v>
      </c>
      <c r="T29" s="48"/>
      <c r="W29" s="876"/>
      <c r="X29" s="876"/>
      <c r="Y29" s="646"/>
      <c r="Z29" s="876"/>
    </row>
    <row r="30" spans="1:33" ht="21.95" customHeight="1" x14ac:dyDescent="0.25">
      <c r="A30" s="50"/>
      <c r="B30" s="50"/>
      <c r="C30" s="50"/>
      <c r="D30"/>
      <c r="E30" s="22" t="s">
        <v>604</v>
      </c>
      <c r="F30" s="2">
        <v>26.77</v>
      </c>
      <c r="G30" s="2">
        <v>26.77</v>
      </c>
      <c r="H30">
        <v>0</v>
      </c>
      <c r="I30" s="2">
        <v>0</v>
      </c>
      <c r="J30" s="2">
        <v>0</v>
      </c>
      <c r="K30" s="2">
        <v>0</v>
      </c>
      <c r="L30" s="131">
        <v>0</v>
      </c>
      <c r="M30" s="2">
        <v>309.26000000000022</v>
      </c>
      <c r="N30">
        <v>0</v>
      </c>
      <c r="P30" s="131">
        <v>8.8000000000000005E-3</v>
      </c>
      <c r="Q30" s="131">
        <v>6.0000000000000001E-3</v>
      </c>
      <c r="T30" s="48"/>
      <c r="W30" s="876"/>
      <c r="X30" s="876"/>
      <c r="Y30" s="646"/>
      <c r="Z30" s="646"/>
    </row>
    <row r="31" spans="1:33" ht="21.95" customHeight="1" x14ac:dyDescent="0.25">
      <c r="A31" s="50"/>
      <c r="B31" s="51"/>
      <c r="C31" s="51"/>
      <c r="D31"/>
      <c r="E31" s="22" t="s">
        <v>62</v>
      </c>
      <c r="F31" s="2">
        <v>239.96</v>
      </c>
      <c r="G31" s="2">
        <v>239.96</v>
      </c>
      <c r="H31">
        <v>0</v>
      </c>
      <c r="I31" s="2">
        <v>0</v>
      </c>
      <c r="J31" s="2">
        <v>0</v>
      </c>
      <c r="K31" s="2">
        <v>0</v>
      </c>
      <c r="L31" s="131">
        <v>0</v>
      </c>
      <c r="M31" s="2">
        <v>1659.3600000000079</v>
      </c>
      <c r="N31">
        <v>0</v>
      </c>
      <c r="P31" s="131">
        <v>0</v>
      </c>
      <c r="W31" s="876"/>
      <c r="X31" s="876"/>
      <c r="Y31" s="646"/>
      <c r="Z31" s="876"/>
    </row>
    <row r="32" spans="1:33" ht="21.95" customHeight="1" x14ac:dyDescent="0.25">
      <c r="A32" s="50"/>
      <c r="B32" s="50"/>
      <c r="C32" s="51"/>
      <c r="D32"/>
      <c r="E32" s="22" t="s">
        <v>1325</v>
      </c>
      <c r="F32" s="2">
        <v>32.79</v>
      </c>
      <c r="G32" s="2">
        <v>32.79</v>
      </c>
      <c r="H32">
        <v>0</v>
      </c>
      <c r="I32" s="2">
        <v>0</v>
      </c>
      <c r="J32" s="2">
        <v>0</v>
      </c>
      <c r="K32" s="2">
        <v>0</v>
      </c>
      <c r="L32" s="131">
        <v>0</v>
      </c>
      <c r="M32" s="2">
        <v>937.36999999999534</v>
      </c>
      <c r="N32">
        <v>0</v>
      </c>
      <c r="P32" s="131">
        <v>0</v>
      </c>
      <c r="Q32" s="131">
        <v>1.9099999999999999E-2</v>
      </c>
      <c r="W32" s="876"/>
      <c r="X32" s="646"/>
      <c r="Y32" s="876"/>
      <c r="Z32" s="876"/>
    </row>
    <row r="33" spans="1:33" ht="21.95" customHeight="1" x14ac:dyDescent="0.25">
      <c r="A33" s="50"/>
      <c r="B33" s="50"/>
      <c r="C33" s="50"/>
      <c r="D33"/>
      <c r="E33" s="22" t="s">
        <v>612</v>
      </c>
      <c r="F33" s="2">
        <v>287.57</v>
      </c>
      <c r="G33" s="2">
        <v>287.57</v>
      </c>
      <c r="H33">
        <v>0</v>
      </c>
      <c r="I33" s="2">
        <v>0</v>
      </c>
      <c r="J33" s="2">
        <v>0</v>
      </c>
      <c r="K33" s="2">
        <v>1550.08</v>
      </c>
      <c r="L33" s="131">
        <v>0</v>
      </c>
      <c r="M33" s="2">
        <v>1693.1100000000001</v>
      </c>
      <c r="N33">
        <v>0</v>
      </c>
      <c r="O33" t="s">
        <v>1299</v>
      </c>
      <c r="P33" s="131">
        <v>1.7387070974023717E-3</v>
      </c>
      <c r="Q33" s="131">
        <v>1.23E-2</v>
      </c>
      <c r="R33" s="2">
        <v>41.919825072886297</v>
      </c>
      <c r="T33" s="48"/>
      <c r="W33" s="876"/>
      <c r="X33" s="646"/>
      <c r="Y33" s="876"/>
      <c r="Z33" s="876"/>
    </row>
    <row r="34" spans="1:33" ht="21.95" customHeight="1" x14ac:dyDescent="0.25">
      <c r="A34" s="51"/>
      <c r="B34" s="51"/>
      <c r="C34" s="51"/>
      <c r="D34"/>
      <c r="E34" s="22" t="s">
        <v>10</v>
      </c>
      <c r="F34" s="2">
        <v>21.3</v>
      </c>
      <c r="G34" s="2">
        <v>21.3</v>
      </c>
      <c r="H34">
        <v>0</v>
      </c>
      <c r="I34" s="2">
        <v>0</v>
      </c>
      <c r="J34" s="2">
        <v>0</v>
      </c>
      <c r="K34" s="2">
        <v>0</v>
      </c>
      <c r="L34" s="131">
        <v>0</v>
      </c>
      <c r="M34" s="2">
        <v>1128.3800000000047</v>
      </c>
      <c r="N34">
        <v>0</v>
      </c>
      <c r="P34" s="131">
        <v>1.2500000000000001E-2</v>
      </c>
      <c r="Q34" s="131">
        <v>-8.0000000000000004E-4</v>
      </c>
      <c r="U34" s="876"/>
      <c r="W34" s="876"/>
      <c r="X34" s="646"/>
      <c r="Y34" s="876"/>
      <c r="Z34" s="646"/>
    </row>
    <row r="35" spans="1:33" ht="21.95" customHeight="1" x14ac:dyDescent="0.25">
      <c r="A35" s="50"/>
      <c r="B35" s="51"/>
      <c r="C35" s="51"/>
      <c r="D35"/>
      <c r="E35" s="22" t="s">
        <v>666</v>
      </c>
      <c r="F35" s="2">
        <v>277.44</v>
      </c>
      <c r="G35" s="2">
        <v>277.44</v>
      </c>
      <c r="H35">
        <v>0</v>
      </c>
      <c r="I35" s="2">
        <v>0</v>
      </c>
      <c r="J35" s="2">
        <v>0</v>
      </c>
      <c r="K35" s="2">
        <v>0</v>
      </c>
      <c r="L35" s="131">
        <v>0</v>
      </c>
      <c r="M35" s="2">
        <v>843.18000000000029</v>
      </c>
      <c r="N35">
        <v>0</v>
      </c>
      <c r="P35" s="131">
        <v>2.8E-3</v>
      </c>
      <c r="Q35" s="131">
        <v>1.3899999999999999E-2</v>
      </c>
      <c r="T35" s="48"/>
      <c r="W35" s="876"/>
      <c r="X35" s="646"/>
      <c r="Y35" s="876"/>
      <c r="Z35" s="876"/>
    </row>
    <row r="36" spans="1:33" ht="21.95" customHeight="1" x14ac:dyDescent="0.25">
      <c r="A36" s="50"/>
      <c r="B36" s="50"/>
      <c r="C36" s="51"/>
      <c r="D36"/>
      <c r="E36" s="22" t="s">
        <v>1277</v>
      </c>
      <c r="F36" s="2">
        <v>47.77</v>
      </c>
      <c r="G36" s="2">
        <v>47.77</v>
      </c>
      <c r="H36">
        <v>0</v>
      </c>
      <c r="I36" s="2">
        <v>0</v>
      </c>
      <c r="J36" s="2">
        <v>0</v>
      </c>
      <c r="K36" s="2">
        <v>229.9399999999996</v>
      </c>
      <c r="L36" s="131">
        <v>0</v>
      </c>
      <c r="M36" s="2">
        <v>229.9399999999996</v>
      </c>
      <c r="N36">
        <v>0</v>
      </c>
      <c r="O36" t="s">
        <v>1298</v>
      </c>
      <c r="P36" s="131">
        <v>2.4182541343939708E-2</v>
      </c>
      <c r="Q36" s="131">
        <v>2.4500000000000001E-2</v>
      </c>
      <c r="V36" s="2"/>
      <c r="W36" s="876"/>
      <c r="X36" s="646"/>
      <c r="Y36" s="876"/>
      <c r="Z36" s="876"/>
    </row>
    <row r="37" spans="1:33" ht="21.95" customHeight="1" x14ac:dyDescent="0.25">
      <c r="A37" s="51"/>
      <c r="B37" s="51"/>
      <c r="C37" s="51"/>
      <c r="D37"/>
      <c r="E37" s="22" t="s">
        <v>611</v>
      </c>
      <c r="F37" s="2">
        <v>161.22</v>
      </c>
      <c r="G37" s="2">
        <v>161.22</v>
      </c>
      <c r="H37">
        <v>0</v>
      </c>
      <c r="I37" s="2">
        <v>0</v>
      </c>
      <c r="J37" s="2">
        <v>0</v>
      </c>
      <c r="K37" s="2">
        <v>2714.0600000000013</v>
      </c>
      <c r="L37" s="131">
        <v>0</v>
      </c>
      <c r="M37" s="2">
        <v>2714.0600000000013</v>
      </c>
      <c r="N37">
        <v>0</v>
      </c>
      <c r="P37" s="131">
        <v>2.8E-3</v>
      </c>
      <c r="Q37" s="131">
        <v>1.29E-2</v>
      </c>
      <c r="R37" s="2">
        <v>24.098654708520179</v>
      </c>
      <c r="T37" s="48"/>
      <c r="W37" s="876"/>
      <c r="X37" s="646"/>
      <c r="Y37" s="876"/>
      <c r="Z37" s="876"/>
    </row>
    <row r="38" spans="1:33" ht="21.95" customHeight="1" x14ac:dyDescent="0.25">
      <c r="A38" s="50"/>
      <c r="B38" s="50"/>
      <c r="C38" s="51"/>
      <c r="D38" s="694"/>
      <c r="E38" s="22" t="s">
        <v>664</v>
      </c>
      <c r="F38" s="2">
        <v>1147.26</v>
      </c>
      <c r="G38" s="2">
        <v>1147.26</v>
      </c>
      <c r="H38">
        <v>0</v>
      </c>
      <c r="I38" s="2">
        <v>0</v>
      </c>
      <c r="J38" s="2">
        <v>0</v>
      </c>
      <c r="K38" s="2">
        <v>0</v>
      </c>
      <c r="L38" s="131">
        <v>0</v>
      </c>
      <c r="M38" s="2">
        <v>559.89000000000033</v>
      </c>
      <c r="N38">
        <v>0</v>
      </c>
      <c r="P38" s="131">
        <v>0</v>
      </c>
      <c r="Q38" s="131">
        <v>-8.0000000000000004E-4</v>
      </c>
      <c r="T38" s="48"/>
      <c r="W38" s="876"/>
      <c r="X38" s="646"/>
      <c r="Y38" s="876"/>
    </row>
    <row r="39" spans="1:33" ht="21.95" customHeight="1" x14ac:dyDescent="0.25">
      <c r="A39" s="50"/>
      <c r="B39" s="50"/>
      <c r="C39" s="51"/>
      <c r="D39"/>
      <c r="E39" s="22" t="s">
        <v>752</v>
      </c>
      <c r="F39" s="2">
        <v>843.29</v>
      </c>
      <c r="G39" s="2">
        <v>843.29</v>
      </c>
      <c r="H39">
        <v>0</v>
      </c>
      <c r="I39" s="2">
        <v>0</v>
      </c>
      <c r="J39" s="2">
        <v>0</v>
      </c>
      <c r="K39" s="2">
        <v>0</v>
      </c>
      <c r="L39" s="131">
        <v>0</v>
      </c>
      <c r="M39" s="2">
        <v>1264.8599999999997</v>
      </c>
      <c r="N39">
        <v>0</v>
      </c>
      <c r="P39" s="131">
        <v>0</v>
      </c>
      <c r="Q39" s="131">
        <v>1.7899999999999999E-2</v>
      </c>
      <c r="W39" s="876"/>
      <c r="X39" s="646"/>
      <c r="Y39" s="876"/>
    </row>
    <row r="40" spans="1:33" ht="21.95" customHeight="1" x14ac:dyDescent="0.25">
      <c r="A40" s="149"/>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W40" s="876"/>
      <c r="X40" s="646"/>
      <c r="Y40" s="876"/>
    </row>
    <row r="41" spans="1:33"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U41" s="876"/>
      <c r="W41" s="876"/>
      <c r="X41" s="646"/>
      <c r="Y41" s="876"/>
      <c r="Z41" s="87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W42" s="876"/>
      <c r="X42" s="646"/>
      <c r="Y42" s="876"/>
      <c r="Z42" s="876"/>
    </row>
    <row r="43" spans="1:33" ht="21.95" customHeight="1" x14ac:dyDescent="0.25">
      <c r="A43" s="50"/>
      <c r="B43" s="50"/>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W43" s="876"/>
      <c r="X43" s="646"/>
      <c r="Y43" s="876"/>
      <c r="Z43" s="876"/>
    </row>
    <row r="44" spans="1:33" ht="21.95" customHeight="1" x14ac:dyDescent="0.25">
      <c r="A44" s="50"/>
      <c r="B44" s="50"/>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T44" s="48"/>
      <c r="W44" s="876"/>
      <c r="X44" s="646"/>
      <c r="Y44" s="876"/>
      <c r="AC44"/>
      <c r="AD44"/>
      <c r="AE44"/>
      <c r="AF44"/>
      <c r="AG44"/>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T45" s="48"/>
      <c r="W45" s="876"/>
      <c r="X45" s="646"/>
      <c r="Y45" s="876"/>
    </row>
    <row r="46" spans="1:33" ht="21.95" customHeight="1" x14ac:dyDescent="0.25">
      <c r="A46" s="50"/>
      <c r="B46" s="51"/>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W46" s="876"/>
      <c r="X46" s="646"/>
      <c r="Y46" s="876"/>
    </row>
    <row r="47" spans="1:33" ht="21.95" customHeight="1" x14ac:dyDescent="0.25">
      <c r="A47" s="51"/>
      <c r="B47" s="51"/>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T47" s="48"/>
      <c r="W47" s="876"/>
      <c r="X47" s="876"/>
      <c r="Y47" s="646"/>
      <c r="AC47"/>
      <c r="AD47"/>
      <c r="AE47"/>
      <c r="AF47"/>
      <c r="AG47"/>
    </row>
    <row r="48" spans="1:33" ht="21.95" customHeight="1" x14ac:dyDescent="0.25">
      <c r="A48" s="50"/>
      <c r="B48" s="50"/>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U48" s="876"/>
      <c r="W48" s="876"/>
      <c r="X48" s="876"/>
      <c r="Y48" s="646"/>
      <c r="Z48" s="646"/>
      <c r="AC48"/>
      <c r="AD48"/>
      <c r="AE48"/>
      <c r="AF48"/>
      <c r="AG48"/>
    </row>
    <row r="49" spans="1:33" ht="21.95" customHeight="1" x14ac:dyDescent="0.25">
      <c r="A49" s="50"/>
      <c r="B49" s="50"/>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T49" s="48"/>
      <c r="W49" s="876"/>
      <c r="X49" s="876"/>
      <c r="Y49" s="646"/>
      <c r="AC49"/>
      <c r="AD49"/>
      <c r="AE49"/>
      <c r="AF49"/>
      <c r="AG49"/>
    </row>
    <row r="50" spans="1:33" ht="21.95" customHeight="1" x14ac:dyDescent="0.25">
      <c r="A50" s="50"/>
      <c r="B50" s="51"/>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T50" s="48"/>
      <c r="W50" s="876"/>
      <c r="X50" s="646"/>
      <c r="Y50" s="876"/>
    </row>
    <row r="51" spans="1:33" ht="21.95" customHeight="1" x14ac:dyDescent="0.25">
      <c r="A51" s="50"/>
      <c r="B51" s="50"/>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U51" s="876"/>
      <c r="W51" s="876"/>
      <c r="X51" s="646"/>
      <c r="Y51" s="876"/>
      <c r="Z51" s="646"/>
      <c r="AC51"/>
      <c r="AD51"/>
      <c r="AE51" s="2"/>
      <c r="AF51"/>
      <c r="AG51"/>
    </row>
    <row r="52" spans="1:33" ht="21.95" customHeight="1" x14ac:dyDescent="0.25">
      <c r="A52" s="50"/>
      <c r="B52" s="50"/>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W52" s="876"/>
      <c r="X52" s="646"/>
      <c r="Y52" s="876"/>
      <c r="Z52" s="646"/>
    </row>
    <row r="53" spans="1:33"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T53" s="277"/>
      <c r="W53" s="876"/>
      <c r="X53" s="646"/>
      <c r="Y53" s="876"/>
      <c r="Z53" s="876"/>
    </row>
    <row r="54" spans="1:33" ht="21.95" customHeight="1" x14ac:dyDescent="0.25">
      <c r="A54" s="51"/>
      <c r="B54" s="51"/>
      <c r="C54" s="51"/>
      <c r="D54"/>
      <c r="E54" s="22" t="s">
        <v>192</v>
      </c>
      <c r="F54" s="2">
        <v>9.16</v>
      </c>
      <c r="G54" s="2">
        <v>9.16</v>
      </c>
      <c r="H54">
        <v>0</v>
      </c>
      <c r="I54" s="2">
        <v>0</v>
      </c>
      <c r="J54" s="2">
        <v>0</v>
      </c>
      <c r="K54" s="2">
        <v>0</v>
      </c>
      <c r="L54" s="131">
        <v>0</v>
      </c>
      <c r="M54" s="2">
        <v>495.20999999999913</v>
      </c>
      <c r="N54">
        <v>0</v>
      </c>
      <c r="P54" s="131">
        <v>5.1499999999999997E-2</v>
      </c>
      <c r="Q54" s="131">
        <v>-2.0500000000000001E-2</v>
      </c>
      <c r="W54" s="876"/>
      <c r="X54" s="876"/>
      <c r="Y54" s="646"/>
    </row>
    <row r="55" spans="1:33" ht="21.95" customHeight="1" x14ac:dyDescent="0.25">
      <c r="A55" s="50"/>
      <c r="B55" s="51"/>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T55" s="48"/>
      <c r="W55" s="876"/>
      <c r="X55" s="876"/>
      <c r="Y55" s="646"/>
      <c r="Z55" s="876"/>
    </row>
    <row r="56" spans="1:33" ht="21.95" customHeight="1" x14ac:dyDescent="0.25">
      <c r="A56" s="50"/>
      <c r="B56" s="51"/>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U56" s="876"/>
      <c r="W56" s="876"/>
      <c r="X56" s="646"/>
      <c r="Y56" s="876"/>
      <c r="Z56" s="646"/>
    </row>
    <row r="57" spans="1:33" ht="21.95" customHeight="1" x14ac:dyDescent="0.25">
      <c r="A57" s="50"/>
      <c r="B57" s="50"/>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W57" s="876"/>
      <c r="X57" s="646"/>
      <c r="Y57" s="876"/>
      <c r="Z57" s="876"/>
    </row>
    <row r="58" spans="1:33"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646"/>
      <c r="Y58" s="876"/>
    </row>
    <row r="59" spans="1:33" ht="21.95" customHeight="1" x14ac:dyDescent="0.25">
      <c r="A59" s="50"/>
      <c r="B59" s="50"/>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T59" s="48"/>
      <c r="W59" s="876"/>
      <c r="X59" s="646"/>
      <c r="Y59" s="876"/>
      <c r="Z59" s="876"/>
    </row>
    <row r="60" spans="1:33"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W60" s="876"/>
      <c r="X60" s="646"/>
      <c r="Y60" s="876"/>
      <c r="Z60" s="646"/>
    </row>
    <row r="61" spans="1:33"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W61" s="876"/>
      <c r="X61" s="646"/>
      <c r="Y61" s="876"/>
      <c r="Z61" s="646"/>
      <c r="AC61"/>
      <c r="AD61"/>
      <c r="AE61"/>
      <c r="AF61"/>
      <c r="AG61"/>
    </row>
    <row r="62" spans="1:33" ht="21.95" customHeight="1" x14ac:dyDescent="0.25">
      <c r="A62" s="50"/>
      <c r="B62" s="50"/>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T62" s="48"/>
      <c r="W62" s="876"/>
      <c r="X62" s="646"/>
      <c r="Y62" s="876"/>
    </row>
    <row r="63" spans="1:33" ht="21.95" customHeight="1" x14ac:dyDescent="0.25">
      <c r="A63" s="51"/>
      <c r="B63" s="51"/>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T63" s="48"/>
      <c r="W63" s="876"/>
      <c r="X63" s="646"/>
      <c r="Y63" s="876"/>
    </row>
    <row r="64" spans="1:33" ht="21.95" customHeight="1" x14ac:dyDescent="0.25">
      <c r="A64" s="50"/>
      <c r="B64" s="51"/>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W64" s="876"/>
      <c r="X64" s="646"/>
      <c r="Y64" s="87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W65" s="876"/>
      <c r="X65" s="646"/>
      <c r="Y65" s="876"/>
    </row>
    <row r="66" spans="1:33" ht="21.95" customHeight="1" x14ac:dyDescent="0.25">
      <c r="A66" s="51"/>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W66" s="876"/>
      <c r="X66" s="646"/>
      <c r="Y66" s="876"/>
      <c r="Z66" s="876"/>
    </row>
    <row r="67" spans="1:33" ht="21.95" customHeight="1" x14ac:dyDescent="0.25">
      <c r="A67" s="51"/>
      <c r="B67" s="51"/>
      <c r="C67" s="51"/>
      <c r="D67" s="694"/>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W67" s="876"/>
      <c r="X67" s="646"/>
      <c r="Y67" s="876"/>
    </row>
    <row r="68" spans="1:33" ht="21.95" customHeight="1" x14ac:dyDescent="0.25">
      <c r="A68" s="50"/>
      <c r="B68" s="51"/>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V68" s="2"/>
      <c r="W68" s="876"/>
      <c r="X68" s="646"/>
      <c r="Y68" s="876"/>
    </row>
    <row r="69" spans="1:33" ht="21.95" customHeight="1" x14ac:dyDescent="0.25">
      <c r="A69" s="51"/>
      <c r="B69" s="51"/>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W69" s="876"/>
      <c r="X69" s="646"/>
      <c r="Y69" s="876"/>
      <c r="Z69" s="876"/>
    </row>
    <row r="70" spans="1:33" ht="21.95" customHeight="1" x14ac:dyDescent="0.25">
      <c r="A70" s="50"/>
      <c r="B70" s="51"/>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T70" s="48"/>
      <c r="W70" s="876"/>
      <c r="X70" s="646"/>
      <c r="Y70" s="876"/>
    </row>
    <row r="71" spans="1:33" ht="21.95" customHeight="1" x14ac:dyDescent="0.25">
      <c r="A71" s="50"/>
      <c r="B71" s="50"/>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W71" s="876"/>
      <c r="X71" s="646"/>
      <c r="Y71" s="876"/>
    </row>
    <row r="72" spans="1:33" ht="21.95" customHeight="1" x14ac:dyDescent="0.25">
      <c r="A72" s="50"/>
      <c r="B72" s="51"/>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W72" s="876"/>
      <c r="X72" s="646"/>
      <c r="Y72" s="876"/>
    </row>
    <row r="73" spans="1:33" ht="21.95" customHeight="1" x14ac:dyDescent="0.25">
      <c r="A73" s="50"/>
      <c r="B73" s="50"/>
      <c r="C73" s="51"/>
      <c r="D73"/>
      <c r="E73" s="22" t="s">
        <v>190</v>
      </c>
      <c r="F73" s="2">
        <v>87.69</v>
      </c>
      <c r="G73" s="2">
        <v>87.69</v>
      </c>
      <c r="H73">
        <v>0</v>
      </c>
      <c r="I73" s="2">
        <v>0</v>
      </c>
      <c r="J73" s="2">
        <v>0</v>
      </c>
      <c r="K73" s="2">
        <v>0</v>
      </c>
      <c r="L73" s="131">
        <v>0</v>
      </c>
      <c r="M73" s="2">
        <v>785.90999999999985</v>
      </c>
      <c r="N73">
        <v>0</v>
      </c>
      <c r="P73" s="131">
        <v>1.29E-2</v>
      </c>
      <c r="Q73" s="131">
        <v>1.12E-2</v>
      </c>
      <c r="W73" s="876"/>
      <c r="X73" s="646"/>
      <c r="Y73" s="876"/>
    </row>
    <row r="74" spans="1:33" ht="21.95" customHeight="1" x14ac:dyDescent="0.25">
      <c r="A74" s="51"/>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T74" s="48"/>
      <c r="W74" s="876"/>
      <c r="X74" s="646"/>
      <c r="Y74" s="87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T75" s="48"/>
      <c r="W75" s="876"/>
      <c r="X75" s="876"/>
      <c r="Y75" s="646"/>
    </row>
    <row r="76" spans="1:33" ht="21.95" customHeight="1" x14ac:dyDescent="0.25">
      <c r="A76" s="50"/>
      <c r="B76" s="50"/>
      <c r="C76" s="51"/>
      <c r="D76"/>
      <c r="E76" s="22" t="s">
        <v>36</v>
      </c>
      <c r="F76" s="2">
        <v>54.48</v>
      </c>
      <c r="G76" s="2">
        <v>54.48</v>
      </c>
      <c r="H76">
        <v>0</v>
      </c>
      <c r="I76" s="2">
        <v>0</v>
      </c>
      <c r="J76" s="2">
        <v>0</v>
      </c>
      <c r="K76" s="2">
        <v>0</v>
      </c>
      <c r="L76" s="131">
        <v>0</v>
      </c>
      <c r="M76" s="2">
        <v>117.73999999999978</v>
      </c>
      <c r="N76">
        <v>0</v>
      </c>
      <c r="P76" s="131">
        <v>0</v>
      </c>
      <c r="Q76" s="131">
        <v>-6.7999999999999996E-3</v>
      </c>
      <c r="T76" s="48"/>
      <c r="W76" s="876"/>
      <c r="X76" s="876"/>
      <c r="Y76" s="646"/>
      <c r="AC76"/>
      <c r="AD76"/>
      <c r="AE76"/>
      <c r="AF76"/>
      <c r="AG76"/>
    </row>
    <row r="77" spans="1:33" ht="21.95" customHeight="1" x14ac:dyDescent="0.25">
      <c r="A77" s="50"/>
      <c r="B77" s="50"/>
      <c r="C77" s="51"/>
      <c r="D77"/>
      <c r="E77" s="22" t="s">
        <v>198</v>
      </c>
      <c r="F77" s="2">
        <v>20.86</v>
      </c>
      <c r="G77" s="2">
        <v>20.86</v>
      </c>
      <c r="H77">
        <v>0</v>
      </c>
      <c r="I77" s="2">
        <v>0</v>
      </c>
      <c r="J77" s="2">
        <v>0</v>
      </c>
      <c r="K77" s="2">
        <v>0</v>
      </c>
      <c r="L77" s="131">
        <v>0</v>
      </c>
      <c r="M77" s="2">
        <v>555.54</v>
      </c>
      <c r="N77">
        <v>0</v>
      </c>
      <c r="P77" s="131">
        <v>0</v>
      </c>
      <c r="Q77" s="131">
        <v>4.7999999999999996E-3</v>
      </c>
      <c r="T77" s="48"/>
      <c r="W77" s="876"/>
      <c r="X77" s="646"/>
      <c r="Y77" s="876"/>
      <c r="Z77" s="646"/>
    </row>
    <row r="78" spans="1:33" ht="21.95" customHeight="1" x14ac:dyDescent="0.25">
      <c r="A78" s="50"/>
      <c r="B78" s="51"/>
      <c r="C78" s="51"/>
      <c r="D78"/>
      <c r="E78" s="22" t="s">
        <v>217</v>
      </c>
      <c r="F78" s="2">
        <v>54.08</v>
      </c>
      <c r="G78" s="2">
        <v>54.08</v>
      </c>
      <c r="H78">
        <v>0</v>
      </c>
      <c r="I78" s="2">
        <v>0</v>
      </c>
      <c r="J78" s="2">
        <v>0</v>
      </c>
      <c r="K78" s="2">
        <v>0</v>
      </c>
      <c r="L78" s="131">
        <v>0</v>
      </c>
      <c r="M78" s="2">
        <v>257.64999999999964</v>
      </c>
      <c r="N78">
        <v>0</v>
      </c>
      <c r="P78" s="131">
        <v>0</v>
      </c>
      <c r="Q78" s="131">
        <v>4.4999999999999997E-3</v>
      </c>
      <c r="T78" s="48"/>
      <c r="U78" s="876"/>
      <c r="W78" s="876"/>
      <c r="X78" s="646"/>
      <c r="Y78" s="876"/>
    </row>
    <row r="79" spans="1:33" ht="21.95" customHeight="1" x14ac:dyDescent="0.25">
      <c r="A79" s="50"/>
      <c r="B79" s="50"/>
      <c r="C79" s="51"/>
      <c r="D79"/>
      <c r="E79" s="22" t="s">
        <v>34</v>
      </c>
      <c r="F79" s="2">
        <v>49.6</v>
      </c>
      <c r="G79" s="2">
        <v>49.6</v>
      </c>
      <c r="H79">
        <v>0</v>
      </c>
      <c r="I79" s="2">
        <v>0</v>
      </c>
      <c r="J79" s="2">
        <v>0</v>
      </c>
      <c r="K79" s="2">
        <v>0</v>
      </c>
      <c r="L79" s="131">
        <v>0</v>
      </c>
      <c r="M79" s="2">
        <v>21137.586999999941</v>
      </c>
      <c r="N79">
        <v>0</v>
      </c>
      <c r="P79" s="131">
        <v>0</v>
      </c>
      <c r="Q79" s="131">
        <v>5.1000000000000004E-3</v>
      </c>
      <c r="W79" s="876"/>
      <c r="X79" s="646"/>
      <c r="Y79" s="876"/>
    </row>
    <row r="80" spans="1:33" ht="21.95" customHeight="1" x14ac:dyDescent="0.25">
      <c r="A80" s="50"/>
      <c r="B80" s="51"/>
      <c r="C80" s="51"/>
      <c r="D80"/>
      <c r="E80" s="22" t="s">
        <v>169</v>
      </c>
      <c r="F80" s="2">
        <v>41.07</v>
      </c>
      <c r="G80" s="2">
        <v>41.07</v>
      </c>
      <c r="H80">
        <v>0</v>
      </c>
      <c r="I80" s="2">
        <v>0</v>
      </c>
      <c r="J80" s="2">
        <v>0</v>
      </c>
      <c r="K80" s="2">
        <v>0</v>
      </c>
      <c r="L80" s="131">
        <v>0</v>
      </c>
      <c r="M80" s="2">
        <v>119.92000000000053</v>
      </c>
      <c r="N80">
        <v>0</v>
      </c>
      <c r="P80" s="131">
        <v>3.6400000000000002E-2</v>
      </c>
      <c r="Q80" s="131">
        <v>1.38E-2</v>
      </c>
      <c r="W80" s="876"/>
      <c r="X80" s="876"/>
      <c r="Y80" s="646"/>
      <c r="Z80" s="876"/>
    </row>
    <row r="81" spans="1:33" ht="21.95" customHeight="1" x14ac:dyDescent="0.25">
      <c r="A81" s="50"/>
      <c r="B81" s="50"/>
      <c r="C81" s="51"/>
      <c r="D81"/>
      <c r="E81" s="22" t="s">
        <v>27</v>
      </c>
      <c r="F81" s="2">
        <v>50.9</v>
      </c>
      <c r="G81" s="2">
        <v>50.9</v>
      </c>
      <c r="H81">
        <v>0</v>
      </c>
      <c r="I81" s="2">
        <v>0</v>
      </c>
      <c r="J81" s="2">
        <v>0</v>
      </c>
      <c r="K81" s="2">
        <v>0</v>
      </c>
      <c r="L81" s="131">
        <v>0</v>
      </c>
      <c r="M81" s="2">
        <v>1407.5400000000009</v>
      </c>
      <c r="N81">
        <v>0</v>
      </c>
      <c r="P81" s="131">
        <v>3.0200000000000001E-2</v>
      </c>
      <c r="Q81" s="131">
        <v>3.8999999999999998E-3</v>
      </c>
      <c r="W81" s="876"/>
      <c r="X81" s="646"/>
      <c r="Y81" s="876"/>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W82" s="876"/>
      <c r="X82" s="646"/>
      <c r="Y82" s="876"/>
    </row>
    <row r="83" spans="1:33" ht="21.95" customHeight="1" x14ac:dyDescent="0.25">
      <c r="A83" s="50"/>
      <c r="B83" s="50"/>
      <c r="C83" s="51"/>
      <c r="D83"/>
      <c r="E83" s="22" t="s">
        <v>260</v>
      </c>
      <c r="F83" s="2">
        <v>53.51</v>
      </c>
      <c r="G83" s="2">
        <v>53.51</v>
      </c>
      <c r="H83">
        <v>0</v>
      </c>
      <c r="I83" s="2">
        <v>0</v>
      </c>
      <c r="J83" s="2">
        <v>0</v>
      </c>
      <c r="K83" s="2">
        <v>0</v>
      </c>
      <c r="L83" s="131">
        <v>0</v>
      </c>
      <c r="M83" s="2">
        <v>427.92000000000007</v>
      </c>
      <c r="N83">
        <v>0</v>
      </c>
      <c r="P83" s="131">
        <v>0</v>
      </c>
      <c r="Q83" s="131">
        <v>9.2999999999999992E-3</v>
      </c>
      <c r="T83" s="48"/>
      <c r="W83" s="876"/>
      <c r="X83" s="646"/>
      <c r="Y83" s="876"/>
      <c r="Z83" s="646"/>
    </row>
    <row r="84" spans="1:33" ht="21.95" customHeight="1" x14ac:dyDescent="0.25">
      <c r="A84" s="51"/>
      <c r="B84" s="51"/>
      <c r="C84" s="51"/>
      <c r="D84"/>
      <c r="E84" s="22" t="s">
        <v>167</v>
      </c>
      <c r="F84" s="2">
        <v>79.84</v>
      </c>
      <c r="G84" s="2">
        <v>79.84</v>
      </c>
      <c r="H84">
        <v>0</v>
      </c>
      <c r="I84" s="2">
        <v>0</v>
      </c>
      <c r="J84" s="2">
        <v>0</v>
      </c>
      <c r="K84" s="2">
        <v>0</v>
      </c>
      <c r="L84" s="131">
        <v>0</v>
      </c>
      <c r="M84" s="2">
        <v>1368.9000000000015</v>
      </c>
      <c r="N84">
        <v>0</v>
      </c>
      <c r="P84" s="131">
        <v>1.14E-2</v>
      </c>
      <c r="Q84" s="131">
        <v>-3.0000000000000001E-3</v>
      </c>
      <c r="T84" s="48"/>
      <c r="U84" s="876"/>
      <c r="W84" s="876"/>
      <c r="X84" s="646"/>
      <c r="Y84" s="876"/>
    </row>
    <row r="85" spans="1:33" ht="21.95" customHeight="1" x14ac:dyDescent="0.25">
      <c r="A85" s="50"/>
      <c r="B85" s="51"/>
      <c r="C85" s="51"/>
      <c r="D85"/>
      <c r="E85" s="22" t="s">
        <v>8</v>
      </c>
      <c r="F85" s="2">
        <v>89.35</v>
      </c>
      <c r="G85" s="2">
        <v>89.35</v>
      </c>
      <c r="H85">
        <v>0</v>
      </c>
      <c r="I85" s="2">
        <v>0</v>
      </c>
      <c r="J85" s="2">
        <v>0</v>
      </c>
      <c r="K85" s="2">
        <v>0</v>
      </c>
      <c r="L85" s="131">
        <v>0</v>
      </c>
      <c r="M85" s="2">
        <v>121.94999999999982</v>
      </c>
      <c r="N85">
        <v>0</v>
      </c>
      <c r="P85" s="131">
        <v>1.67E-2</v>
      </c>
      <c r="Q85" s="131">
        <v>7.1999999999999998E-3</v>
      </c>
      <c r="U85" s="876"/>
      <c r="W85" s="876"/>
      <c r="X85" s="646"/>
      <c r="Y85" s="876"/>
      <c r="Z85" s="876"/>
      <c r="AC85"/>
      <c r="AD85"/>
      <c r="AE85"/>
      <c r="AF85"/>
      <c r="AG85"/>
    </row>
    <row r="86" spans="1:33" ht="21.95" customHeight="1" x14ac:dyDescent="0.25">
      <c r="A86" s="50"/>
      <c r="B86" s="50"/>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646"/>
      <c r="Y86" s="876"/>
    </row>
    <row r="87" spans="1:33" ht="21.95" customHeight="1" x14ac:dyDescent="0.25">
      <c r="A87" s="50"/>
      <c r="B87" s="51"/>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U87" s="876"/>
      <c r="W87" s="876"/>
      <c r="X87" s="646"/>
      <c r="Y87" s="876"/>
      <c r="Z87" s="646"/>
    </row>
    <row r="88" spans="1:33" ht="21.95" customHeight="1" x14ac:dyDescent="0.25">
      <c r="A88" s="50"/>
      <c r="B88" s="51"/>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W88" s="876"/>
      <c r="X88" s="646"/>
      <c r="Y88" s="876"/>
      <c r="Z88" s="876"/>
    </row>
    <row r="89" spans="1:33" ht="21.95" customHeight="1" x14ac:dyDescent="0.25">
      <c r="A89" s="50"/>
      <c r="B89" s="50"/>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646"/>
      <c r="Y89" s="876"/>
      <c r="Z89" s="876"/>
      <c r="AC89"/>
      <c r="AD89"/>
      <c r="AE89"/>
      <c r="AF89"/>
      <c r="AG89"/>
    </row>
    <row r="90" spans="1:33" ht="21.95" customHeight="1" x14ac:dyDescent="0.25">
      <c r="A90" s="50"/>
      <c r="B90" s="51"/>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T90" s="48"/>
      <c r="U90" s="876"/>
      <c r="W90" s="876"/>
      <c r="X90" s="646"/>
      <c r="Y90" s="876"/>
    </row>
    <row r="91" spans="1:33" ht="21.95" customHeight="1" x14ac:dyDescent="0.25">
      <c r="A91" s="50"/>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W91" s="876"/>
      <c r="X91" s="646"/>
      <c r="Y91" s="876"/>
    </row>
    <row r="92" spans="1:33" ht="21.95" customHeight="1" x14ac:dyDescent="0.25">
      <c r="A92" s="51"/>
      <c r="B92" s="51"/>
      <c r="C92" s="51"/>
      <c r="D92"/>
      <c r="E92" s="22" t="s">
        <v>45</v>
      </c>
      <c r="F92" s="2">
        <v>108.41</v>
      </c>
      <c r="G92" s="2">
        <v>108.41</v>
      </c>
      <c r="H92">
        <v>0</v>
      </c>
      <c r="I92" s="2">
        <v>0</v>
      </c>
      <c r="J92" s="2">
        <v>0</v>
      </c>
      <c r="K92" s="2">
        <v>0</v>
      </c>
      <c r="L92" s="131">
        <v>0</v>
      </c>
      <c r="M92" s="2">
        <v>523.61999999999898</v>
      </c>
      <c r="N92">
        <v>0</v>
      </c>
      <c r="P92" s="131">
        <v>1.67E-2</v>
      </c>
      <c r="Q92" s="131">
        <v>7.4000000000000003E-3</v>
      </c>
      <c r="U92" s="876"/>
      <c r="W92" s="876"/>
      <c r="X92" s="876"/>
      <c r="Y92" s="646"/>
      <c r="Z92" s="876"/>
      <c r="AC92"/>
      <c r="AD92"/>
      <c r="AE92"/>
      <c r="AF92"/>
      <c r="AG92"/>
    </row>
    <row r="93" spans="1:33" ht="21.95" customHeight="1" x14ac:dyDescent="0.25">
      <c r="A93" s="50"/>
      <c r="B93" s="51"/>
      <c r="C93" s="51"/>
      <c r="D93"/>
      <c r="E93" s="22" t="s">
        <v>47</v>
      </c>
      <c r="F93" s="2">
        <v>179.51</v>
      </c>
      <c r="G93" s="2">
        <v>179.51</v>
      </c>
      <c r="H93">
        <v>0</v>
      </c>
      <c r="I93" s="2">
        <v>0</v>
      </c>
      <c r="J93" s="2">
        <v>0</v>
      </c>
      <c r="K93" s="2">
        <v>0</v>
      </c>
      <c r="L93" s="131">
        <v>0</v>
      </c>
      <c r="M93" s="2">
        <v>-168.6200000000008</v>
      </c>
      <c r="N93">
        <v>0</v>
      </c>
      <c r="P93" s="131">
        <v>0</v>
      </c>
      <c r="Q93" s="131">
        <v>1.04E-2</v>
      </c>
      <c r="T93" s="48"/>
      <c r="W93" s="876"/>
      <c r="X93" s="876"/>
      <c r="Y93" s="646"/>
    </row>
    <row r="94" spans="1:33" ht="21.95" customHeight="1" x14ac:dyDescent="0.25">
      <c r="A94" s="51"/>
      <c r="B94" s="149"/>
      <c r="C94" s="268"/>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W94" s="876"/>
      <c r="X94" s="876"/>
      <c r="Y94" s="646"/>
      <c r="Z94" s="876"/>
      <c r="AC94"/>
      <c r="AD94"/>
      <c r="AE94" s="2"/>
      <c r="AF94"/>
      <c r="AG94"/>
    </row>
    <row r="95" spans="1:33" ht="21.95" customHeight="1" x14ac:dyDescent="0.25">
      <c r="A95" s="50"/>
      <c r="B95" s="51"/>
      <c r="C95" s="51"/>
      <c r="D95"/>
      <c r="E95" s="22" t="s">
        <v>13</v>
      </c>
      <c r="F95" s="2">
        <v>88.21</v>
      </c>
      <c r="G95" s="2">
        <v>88.21</v>
      </c>
      <c r="H95">
        <v>0</v>
      </c>
      <c r="I95" s="2">
        <v>0</v>
      </c>
      <c r="J95" s="2">
        <v>0</v>
      </c>
      <c r="K95" s="2">
        <v>0</v>
      </c>
      <c r="L95" s="131">
        <v>0</v>
      </c>
      <c r="M95" s="2">
        <v>1461.5600000000013</v>
      </c>
      <c r="N95">
        <v>0</v>
      </c>
      <c r="P95" s="131">
        <v>0</v>
      </c>
      <c r="Q95" s="131">
        <v>6.7000000000000002E-3</v>
      </c>
      <c r="W95" s="876"/>
      <c r="X95" s="876"/>
      <c r="Y95" s="646"/>
      <c r="Z95" s="646"/>
    </row>
    <row r="96" spans="1:33" ht="21.95" customHeight="1" x14ac:dyDescent="0.25">
      <c r="A96" s="50"/>
      <c r="B96" s="50"/>
      <c r="C96" s="51"/>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876"/>
      <c r="Y96" s="646"/>
      <c r="Z96" s="876"/>
    </row>
    <row r="97" spans="1:33" ht="21.95" customHeight="1" x14ac:dyDescent="0.25">
      <c r="A97" s="50"/>
      <c r="B97" s="50"/>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W97" s="876"/>
      <c r="X97" s="876"/>
      <c r="Y97" s="646"/>
      <c r="AC97"/>
      <c r="AD97"/>
      <c r="AE97"/>
      <c r="AF97"/>
      <c r="AG97"/>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T98" s="48"/>
      <c r="U98" s="876"/>
      <c r="V98" s="2"/>
      <c r="W98" s="876"/>
      <c r="X98" s="876"/>
      <c r="Y98" s="646"/>
      <c r="Z98" s="876"/>
    </row>
    <row r="99" spans="1:33" ht="21.95" customHeight="1" x14ac:dyDescent="0.25">
      <c r="A99" s="50"/>
      <c r="B99" s="50"/>
      <c r="C99" s="51"/>
      <c r="D99"/>
      <c r="E99" s="22" t="s">
        <v>63</v>
      </c>
      <c r="F99" s="2">
        <v>132.46</v>
      </c>
      <c r="G99" s="2">
        <v>132.46</v>
      </c>
      <c r="H99">
        <v>0</v>
      </c>
      <c r="I99" s="2">
        <v>0</v>
      </c>
      <c r="J99" s="2">
        <v>0</v>
      </c>
      <c r="K99" s="2">
        <v>0</v>
      </c>
      <c r="L99" s="131">
        <v>0</v>
      </c>
      <c r="M99" s="2">
        <v>257.30999999999949</v>
      </c>
      <c r="N99">
        <v>0</v>
      </c>
      <c r="P99" s="131">
        <v>1.38E-2</v>
      </c>
      <c r="Q99" s="131">
        <v>2.1899999999999999E-2</v>
      </c>
      <c r="T99" s="48"/>
      <c r="W99" s="876"/>
      <c r="X99" s="876"/>
      <c r="Y99" s="646"/>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W100" s="876"/>
      <c r="X100" s="876"/>
      <c r="Y100" s="646"/>
      <c r="Z100" s="876"/>
    </row>
    <row r="101" spans="1:33" ht="21.95" customHeight="1" x14ac:dyDescent="0.25">
      <c r="A101" s="50"/>
      <c r="B101" s="51"/>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876"/>
      <c r="Y101" s="646"/>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876"/>
      <c r="Y102" s="64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6"/>
      <c r="X103" s="876"/>
      <c r="Y103" s="646"/>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U104" s="876"/>
      <c r="W104" s="876"/>
      <c r="X104" s="876"/>
      <c r="Y104" s="646"/>
      <c r="Z104" s="876"/>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6"/>
      <c r="X105" s="876"/>
      <c r="Y105" s="64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876"/>
      <c r="Y106" s="646"/>
      <c r="Z106" s="87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876"/>
      <c r="Y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9" location="AAPL!A1" display="AAPL"/>
    <hyperlink ref="E20" location="ABC!A1" display="ABC"/>
    <hyperlink ref="E21" location="SIG!A1" display="SIG"/>
    <hyperlink ref="E5" location="ABMD!A1" display="ABMD"/>
    <hyperlink ref="E22" location="AXP!A1" display="AXP"/>
    <hyperlink ref="E23" location="DG!A1" display="DG"/>
    <hyperlink ref="E24" location="PINC!A1" display="PINC"/>
    <hyperlink ref="E25" location="AOBC!A1" display="AOBC"/>
    <hyperlink ref="E26" location="CCEP!A1" display="CCEP"/>
    <hyperlink ref="E27" location="BMY!A1" display="BMY"/>
    <hyperlink ref="E28" location="GPS!A1" display="GPS"/>
    <hyperlink ref="E29" location="AKAM!A1" display="AKAM"/>
    <hyperlink ref="E30" location="ARNC!A1" display="ARNC"/>
    <hyperlink ref="E12" location="AYI!A1" display="AYI"/>
    <hyperlink ref="E31" location="BIIB!A1" display="BIIB"/>
    <hyperlink ref="E17" location="CTVA!A1" display="CTVA"/>
    <hyperlink ref="E32" location="CPRI!A1" display="CPRI"/>
    <hyperlink ref="E33" location="COST!A1" display="COST"/>
    <hyperlink ref="E34" location="AA!A1" display="AA"/>
    <hyperlink ref="E35" location="ADBE!A1" display="ADBE"/>
    <hyperlink ref="E36" location="AOS!A1" display="AOS"/>
    <hyperlink ref="E37" location="AAP!A1" display="AAP"/>
    <hyperlink ref="E38" location="AZO!A1" display="AZO"/>
    <hyperlink ref="E39" location="CMG!A1" display="CMG"/>
    <hyperlink ref="E11" location="CVS!A1" display="CVS"/>
    <hyperlink ref="E40" location="PPC!A1" display="PPC"/>
    <hyperlink ref="E41" location="SKX!A1" display="SKX"/>
    <hyperlink ref="E14" location="DD!A1" display="DD"/>
    <hyperlink ref="E42" location="EOG!A1" display="EOG"/>
    <hyperlink ref="E43" location="FOXA!A1" display="FOXA"/>
    <hyperlink ref="E44" location="FDX!A1" display="FDX"/>
    <hyperlink ref="E45" location="CCL!A1" display="CCL"/>
    <hyperlink ref="E18"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16" location="MO!A1" display="MO"/>
    <hyperlink ref="E75" location="HES!A1" display="HES"/>
    <hyperlink ref="E76" location="LUV!A1" display="LUV"/>
    <hyperlink ref="E8"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5"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6" location="TEVA!A1" display="TEVA"/>
    <hyperlink ref="E101" location="ULTA!A1" display="ULTA"/>
    <hyperlink ref="E9" location="UVE!A1" display="UVE"/>
    <hyperlink ref="E102" location="TIF!A1" display="TIF"/>
    <hyperlink ref="E103" location="TCEHY!A1" display="TCEHY"/>
    <hyperlink ref="E104" location="UTX!A1" display="UTX"/>
    <hyperlink ref="E105" location="UNH!A1" display="UNH"/>
    <hyperlink ref="E106" location="WBA!A1" display="WBA"/>
    <hyperlink ref="E13" location="WFC!A1" display="WFC"/>
    <hyperlink ref="E7" location="WRK!A1" display="WRK"/>
    <hyperlink ref="E107" location="XLB!A1" display="XLB"/>
    <hyperlink ref="E4"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79"/>
  <sheetViews>
    <sheetView zoomScaleNormal="100" workbookViewId="0">
      <pane ySplit="1" topLeftCell="A1059" activePane="bottomLeft" state="frozen"/>
      <selection activeCell="M34" sqref="M34"/>
      <selection pane="bottomLeft" activeCell="Q1083" sqref="Q1083"/>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96481.710000000021</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 t="shared" ref="E1061:E1066" si="597">(C1061-$C$2)/$C$2</f>
        <v>0.56451075892772207</v>
      </c>
      <c r="F1061" s="815">
        <v>9258.69</v>
      </c>
      <c r="G1061" s="791">
        <f t="shared" si="595"/>
        <v>7.9664307363714595E-4</v>
      </c>
      <c r="H1061" s="796">
        <f t="shared" ref="H1061:H1066" si="598">(F1061-F$2)/F$2</f>
        <v>0.81838875031914704</v>
      </c>
      <c r="I1061" s="840">
        <v>317570.99</v>
      </c>
      <c r="J1061" s="799">
        <v>200000</v>
      </c>
      <c r="K1061" s="799">
        <f t="shared" ref="K1061:K1066" si="599">I1061-I1060-J1061+J1060</f>
        <v>1467.570000000007</v>
      </c>
      <c r="L1061" s="791">
        <f t="shared" ref="L1061:L1066" si="600">K1061/I1060</f>
        <v>4.642689408422114E-3</v>
      </c>
      <c r="M1061" s="816">
        <f t="shared" ref="M1061:M1066" si="601">I1061-J1061</f>
        <v>117570.98999999999</v>
      </c>
      <c r="N1061" s="801">
        <f t="shared" ref="N1061:N1066" si="602">M1061/J1061</f>
        <v>0.58785494999999999</v>
      </c>
      <c r="O1061" s="785">
        <f t="shared" ref="O1061:O1066" si="603">N1061/(A1061/365.25)</f>
        <v>0.13319728318083127</v>
      </c>
      <c r="P1061" s="816" t="b">
        <f t="shared" ref="P1061:P1066" si="604">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 t="shared" ref="X1061:X1066" si="605">E1061/(A1061/365.25)/V1061</f>
        <v>0.90007158759530581</v>
      </c>
      <c r="Y1061" s="800">
        <f t="shared" ref="Y1061:Y1066" si="606">O1061/W1061</f>
        <v>0.55686710330486788</v>
      </c>
      <c r="Z1061" s="806">
        <f t="shared" ref="Z1061:Z1066" si="607">-(E1061-N1061)</f>
        <v>2.334419107227792E-2</v>
      </c>
    </row>
    <row r="1062" spans="1:26" ht="20.100000000000001" customHeight="1" x14ac:dyDescent="0.2">
      <c r="A1062" s="775">
        <f t="shared" si="593"/>
        <v>1613</v>
      </c>
      <c r="B1062" s="794">
        <v>43846</v>
      </c>
      <c r="C1062" s="819">
        <v>3316.81</v>
      </c>
      <c r="D1062" s="791">
        <f t="shared" si="594"/>
        <v>8.3665471879949722E-3</v>
      </c>
      <c r="E1062" s="818">
        <f t="shared" si="597"/>
        <v>0.57760031201841666</v>
      </c>
      <c r="F1062" s="815">
        <v>9357.1299999999992</v>
      </c>
      <c r="G1062" s="791">
        <f t="shared" si="595"/>
        <v>1.0632173666036845E-2</v>
      </c>
      <c r="H1062" s="796">
        <f t="shared" si="598"/>
        <v>0.83772217530490789</v>
      </c>
      <c r="I1062" s="840">
        <v>319350.88</v>
      </c>
      <c r="J1062" s="799">
        <v>200000</v>
      </c>
      <c r="K1062" s="799">
        <f t="shared" si="599"/>
        <v>1779.890000000014</v>
      </c>
      <c r="L1062" s="791">
        <f t="shared" si="600"/>
        <v>5.6046995980332274E-3</v>
      </c>
      <c r="M1062" s="816">
        <f t="shared" si="601"/>
        <v>119350.88</v>
      </c>
      <c r="N1062" s="801">
        <f t="shared" si="602"/>
        <v>0.59675440000000002</v>
      </c>
      <c r="O1062" s="785">
        <f t="shared" si="603"/>
        <v>0.13512990985740855</v>
      </c>
      <c r="P1062" s="816" t="b">
        <f t="shared" si="604"/>
        <v>0</v>
      </c>
      <c r="Q1062" s="801">
        <f>COUNTIF(P$2:P1062, TRUE)/(COUNTIF(P$2:P1062,FALSE) + COUNTIF(P$2:P1062, TRUE))</f>
        <v>0.48444863336475025</v>
      </c>
      <c r="R1062" s="843"/>
      <c r="S1062" s="845"/>
      <c r="V1062" s="801">
        <f>STDEV(D$2:D1062)*SQRT(252)</f>
        <v>0.14209375563612545</v>
      </c>
      <c r="W1062" s="801">
        <f>STDEV(L$2:L1062)*SQRT(252)</f>
        <v>0.23909048528733498</v>
      </c>
      <c r="X1062" s="800">
        <f t="shared" si="605"/>
        <v>0.92046712759988603</v>
      </c>
      <c r="Y1062" s="800">
        <f t="shared" si="606"/>
        <v>0.56518313430587452</v>
      </c>
      <c r="Z1062" s="806">
        <f t="shared" si="607"/>
        <v>1.9154087981583356E-2</v>
      </c>
    </row>
    <row r="1063" spans="1:26" ht="20.100000000000001" customHeight="1" x14ac:dyDescent="0.2">
      <c r="A1063" s="775">
        <f t="shared" ref="A1063" si="608">B1063-$B$2</f>
        <v>1614</v>
      </c>
      <c r="B1063" s="794">
        <v>43847</v>
      </c>
      <c r="C1063" s="819">
        <v>3329.62</v>
      </c>
      <c r="D1063" s="791">
        <f t="shared" ref="D1063" si="609">(C1063-C1062)/C1062</f>
        <v>3.8621446510351651E-3</v>
      </c>
      <c r="E1063" s="818">
        <f t="shared" si="597"/>
        <v>0.58369323262494999</v>
      </c>
      <c r="F1063" s="815">
        <v>9388.94</v>
      </c>
      <c r="G1063" s="791">
        <f t="shared" ref="G1063" si="610">(F1063-F1062)/F1062</f>
        <v>3.3995466558657743E-3</v>
      </c>
      <c r="H1063" s="796">
        <f t="shared" si="598"/>
        <v>0.84396959758037604</v>
      </c>
      <c r="I1063" s="840">
        <v>317296.13</v>
      </c>
      <c r="J1063" s="799">
        <v>200000</v>
      </c>
      <c r="K1063" s="799">
        <f t="shared" si="599"/>
        <v>-2054.75</v>
      </c>
      <c r="L1063" s="791">
        <f t="shared" si="600"/>
        <v>-6.4341454139722424E-3</v>
      </c>
      <c r="M1063" s="816">
        <f t="shared" si="601"/>
        <v>117296.13</v>
      </c>
      <c r="N1063" s="801">
        <f t="shared" si="602"/>
        <v>0.58648065000000005</v>
      </c>
      <c r="O1063" s="785">
        <f t="shared" si="603"/>
        <v>0.1327212251626394</v>
      </c>
      <c r="P1063" s="816" t="b">
        <f t="shared" si="604"/>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 t="shared" si="605"/>
        <v>0.92997633592809359</v>
      </c>
      <c r="Y1063" s="800">
        <f t="shared" si="606"/>
        <v>0.55531537988250701</v>
      </c>
      <c r="Z1063" s="806">
        <f t="shared" si="607"/>
        <v>2.7874173750500608E-3</v>
      </c>
    </row>
    <row r="1064" spans="1:26" ht="20.100000000000001" customHeight="1" x14ac:dyDescent="0.2">
      <c r="A1064" s="775">
        <f t="shared" ref="A1064" si="611">B1064-$B$2</f>
        <v>1618</v>
      </c>
      <c r="B1064" s="794">
        <v>43851</v>
      </c>
      <c r="C1064" s="819">
        <v>3320.79</v>
      </c>
      <c r="D1064" s="791">
        <f t="shared" ref="D1064" si="612">(C1064-C1063)/C1063</f>
        <v>-2.6519542770646284E-3</v>
      </c>
      <c r="E1064" s="818">
        <f t="shared" si="597"/>
        <v>0.57949335058313189</v>
      </c>
      <c r="F1064" s="815">
        <v>9370.7999999999993</v>
      </c>
      <c r="G1064" s="791">
        <f t="shared" ref="G1064" si="613">(F1064-F1063)/F1063</f>
        <v>-1.9320604881915568E-3</v>
      </c>
      <c r="H1064" s="796">
        <f t="shared" si="598"/>
        <v>0.84040693677946454</v>
      </c>
      <c r="I1064" s="840">
        <v>314411.45</v>
      </c>
      <c r="J1064" s="799">
        <v>200000</v>
      </c>
      <c r="K1064" s="799">
        <f t="shared" si="599"/>
        <v>-2884.679999999993</v>
      </c>
      <c r="L1064" s="791">
        <f t="shared" si="600"/>
        <v>-9.0914440084724421E-3</v>
      </c>
      <c r="M1064" s="816">
        <f t="shared" si="601"/>
        <v>114411.45000000001</v>
      </c>
      <c r="N1064" s="801">
        <f t="shared" si="602"/>
        <v>0.57205725000000007</v>
      </c>
      <c r="O1064" s="785">
        <f t="shared" si="603"/>
        <v>0.12913715115111249</v>
      </c>
      <c r="P1064" s="816" t="b">
        <f t="shared" si="604"/>
        <v>0</v>
      </c>
      <c r="Q1064" s="801">
        <f>COUNTIF(P$2:P1064, TRUE)/(COUNTIF(P$2:P1064,FALSE) + COUNTIF(P$2:P1064, TRUE))</f>
        <v>0.48353715898400751</v>
      </c>
      <c r="R1064" s="843">
        <v>186817.4</v>
      </c>
      <c r="S1064" s="845">
        <f t="shared" ref="S1064" si="614">I1064-R1064</f>
        <v>127594.05000000002</v>
      </c>
      <c r="V1064" s="801">
        <f>STDEV(D$2:D1064)*SQRT(252)</f>
        <v>0.14197754613164795</v>
      </c>
      <c r="W1064" s="801">
        <f>STDEV(L$2:L1064)*SQRT(252)</f>
        <v>0.23893443619795951</v>
      </c>
      <c r="X1064" s="800">
        <f t="shared" si="605"/>
        <v>0.92138364394855599</v>
      </c>
      <c r="Y1064" s="800">
        <f t="shared" si="606"/>
        <v>0.54047107317808762</v>
      </c>
      <c r="Z1064" s="806">
        <f t="shared" si="607"/>
        <v>-7.4361005831318217E-3</v>
      </c>
    </row>
    <row r="1065" spans="1:26" ht="20.100000000000001" customHeight="1" x14ac:dyDescent="0.2">
      <c r="A1065" s="775">
        <f t="shared" ref="A1065" si="615">B1065-$B$2</f>
        <v>1619</v>
      </c>
      <c r="B1065" s="794">
        <v>43852</v>
      </c>
      <c r="C1065" s="819">
        <v>3321.75</v>
      </c>
      <c r="D1065" s="791">
        <f t="shared" ref="D1065" si="616">(C1065-C1064)/C1064</f>
        <v>2.8908783753264626E-4</v>
      </c>
      <c r="E1065" s="818">
        <f t="shared" si="597"/>
        <v>0.57994996290024914</v>
      </c>
      <c r="F1065" s="815">
        <v>9383.76</v>
      </c>
      <c r="G1065" s="791">
        <f t="shared" ref="G1065" si="617">(F1065-F1064)/F1064</f>
        <v>1.3830195927776654E-3</v>
      </c>
      <c r="H1065" s="796">
        <f t="shared" si="598"/>
        <v>0.8429522556317145</v>
      </c>
      <c r="I1065" s="840">
        <v>311744.89</v>
      </c>
      <c r="J1065" s="799">
        <v>200000</v>
      </c>
      <c r="K1065" s="799">
        <f t="shared" si="599"/>
        <v>-2666.5599999999977</v>
      </c>
      <c r="L1065" s="791">
        <f t="shared" si="600"/>
        <v>-8.4811160662246789E-3</v>
      </c>
      <c r="M1065" s="816">
        <f t="shared" si="601"/>
        <v>111744.89000000001</v>
      </c>
      <c r="N1065" s="801">
        <f t="shared" si="602"/>
        <v>0.55872445000000004</v>
      </c>
      <c r="O1065" s="785">
        <f t="shared" si="603"/>
        <v>0.12604947829678814</v>
      </c>
      <c r="P1065" s="816" t="b">
        <f t="shared" si="604"/>
        <v>0</v>
      </c>
      <c r="Q1065" s="801">
        <f>COUNTIF(P$2:P1065, TRUE)/(COUNTIF(P$2:P1065,FALSE) + COUNTIF(P$2:P1065, TRUE))</f>
        <v>0.48308270676691728</v>
      </c>
      <c r="R1065" s="843">
        <v>200140.16</v>
      </c>
      <c r="S1065" s="845">
        <f t="shared" ref="S1065" si="618">I1065-R1065</f>
        <v>111604.73000000001</v>
      </c>
      <c r="V1065" s="801">
        <f>STDEV(D$2:D1065)*SQRT(252)</f>
        <v>0.14191071345849487</v>
      </c>
      <c r="W1065" s="801">
        <f>STDEV(L$2:L1065)*SQRT(252)</f>
        <v>0.23886175300402346</v>
      </c>
      <c r="X1065" s="800">
        <f t="shared" si="605"/>
        <v>0.92197409212723991</v>
      </c>
      <c r="Y1065" s="800">
        <f t="shared" si="606"/>
        <v>0.52770892246890999</v>
      </c>
      <c r="Z1065" s="806">
        <f t="shared" si="607"/>
        <v>-2.1225512900249099E-2</v>
      </c>
    </row>
    <row r="1066" spans="1:26" ht="20.100000000000001" customHeight="1" x14ac:dyDescent="0.2">
      <c r="A1066" s="775">
        <f t="shared" ref="A1066" si="619">B1066-$B$2</f>
        <v>1620</v>
      </c>
      <c r="B1066" s="794">
        <v>43853</v>
      </c>
      <c r="C1066" s="819">
        <v>3295.47</v>
      </c>
      <c r="D1066" s="791">
        <f t="shared" ref="D1066" si="620">(C1066-C1065)/C1065</f>
        <v>-7.9114924362159098E-3</v>
      </c>
      <c r="E1066" s="818">
        <f t="shared" si="597"/>
        <v>0.5674502007191643</v>
      </c>
      <c r="F1066" s="815">
        <v>9314.91</v>
      </c>
      <c r="G1066" s="791">
        <f t="shared" ref="G1066" si="621">(F1066-F1065)/F1065</f>
        <v>-7.3371441724852686E-3</v>
      </c>
      <c r="H1066" s="796">
        <f t="shared" si="598"/>
        <v>0.82943024922913766</v>
      </c>
      <c r="I1066" s="840">
        <v>306298.73</v>
      </c>
      <c r="J1066" s="799">
        <v>200000</v>
      </c>
      <c r="K1066" s="799">
        <f t="shared" si="599"/>
        <v>-5446.1600000000326</v>
      </c>
      <c r="L1066" s="791">
        <f t="shared" si="600"/>
        <v>-1.7469925489396257E-2</v>
      </c>
      <c r="M1066" s="816">
        <f t="shared" si="601"/>
        <v>106298.72999999998</v>
      </c>
      <c r="N1066" s="801">
        <f t="shared" si="602"/>
        <v>0.53149364999999993</v>
      </c>
      <c r="O1066" s="785">
        <f t="shared" si="603"/>
        <v>0.11983213312499999</v>
      </c>
      <c r="P1066" s="816" t="b">
        <f t="shared" si="604"/>
        <v>0</v>
      </c>
      <c r="Q1066" s="801">
        <f>COUNTIF(P$2:P1066, TRUE)/(COUNTIF(P$2:P1066,FALSE) + COUNTIF(P$2:P1066, TRUE))</f>
        <v>0.48262910798122066</v>
      </c>
      <c r="R1066" s="843">
        <v>214319.8</v>
      </c>
      <c r="S1066" s="845">
        <f t="shared" ref="S1066" si="622">I1066-R1066</f>
        <v>91978.93</v>
      </c>
      <c r="V1066" s="801">
        <f>STDEV(D$2:D1066)*SQRT(252)</f>
        <v>0.14190258917253221</v>
      </c>
      <c r="W1066" s="801">
        <f>STDEV(L$2:L1066)*SQRT(252)</f>
        <v>0.23890895123735154</v>
      </c>
      <c r="X1066" s="800">
        <f t="shared" si="605"/>
        <v>0.90159738687020186</v>
      </c>
      <c r="Y1066" s="800">
        <f t="shared" si="606"/>
        <v>0.50158075913174571</v>
      </c>
      <c r="Z1066" s="806">
        <f t="shared" si="607"/>
        <v>-3.5956550719164371E-2</v>
      </c>
    </row>
    <row r="1067" spans="1:26" ht="20.100000000000001" customHeight="1" x14ac:dyDescent="0.2">
      <c r="A1067" s="775">
        <f t="shared" ref="A1067" si="623">B1067-$B$2</f>
        <v>1624</v>
      </c>
      <c r="B1067" s="794">
        <v>43857</v>
      </c>
      <c r="C1067" s="819">
        <v>3243.63</v>
      </c>
      <c r="D1067" s="791">
        <f t="shared" ref="D1067" si="624">(C1067-C1066)/C1066</f>
        <v>-1.5730684849201995E-2</v>
      </c>
      <c r="E1067" s="818">
        <f t="shared" ref="E1067" si="625">(C1067-$C$2)/$C$2</f>
        <v>0.54279313559483267</v>
      </c>
      <c r="F1067" s="815">
        <v>9139.2999999999993</v>
      </c>
      <c r="G1067" s="791">
        <f t="shared" ref="G1067" si="626">(F1067-F1066)/F1066</f>
        <v>-1.8852570770946857E-2</v>
      </c>
      <c r="H1067" s="796">
        <f t="shared" ref="H1067" si="627">(F1067-F$2)/F$2</f>
        <v>0.79494078598503437</v>
      </c>
      <c r="I1067" s="840">
        <v>302656.49</v>
      </c>
      <c r="J1067" s="799">
        <v>200000</v>
      </c>
      <c r="K1067" s="799">
        <f t="shared" ref="K1067" si="628">I1067-I1066-J1067+J1066</f>
        <v>-3642.2399999999907</v>
      </c>
      <c r="L1067" s="791">
        <f t="shared" ref="L1067" si="629">K1067/I1066</f>
        <v>-1.1891136473207026E-2</v>
      </c>
      <c r="M1067" s="816">
        <f t="shared" ref="M1067" si="630">I1067-J1067</f>
        <v>102656.48999999999</v>
      </c>
      <c r="N1067" s="801">
        <f t="shared" ref="N1067" si="631">M1067/J1067</f>
        <v>0.51328244999999995</v>
      </c>
      <c r="O1067" s="785">
        <f t="shared" ref="O1067" si="632">N1067/(A1067/365.25)</f>
        <v>0.11544114215671181</v>
      </c>
      <c r="P1067" s="816" t="b">
        <f t="shared" ref="P1067" si="633">L1067&gt;D1067</f>
        <v>1</v>
      </c>
      <c r="Q1067" s="801">
        <f>COUNTIF(P$2:P1067, TRUE)/(COUNTIF(P$2:P1067,FALSE) + COUNTIF(P$2:P1067, TRUE))</f>
        <v>0.4831144465290807</v>
      </c>
      <c r="R1067" s="843">
        <v>210677.56</v>
      </c>
      <c r="S1067" s="845">
        <f t="shared" ref="S1067" si="634">I1067-R1067</f>
        <v>91978.93</v>
      </c>
      <c r="V1067" s="801">
        <f>STDEV(D$2:D1067)*SQRT(252)</f>
        <v>0.14205444573012665</v>
      </c>
      <c r="W1067" s="801">
        <f>STDEV(L$2:L1067)*SQRT(252)</f>
        <v>0.23887213673014118</v>
      </c>
      <c r="X1067" s="800">
        <f t="shared" ref="X1067" si="635">E1067/(A1067/365.25)/V1067</f>
        <v>0.85937698075854352</v>
      </c>
      <c r="Y1067" s="800">
        <f t="shared" ref="Y1067" si="636">O1067/W1067</f>
        <v>0.48327588029711505</v>
      </c>
      <c r="Z1067" s="806">
        <f t="shared" ref="Z1067" si="637">-(E1067-N1067)</f>
        <v>-2.951068559483272E-2</v>
      </c>
    </row>
    <row r="1068" spans="1:26" ht="20.100000000000001" customHeight="1" x14ac:dyDescent="0.2">
      <c r="A1068" s="775">
        <f t="shared" ref="A1068" si="638">B1068-$B$2</f>
        <v>1625</v>
      </c>
      <c r="B1068" s="794">
        <v>43858</v>
      </c>
      <c r="C1068" s="819">
        <v>3276.24</v>
      </c>
      <c r="D1068" s="791">
        <f t="shared" ref="D1068" si="639">(C1068-C1067)/C1067</f>
        <v>1.0053551114029551E-2</v>
      </c>
      <c r="E1068" s="818">
        <f t="shared" ref="E1068" si="640">(C1068-$C$2)/$C$2</f>
        <v>0.55830368524190921</v>
      </c>
      <c r="F1068" s="815">
        <v>9269.68</v>
      </c>
      <c r="G1068" s="791">
        <f t="shared" ref="G1068" si="641">(F1068-F1067)/F1067</f>
        <v>1.4265862812250504E-2</v>
      </c>
      <c r="H1068" s="796">
        <f t="shared" ref="H1068" si="642">(F1068-F$2)/F$2</f>
        <v>0.82054716499401004</v>
      </c>
      <c r="I1068" s="840">
        <v>304522.19</v>
      </c>
      <c r="J1068" s="799">
        <v>200000</v>
      </c>
      <c r="K1068" s="799">
        <f t="shared" ref="K1068" si="643">I1068-I1067-J1068+J1067</f>
        <v>1865.7000000000116</v>
      </c>
      <c r="L1068" s="791">
        <f t="shared" ref="L1068" si="644">K1068/I1067</f>
        <v>6.1644143167060841E-3</v>
      </c>
      <c r="M1068" s="816">
        <f t="shared" ref="M1068" si="645">I1068-J1068</f>
        <v>104522.19</v>
      </c>
      <c r="N1068" s="801">
        <f t="shared" ref="N1068" si="646">M1068/J1068</f>
        <v>0.52261095000000002</v>
      </c>
      <c r="O1068" s="785">
        <f t="shared" ref="O1068" si="647">N1068/(A1068/365.25)</f>
        <v>0.11746686122307694</v>
      </c>
      <c r="P1068" s="816" t="b">
        <f t="shared" ref="P1068" si="648">L1068&gt;D1068</f>
        <v>0</v>
      </c>
      <c r="Q1068" s="801">
        <f>COUNTIF(P$2:P1068, TRUE)/(COUNTIF(P$2:P1068,FALSE) + COUNTIF(P$2:P1068, TRUE))</f>
        <v>0.48266166822867856</v>
      </c>
      <c r="R1068" s="843">
        <v>212543.26</v>
      </c>
      <c r="S1068" s="845">
        <f t="shared" ref="S1068" si="649">I1068-R1068</f>
        <v>91978.93</v>
      </c>
      <c r="V1068" s="801">
        <f>STDEV(D$2:D1068)*SQRT(252)</f>
        <v>0.14206453721846815</v>
      </c>
      <c r="W1068" s="801">
        <f>STDEV(L$2:L1068)*SQRT(252)</f>
        <v>0.2387761782413316</v>
      </c>
      <c r="X1068" s="800">
        <f t="shared" ref="X1068" si="650">E1068/(A1068/365.25)/V1068</f>
        <v>0.88332734068933605</v>
      </c>
      <c r="Y1068" s="800">
        <f t="shared" ref="Y1068" si="651">O1068/W1068</f>
        <v>0.49195385439310002</v>
      </c>
      <c r="Z1068" s="806">
        <f t="shared" ref="Z1068" si="652">-(E1068-N1068)</f>
        <v>-3.569273524190919E-2</v>
      </c>
    </row>
    <row r="1069" spans="1:26" ht="20.100000000000001" customHeight="1" x14ac:dyDescent="0.2">
      <c r="A1069" s="775">
        <f t="shared" ref="A1069" si="653">B1069-$B$2</f>
        <v>1626</v>
      </c>
      <c r="B1069" s="794">
        <v>43859</v>
      </c>
      <c r="C1069" s="819">
        <v>3273.4</v>
      </c>
      <c r="D1069" s="791">
        <f t="shared" ref="D1069" si="654">(C1069-C1068)/C1068</f>
        <v>-8.6684736160955579E-4</v>
      </c>
      <c r="E1069" s="818">
        <f t="shared" ref="E1069" si="655">(C1069-$C$2)/$C$2</f>
        <v>0.5569528738037709</v>
      </c>
      <c r="F1069" s="815">
        <v>9275.16</v>
      </c>
      <c r="G1069" s="791">
        <f t="shared" ref="G1069" si="656">(F1069-F1068)/F1068</f>
        <v>5.9117466838116994E-4</v>
      </c>
      <c r="H1069" s="796">
        <f t="shared" ref="H1069" si="657">(F1069-F$2)/F$2</f>
        <v>0.82162342636054764</v>
      </c>
      <c r="I1069" s="840">
        <v>304043.63</v>
      </c>
      <c r="J1069" s="799">
        <v>200000</v>
      </c>
      <c r="K1069" s="799">
        <f t="shared" ref="K1069" si="658">I1069-I1068-J1069+J1068</f>
        <v>-478.55999999999767</v>
      </c>
      <c r="L1069" s="791">
        <f t="shared" ref="L1069" si="659">K1069/I1068</f>
        <v>-1.5715110941504711E-3</v>
      </c>
      <c r="M1069" s="816">
        <f t="shared" ref="M1069" si="660">I1069-J1069</f>
        <v>104043.63</v>
      </c>
      <c r="N1069" s="801">
        <f t="shared" ref="N1069" si="661">M1069/J1069</f>
        <v>0.52021815000000005</v>
      </c>
      <c r="O1069" s="785">
        <f t="shared" ref="O1069" si="662">N1069/(A1069/365.25)</f>
        <v>0.11685712133302585</v>
      </c>
      <c r="P1069" s="816" t="b">
        <f t="shared" ref="P1069" si="663">L1069&gt;D1069</f>
        <v>0</v>
      </c>
      <c r="Q1069" s="801">
        <f>COUNTIF(P$2:P1069, TRUE)/(COUNTIF(P$2:P1069,FALSE) + COUNTIF(P$2:P1069, TRUE))</f>
        <v>0.48220973782771537</v>
      </c>
      <c r="R1069" s="843">
        <v>212064.7</v>
      </c>
      <c r="S1069" s="845">
        <f t="shared" ref="S1069" si="664">I1069-R1069</f>
        <v>91978.93</v>
      </c>
      <c r="V1069" s="801">
        <f>STDEV(D$2:D1069)*SQRT(252)</f>
        <v>0.14199934301793063</v>
      </c>
      <c r="W1069" s="801">
        <f>STDEV(L$2:L1069)*SQRT(252)</f>
        <v>0.23866617093543394</v>
      </c>
      <c r="X1069" s="800">
        <f t="shared" ref="X1069" si="665">E1069/(A1069/365.25)/V1069</f>
        <v>0.8810525195489135</v>
      </c>
      <c r="Y1069" s="800">
        <f t="shared" ref="Y1069" si="666">O1069/W1069</f>
        <v>0.48962582704961177</v>
      </c>
      <c r="Z1069" s="806">
        <f t="shared" ref="Z1069" si="667">-(E1069-N1069)</f>
        <v>-3.6734723803770852E-2</v>
      </c>
    </row>
    <row r="1070" spans="1:26" ht="20.100000000000001" customHeight="1" x14ac:dyDescent="0.2">
      <c r="A1070" s="775">
        <f t="shared" ref="A1070" si="668">B1070-$B$2</f>
        <v>1628</v>
      </c>
      <c r="B1070" s="794">
        <v>43861</v>
      </c>
      <c r="C1070" s="819">
        <v>3225.52</v>
      </c>
      <c r="D1070" s="791">
        <f t="shared" ref="D1070" si="669">(C1070-C1069)/C1069</f>
        <v>-1.4626993340257868E-2</v>
      </c>
      <c r="E1070" s="818">
        <f t="shared" ref="E1070" si="670">(C1070-$C$2)/$C$2</f>
        <v>0.53417933448754773</v>
      </c>
      <c r="F1070" s="815">
        <v>9150.93</v>
      </c>
      <c r="G1070" s="791">
        <f t="shared" ref="G1070" si="671">(F1070-F1069)/F1069</f>
        <v>-1.3393839028113754E-2</v>
      </c>
      <c r="H1070" s="796">
        <f t="shared" ref="H1070" si="672">(F1070-F$2)/F$2</f>
        <v>0.79722489541803343</v>
      </c>
      <c r="I1070" s="840">
        <v>299100.26</v>
      </c>
      <c r="J1070" s="799">
        <v>200000</v>
      </c>
      <c r="K1070" s="799">
        <f t="shared" ref="K1070" si="673">I1070-I1069-J1070+J1069</f>
        <v>-4943.3699999999953</v>
      </c>
      <c r="L1070" s="791">
        <f t="shared" ref="L1070" si="674">K1070/I1069</f>
        <v>-1.625875207449666E-2</v>
      </c>
      <c r="M1070" s="816">
        <f t="shared" ref="M1070" si="675">I1070-J1070</f>
        <v>99100.260000000009</v>
      </c>
      <c r="N1070" s="801">
        <f t="shared" ref="N1070" si="676">M1070/J1070</f>
        <v>0.49550130000000003</v>
      </c>
      <c r="O1070" s="785">
        <f t="shared" ref="O1070" si="677">N1070/(A1070/365.25)</f>
        <v>0.11116821242321868</v>
      </c>
      <c r="P1070" s="816" t="b">
        <f t="shared" ref="P1070" si="678">L1070&gt;D1070</f>
        <v>0</v>
      </c>
      <c r="Q1070" s="801">
        <f>COUNTIF(P$2:P1070, TRUE)/(COUNTIF(P$2:P1070,FALSE) + COUNTIF(P$2:P1070, TRUE))</f>
        <v>0.48175865294667913</v>
      </c>
      <c r="R1070" s="843">
        <v>212761.12</v>
      </c>
      <c r="S1070" s="845">
        <f t="shared" ref="S1070" si="679">I1070-R1070</f>
        <v>86339.140000000014</v>
      </c>
      <c r="V1070" s="801">
        <f>STDEV(D$2:D1070)*SQRT(252)</f>
        <v>0.14212173569642325</v>
      </c>
      <c r="W1070" s="801">
        <f>STDEV(L$2:L1070)*SQRT(252)</f>
        <v>0.23869224908990869</v>
      </c>
      <c r="X1070" s="800">
        <f t="shared" ref="X1070" si="680">E1070/(A1070/365.25)/V1070</f>
        <v>0.84326175506431689</v>
      </c>
      <c r="Y1070" s="800">
        <f t="shared" ref="Y1070" si="681">O1070/W1070</f>
        <v>0.46573867751082582</v>
      </c>
      <c r="Z1070" s="806">
        <f t="shared" ref="Z1070" si="682">-(E1070-N1070)</f>
        <v>-3.8678034487547697E-2</v>
      </c>
    </row>
    <row r="1071" spans="1:26" ht="20.100000000000001" customHeight="1" x14ac:dyDescent="0.2">
      <c r="A1071" s="775">
        <f t="shared" ref="A1071" si="683">B1071-$B$2</f>
        <v>1631</v>
      </c>
      <c r="B1071" s="794">
        <v>43864</v>
      </c>
      <c r="C1071" s="819">
        <v>3248.92</v>
      </c>
      <c r="D1071" s="791">
        <f t="shared" ref="D1071" si="684">(C1071-C1070)/C1070</f>
        <v>7.2546442124060903E-3</v>
      </c>
      <c r="E1071" s="818">
        <f t="shared" ref="E1071" si="685">(C1071-$C$2)/$C$2</f>
        <v>0.54530925971728084</v>
      </c>
      <c r="F1071" s="815">
        <v>9273.4</v>
      </c>
      <c r="G1071" s="791">
        <f t="shared" ref="G1071" si="686">(F1071-F1070)/F1070</f>
        <v>1.3383339179733573E-2</v>
      </c>
      <c r="H1071" s="796">
        <f t="shared" ref="H1071" si="687">(F1071-F$2)/F$2</f>
        <v>0.82127776577567413</v>
      </c>
      <c r="I1071" s="840">
        <v>301196.34999999998</v>
      </c>
      <c r="J1071" s="799">
        <v>200000</v>
      </c>
      <c r="K1071" s="799">
        <f t="shared" ref="K1071" si="688">I1071-I1070-J1071+J1070</f>
        <v>2096.0899999999674</v>
      </c>
      <c r="L1071" s="791">
        <f t="shared" ref="L1071" si="689">K1071/I1070</f>
        <v>7.0079845467201111E-3</v>
      </c>
      <c r="M1071" s="816">
        <f t="shared" ref="M1071" si="690">I1071-J1071</f>
        <v>101196.34999999998</v>
      </c>
      <c r="N1071" s="801">
        <f t="shared" ref="N1071" si="691">M1071/J1071</f>
        <v>0.5059817499999999</v>
      </c>
      <c r="O1071" s="785">
        <f t="shared" ref="O1071" si="692">N1071/(A1071/365.25)</f>
        <v>0.11331075057480072</v>
      </c>
      <c r="P1071" s="816" t="b">
        <f t="shared" ref="P1071" si="693">L1071&gt;D1071</f>
        <v>0</v>
      </c>
      <c r="Q1071" s="801">
        <f>COUNTIF(P$2:P1071, TRUE)/(COUNTIF(P$2:P1071,FALSE) + COUNTIF(P$2:P1071, TRUE))</f>
        <v>0.48130841121495327</v>
      </c>
      <c r="R1071" s="843">
        <v>209475.82</v>
      </c>
      <c r="S1071" s="845">
        <f t="shared" ref="S1071" si="694">I1071-R1071</f>
        <v>91720.52999999997</v>
      </c>
      <c r="V1071" s="801">
        <f>STDEV(D$2:D1071)*SQRT(252)</f>
        <v>0.14209370040750599</v>
      </c>
      <c r="W1071" s="801">
        <f>STDEV(L$2:L1071)*SQRT(252)</f>
        <v>0.23860185705388817</v>
      </c>
      <c r="X1071" s="800">
        <f t="shared" ref="X1071" si="695">E1071/(A1071/365.25)/V1071</f>
        <v>0.8594177350929233</v>
      </c>
      <c r="Y1071" s="800">
        <f t="shared" ref="Y1071" si="696">O1071/W1071</f>
        <v>0.47489467170915406</v>
      </c>
      <c r="Z1071" s="806">
        <f t="shared" ref="Z1071" si="697">-(E1071-N1071)</f>
        <v>-3.932750971728094E-2</v>
      </c>
    </row>
    <row r="1072" spans="1:26" ht="20.100000000000001" customHeight="1" x14ac:dyDescent="0.2">
      <c r="A1072" s="775">
        <f t="shared" ref="A1072" si="698">B1072-$B$2</f>
        <v>1632</v>
      </c>
      <c r="B1072" s="794">
        <v>43865</v>
      </c>
      <c r="C1072" s="819">
        <v>3297.59</v>
      </c>
      <c r="D1072" s="791">
        <f t="shared" ref="D1072" si="699">(C1072-C1071)/C1071</f>
        <v>1.4980362705145116E-2</v>
      </c>
      <c r="E1072" s="818">
        <f t="shared" ref="E1072" si="700">(C1072-$C$2)/$C$2</f>
        <v>0.56845855291946501</v>
      </c>
      <c r="F1072" s="815">
        <v>9467.9699999999993</v>
      </c>
      <c r="G1072" s="791">
        <f t="shared" ref="G1072" si="701">(F1072-F1071)/F1071</f>
        <v>2.0981517027196035E-2</v>
      </c>
      <c r="H1072" s="796">
        <f t="shared" ref="H1072" si="702">(F1072-F$2)/F$2</f>
        <v>0.85949093622954997</v>
      </c>
      <c r="I1072" s="840">
        <v>305845.93</v>
      </c>
      <c r="J1072" s="799">
        <v>200000</v>
      </c>
      <c r="K1072" s="799">
        <f t="shared" ref="K1072" si="703">I1072-I1071-J1072+J1071</f>
        <v>4649.5800000000163</v>
      </c>
      <c r="L1072" s="791">
        <f t="shared" ref="L1072" si="704">K1072/I1071</f>
        <v>1.5437039658681179E-2</v>
      </c>
      <c r="M1072" s="816">
        <f t="shared" ref="M1072" si="705">I1072-J1072</f>
        <v>105845.93</v>
      </c>
      <c r="N1072" s="801">
        <f t="shared" ref="N1072" si="706">M1072/J1072</f>
        <v>0.52922965</v>
      </c>
      <c r="O1072" s="785">
        <f t="shared" ref="O1072" si="707">N1072/(A1072/365.25)</f>
        <v>0.11844431964613972</v>
      </c>
      <c r="P1072" s="816" t="b">
        <f t="shared" ref="P1072" si="708">L1072&gt;D1072</f>
        <v>1</v>
      </c>
      <c r="Q1072" s="801">
        <f>COUNTIF(P$2:P1072, TRUE)/(COUNTIF(P$2:P1072,FALSE) + COUNTIF(P$2:P1072, TRUE))</f>
        <v>0.48179271708683474</v>
      </c>
      <c r="R1072" s="843">
        <v>214125.4</v>
      </c>
      <c r="S1072" s="845">
        <f t="shared" ref="S1072" si="709">I1072-R1072</f>
        <v>91720.53</v>
      </c>
      <c r="V1072" s="801">
        <f>STDEV(D$2:D1072)*SQRT(252)</f>
        <v>0.14220223415908248</v>
      </c>
      <c r="W1072" s="801">
        <f>STDEV(L$2:L1072)*SQRT(252)</f>
        <v>0.23860132641487269</v>
      </c>
      <c r="X1072" s="800">
        <f t="shared" ref="X1072" si="710">E1072/(A1072/365.25)/V1072</f>
        <v>0.89466913642623014</v>
      </c>
      <c r="Y1072" s="800">
        <f t="shared" ref="Y1072" si="711">O1072/W1072</f>
        <v>0.49641098574696252</v>
      </c>
      <c r="Z1072" s="806">
        <f t="shared" ref="Z1072" si="712">-(E1072-N1072)</f>
        <v>-3.9228902919465014E-2</v>
      </c>
    </row>
    <row r="1073" spans="1:26" ht="20.100000000000001" customHeight="1" x14ac:dyDescent="0.2">
      <c r="A1073" s="775">
        <f t="shared" ref="A1073" si="713">B1073-$B$2</f>
        <v>1633</v>
      </c>
      <c r="B1073" s="794">
        <v>43866</v>
      </c>
      <c r="C1073" s="819">
        <v>3334.69</v>
      </c>
      <c r="D1073" s="791">
        <f t="shared" ref="D1073" si="714">(C1073-C1072)/C1072</f>
        <v>1.1250640619361384E-2</v>
      </c>
      <c r="E1073" s="818">
        <f t="shared" ref="E1073" si="715">(C1073-$C$2)/$C$2</f>
        <v>0.5861047164247255</v>
      </c>
      <c r="F1073" s="815">
        <v>9508.68</v>
      </c>
      <c r="G1073" s="791">
        <f t="shared" ref="G1073" si="716">(F1073-F1072)/F1072</f>
        <v>4.2997601386570664E-3</v>
      </c>
      <c r="H1073" s="796">
        <f t="shared" ref="H1073" si="717">(F1073-F$2)/F$2</f>
        <v>0.86748630123534387</v>
      </c>
      <c r="I1073" s="840">
        <v>311844.65999999997</v>
      </c>
      <c r="J1073" s="799">
        <v>200000</v>
      </c>
      <c r="K1073" s="799">
        <f t="shared" ref="K1073" si="718">I1073-I1072-J1073+J1072</f>
        <v>5998.7299999999814</v>
      </c>
      <c r="L1073" s="791">
        <f t="shared" ref="L1073" si="719">K1073/I1072</f>
        <v>1.9613568177938419E-2</v>
      </c>
      <c r="M1073" s="816">
        <f t="shared" ref="M1073" si="720">I1073-J1073</f>
        <v>111844.65999999997</v>
      </c>
      <c r="N1073" s="801">
        <f t="shared" ref="N1073" si="721">M1073/J1073</f>
        <v>0.55922329999999987</v>
      </c>
      <c r="O1073" s="785">
        <f t="shared" ref="O1073" si="722">N1073/(A1073/365.25)</f>
        <v>0.12508041048683402</v>
      </c>
      <c r="P1073" s="816" t="b">
        <f t="shared" ref="P1073" si="723">L1073&gt;D1073</f>
        <v>1</v>
      </c>
      <c r="Q1073" s="801">
        <f>COUNTIF(P$2:P1073, TRUE)/(COUNTIF(P$2:P1073,FALSE) + COUNTIF(P$2:P1073, TRUE))</f>
        <v>0.48227611940298509</v>
      </c>
      <c r="R1073" s="843">
        <v>214014.26</v>
      </c>
      <c r="S1073" s="845">
        <f t="shared" ref="S1073" si="724">I1073-R1073</f>
        <v>97830.399999999965</v>
      </c>
      <c r="V1073" s="801">
        <f>STDEV(D$2:D1073)*SQRT(252)</f>
        <v>0.14223209782229995</v>
      </c>
      <c r="W1073" s="801">
        <f>STDEV(L$2:L1073)*SQRT(252)</f>
        <v>0.23867090920416364</v>
      </c>
      <c r="X1073" s="800">
        <f t="shared" ref="X1073" si="725">E1073/(A1073/365.25)/V1073</f>
        <v>0.92168313419293268</v>
      </c>
      <c r="Y1073" s="800">
        <f t="shared" ref="Y1073" si="726">O1073/W1073</f>
        <v>0.52407061633069763</v>
      </c>
      <c r="Z1073" s="806">
        <f t="shared" ref="Z1073" si="727">-(E1073-N1073)</f>
        <v>-2.6881416424725635E-2</v>
      </c>
    </row>
    <row r="1074" spans="1:26" ht="20.100000000000001" customHeight="1" x14ac:dyDescent="0.2">
      <c r="A1074" s="775">
        <f t="shared" ref="A1074" si="728">B1074-$B$2</f>
        <v>1634</v>
      </c>
      <c r="B1074" s="794">
        <v>43867</v>
      </c>
      <c r="C1074" s="819">
        <v>3345.78</v>
      </c>
      <c r="D1074" s="791">
        <f t="shared" ref="D1074" si="729">(C1074-C1073)/C1073</f>
        <v>3.3256464618900542E-3</v>
      </c>
      <c r="E1074" s="818">
        <f t="shared" ref="E1074" si="730">(C1074-$C$2)/$C$2</f>
        <v>0.59137953996309056</v>
      </c>
      <c r="F1074" s="815">
        <v>9572.15</v>
      </c>
      <c r="G1074" s="791">
        <f t="shared" ref="G1074" si="731">(F1074-F1073)/F1073</f>
        <v>6.6749538316569013E-3</v>
      </c>
      <c r="H1074" s="796">
        <f t="shared" ref="H1074" si="732">(F1074-F$2)/F$2</f>
        <v>0.87995168607734153</v>
      </c>
      <c r="I1074" s="840">
        <v>309715.84000000003</v>
      </c>
      <c r="J1074" s="799">
        <v>200000</v>
      </c>
      <c r="K1074" s="799">
        <f t="shared" ref="K1074" si="733">I1074-I1073-J1074+J1073</f>
        <v>-2128.8199999999488</v>
      </c>
      <c r="L1074" s="791">
        <f t="shared" ref="L1074" si="734">K1074/I1073</f>
        <v>-6.8265398548108822E-3</v>
      </c>
      <c r="M1074" s="816">
        <f t="shared" ref="M1074" si="735">I1074-J1074</f>
        <v>109715.84000000003</v>
      </c>
      <c r="N1074" s="801">
        <f t="shared" ref="N1074" si="736">M1074/J1074</f>
        <v>0.54857920000000016</v>
      </c>
      <c r="O1074" s="785">
        <f t="shared" ref="O1074" si="737">N1074/(A1074/365.25)</f>
        <v>0.12262457331701349</v>
      </c>
      <c r="P1074" s="816" t="b">
        <f t="shared" ref="P1074" si="738">L1074&gt;D1074</f>
        <v>0</v>
      </c>
      <c r="Q1074" s="801">
        <f>COUNTIF(P$2:P1074, TRUE)/(COUNTIF(P$2:P1074,FALSE) + COUNTIF(P$2:P1074, TRUE))</f>
        <v>0.48182665424044735</v>
      </c>
      <c r="R1074" s="843">
        <v>211885.44</v>
      </c>
      <c r="S1074" s="845">
        <f t="shared" ref="S1074" si="739">I1074-R1074</f>
        <v>97830.400000000023</v>
      </c>
      <c r="V1074" s="801">
        <f>STDEV(D$2:D1074)*SQRT(252)</f>
        <v>0.142172418253324</v>
      </c>
      <c r="W1074" s="801">
        <f>STDEV(L$2:L1074)*SQRT(252)</f>
        <v>0.2385856682780173</v>
      </c>
      <c r="X1074" s="800">
        <f t="shared" ref="X1074" si="740">E1074/(A1074/365.25)/V1074</f>
        <v>0.92979909040266662</v>
      </c>
      <c r="Y1074" s="800">
        <f t="shared" ref="Y1074" si="741">O1074/W1074</f>
        <v>0.5139645402930173</v>
      </c>
      <c r="Z1074" s="806">
        <f t="shared" ref="Z1074" si="742">-(E1074-N1074)</f>
        <v>-4.2800339963090406E-2</v>
      </c>
    </row>
    <row r="1075" spans="1:26" ht="20.100000000000001" customHeight="1" x14ac:dyDescent="0.2">
      <c r="A1075" s="775">
        <f t="shared" ref="A1075" si="743">B1075-$B$2</f>
        <v>1638</v>
      </c>
      <c r="B1075" s="794">
        <v>43871</v>
      </c>
      <c r="C1075" s="819">
        <v>3352.09</v>
      </c>
      <c r="D1075" s="791">
        <f t="shared" ref="D1075" si="744">(C1075-C1074)/C1074</f>
        <v>1.8859578334498818E-3</v>
      </c>
      <c r="E1075" s="818">
        <f t="shared" ref="E1075" si="745">(C1075-$C$2)/$C$2</f>
        <v>0.59438081467247583</v>
      </c>
      <c r="F1075" s="815">
        <v>9628.3799999999992</v>
      </c>
      <c r="G1075" s="791">
        <f t="shared" ref="G1075" si="746">(F1075-F1074)/F1074</f>
        <v>5.8743333524860731E-3</v>
      </c>
      <c r="H1075" s="796">
        <f t="shared" ref="H1075" si="747">(F1075-F$2)/F$2</f>
        <v>0.89099514896792809</v>
      </c>
      <c r="I1075" s="840">
        <v>304104.09999999998</v>
      </c>
      <c r="J1075" s="799">
        <v>200000</v>
      </c>
      <c r="K1075" s="799">
        <f t="shared" ref="K1075" si="748">I1075-I1074-J1075+J1074</f>
        <v>-5611.7400000000489</v>
      </c>
      <c r="L1075" s="791">
        <f t="shared" ref="L1075" si="749">K1075/I1074</f>
        <v>-1.8118995786589567E-2</v>
      </c>
      <c r="M1075" s="816">
        <f t="shared" ref="M1075" si="750">I1075-J1075</f>
        <v>104104.09999999998</v>
      </c>
      <c r="N1075" s="801">
        <f t="shared" ref="N1075" si="751">M1075/J1075</f>
        <v>0.52052049999999983</v>
      </c>
      <c r="O1075" s="785">
        <f t="shared" ref="O1075" si="752">N1075/(A1075/365.25)</f>
        <v>0.11606844482600728</v>
      </c>
      <c r="P1075" s="816" t="b">
        <f t="shared" ref="P1075" si="753">L1075&gt;D1075</f>
        <v>0</v>
      </c>
      <c r="Q1075" s="801">
        <f>COUNTIF(P$2:P1075, TRUE)/(COUNTIF(P$2:P1075,FALSE) + COUNTIF(P$2:P1075, TRUE))</f>
        <v>0.48137802607076352</v>
      </c>
      <c r="R1075" s="843">
        <v>211886.44</v>
      </c>
      <c r="S1075" s="845">
        <f t="shared" ref="S1075" si="754">I1075-R1075</f>
        <v>92217.659999999974</v>
      </c>
      <c r="V1075" s="801">
        <f>STDEV(D$2:D1075)*SQRT(252)</f>
        <v>0.14210773937454785</v>
      </c>
      <c r="W1075" s="801">
        <f>STDEV(L$2:L1075)*SQRT(252)</f>
        <v>0.23864427917206882</v>
      </c>
      <c r="X1075" s="800">
        <f t="shared" ref="X1075" si="755">E1075/(A1075/365.25)/V1075</f>
        <v>0.93266006045054883</v>
      </c>
      <c r="Y1075" s="800">
        <f t="shared" ref="Y1075" si="756">O1075/W1075</f>
        <v>0.48636592181754701</v>
      </c>
      <c r="Z1075" s="806">
        <f t="shared" ref="Z1075" si="757">-(E1075-N1075)</f>
        <v>-7.3860314672476002E-2</v>
      </c>
    </row>
    <row r="1076" spans="1:26" ht="20.100000000000001" customHeight="1" x14ac:dyDescent="0.2">
      <c r="A1076" s="775">
        <f t="shared" ref="A1076" si="758">B1076-$B$2</f>
        <v>1639</v>
      </c>
      <c r="B1076" s="794">
        <v>43872</v>
      </c>
      <c r="C1076" s="819">
        <v>3357.75</v>
      </c>
      <c r="D1076" s="791">
        <f t="shared" ref="D1076" si="759">(C1076-C1075)/C1075</f>
        <v>1.6884988171558205E-3</v>
      </c>
      <c r="E1076" s="818">
        <f t="shared" ref="E1076" si="760">(C1076-$C$2)/$C$2</f>
        <v>0.59707292479214624</v>
      </c>
      <c r="F1076" s="815">
        <v>9638.94</v>
      </c>
      <c r="G1076" s="791">
        <f t="shared" ref="G1076" si="761">(F1076-F1075)/F1075</f>
        <v>1.0967577100198902E-3</v>
      </c>
      <c r="H1076" s="796">
        <f t="shared" ref="H1076" si="762">(F1076-F$2)/F$2</f>
        <v>0.89306911247716891</v>
      </c>
      <c r="I1076" s="840">
        <v>306555.61</v>
      </c>
      <c r="J1076" s="799">
        <v>200000</v>
      </c>
      <c r="K1076" s="799">
        <f t="shared" ref="K1076" si="763">I1076-I1075-J1076+J1075</f>
        <v>2451.5100000000093</v>
      </c>
      <c r="L1076" s="791">
        <f t="shared" ref="L1076" si="764">K1076/I1075</f>
        <v>8.0614171265695183E-3</v>
      </c>
      <c r="M1076" s="816">
        <f t="shared" ref="M1076" si="765">I1076-J1076</f>
        <v>106555.60999999999</v>
      </c>
      <c r="N1076" s="801">
        <f t="shared" ref="N1076" si="766">M1076/J1076</f>
        <v>0.53277804999999989</v>
      </c>
      <c r="O1076" s="785">
        <f t="shared" ref="O1076" si="767">N1076/(A1076/365.25)</f>
        <v>0.11872921462019521</v>
      </c>
      <c r="P1076" s="816" t="b">
        <f t="shared" ref="P1076" si="768">L1076&gt;D1076</f>
        <v>1</v>
      </c>
      <c r="Q1076" s="801">
        <f>COUNTIF(P$2:P1076, TRUE)/(COUNTIF(P$2:P1076,FALSE) + COUNTIF(P$2:P1076, TRUE))</f>
        <v>0.48186046511627906</v>
      </c>
      <c r="R1076" s="843">
        <v>211865.26</v>
      </c>
      <c r="S1076" s="845">
        <f t="shared" ref="S1076" si="769">I1076-R1076</f>
        <v>94690.349999999977</v>
      </c>
      <c r="V1076" s="801">
        <f>STDEV(D$2:D1076)*SQRT(252)</f>
        <v>0.14204272056647993</v>
      </c>
      <c r="W1076" s="801">
        <f>STDEV(L$2:L1076)*SQRT(252)</f>
        <v>0.23856159272992003</v>
      </c>
      <c r="X1076" s="800">
        <f t="shared" ref="X1076" si="770">E1076/(A1076/365.25)/V1076</f>
        <v>0.93674129743961265</v>
      </c>
      <c r="Y1076" s="800">
        <f t="shared" ref="Y1076" si="771">O1076/W1076</f>
        <v>0.49768788538652464</v>
      </c>
      <c r="Z1076" s="806">
        <f t="shared" ref="Z1076" si="772">-(E1076-N1076)</f>
        <v>-6.429487479214635E-2</v>
      </c>
    </row>
    <row r="1077" spans="1:26" ht="20.100000000000001" customHeight="1" x14ac:dyDescent="0.2">
      <c r="A1077" s="775">
        <f t="shared" ref="A1077" si="773">B1077-$B$2</f>
        <v>1640</v>
      </c>
      <c r="B1077" s="794">
        <v>43873</v>
      </c>
      <c r="C1077" s="819">
        <v>3379.45</v>
      </c>
      <c r="D1077" s="791">
        <f t="shared" ref="D1077" si="774">(C1077-C1076)/C1076</f>
        <v>6.4626610081154993E-3</v>
      </c>
      <c r="E1077" s="818">
        <f t="shared" ref="E1077" si="775">(C1077-$C$2)/$C$2</f>
        <v>0.6073942657103174</v>
      </c>
      <c r="F1077" s="815">
        <v>9725.9599999999991</v>
      </c>
      <c r="G1077" s="791">
        <f t="shared" ref="G1077" si="776">(F1077-F1076)/F1076</f>
        <v>9.027963655754534E-3</v>
      </c>
      <c r="H1077" s="796">
        <f t="shared" ref="H1077" si="777">(F1077-F$2)/F$2</f>
        <v>0.91015967162244427</v>
      </c>
      <c r="I1077" s="840">
        <v>308640.74</v>
      </c>
      <c r="J1077" s="799">
        <v>200000</v>
      </c>
      <c r="K1077" s="799">
        <f t="shared" ref="K1077" si="778">I1077-I1076-J1077+J1076</f>
        <v>2085.1300000000047</v>
      </c>
      <c r="L1077" s="791">
        <f t="shared" ref="L1077" si="779">K1077/I1076</f>
        <v>6.801800169306981E-3</v>
      </c>
      <c r="M1077" s="816">
        <f t="shared" ref="M1077" si="780">I1077-J1077</f>
        <v>108640.73999999999</v>
      </c>
      <c r="N1077" s="801">
        <f t="shared" ref="N1077" si="781">M1077/J1077</f>
        <v>0.54320369999999996</v>
      </c>
      <c r="O1077" s="785">
        <f t="shared" ref="O1077" si="782">N1077/(A1077/365.25)</f>
        <v>0.12097875086890242</v>
      </c>
      <c r="P1077" s="816" t="b">
        <f t="shared" ref="P1077" si="783">L1077&gt;D1077</f>
        <v>1</v>
      </c>
      <c r="Q1077" s="801">
        <f>COUNTIF(P$2:P1077, TRUE)/(COUNTIF(P$2:P1077,FALSE) + COUNTIF(P$2:P1077, TRUE))</f>
        <v>0.48234200743494426</v>
      </c>
      <c r="R1077" s="843">
        <v>213461.54</v>
      </c>
      <c r="S1077" s="845">
        <f t="shared" ref="S1077" si="784">I1077-R1077</f>
        <v>95179.199999999983</v>
      </c>
      <c r="V1077" s="801">
        <f>STDEV(D$2:D1077)*SQRT(252)</f>
        <v>0.14200616176140832</v>
      </c>
      <c r="W1077" s="801">
        <f>STDEV(L$2:L1077)*SQRT(252)</f>
        <v>0.23847033426047512</v>
      </c>
      <c r="X1077" s="800">
        <f t="shared" ref="X1077" si="785">E1077/(A1077/365.25)/V1077</f>
        <v>0.95259845958534406</v>
      </c>
      <c r="Y1077" s="800">
        <f t="shared" ref="Y1077" si="786">O1077/W1077</f>
        <v>0.50731153308469967</v>
      </c>
      <c r="Z1077" s="806">
        <f t="shared" ref="Z1077" si="787">-(E1077-N1077)</f>
        <v>-6.4190565710317449E-2</v>
      </c>
    </row>
    <row r="1078" spans="1:26" ht="20.100000000000001" customHeight="1" x14ac:dyDescent="0.2">
      <c r="A1078" s="775">
        <f t="shared" ref="A1078" si="788">B1078-$B$2</f>
        <v>1641</v>
      </c>
      <c r="B1078" s="794">
        <v>43874</v>
      </c>
      <c r="C1078" s="819">
        <v>3373.94</v>
      </c>
      <c r="D1078" s="791">
        <f t="shared" ref="D1078" si="789">(C1078-C1077)/C1077</f>
        <v>-1.6304428235363044E-3</v>
      </c>
      <c r="E1078" s="818">
        <f t="shared" ref="E1078" si="790">(C1078-$C$2)/$C$2</f>
        <v>0.60477350126519658</v>
      </c>
      <c r="F1078" s="815">
        <v>9711.9599999999991</v>
      </c>
      <c r="G1078" s="791">
        <f t="shared" ref="G1078" si="791">(F1078-F1077)/F1077</f>
        <v>-1.4394465944749929E-3</v>
      </c>
      <c r="H1078" s="796">
        <f t="shared" ref="H1078" si="792">(F1078-F$2)/F$2</f>
        <v>0.90741009878822387</v>
      </c>
      <c r="I1078" s="840">
        <v>301618.84999999998</v>
      </c>
      <c r="J1078" s="799">
        <v>200000</v>
      </c>
      <c r="K1078" s="799">
        <f t="shared" ref="K1078" si="793">I1078-I1077-J1078+J1077</f>
        <v>-7021.890000000014</v>
      </c>
      <c r="L1078" s="791">
        <f t="shared" ref="L1078" si="794">K1078/I1077</f>
        <v>-2.2751014658661115E-2</v>
      </c>
      <c r="M1078" s="816">
        <f t="shared" ref="M1078" si="795">I1078-J1078</f>
        <v>101618.84999999998</v>
      </c>
      <c r="N1078" s="801">
        <f t="shared" ref="N1078" si="796">M1078/J1078</f>
        <v>0.50809424999999986</v>
      </c>
      <c r="O1078" s="785">
        <f t="shared" ref="O1078" si="797">N1078/(A1078/365.25)</f>
        <v>0.11309044778336376</v>
      </c>
      <c r="P1078" s="816" t="b">
        <f t="shared" ref="P1078" si="798">L1078&gt;D1078</f>
        <v>0</v>
      </c>
      <c r="Q1078" s="801">
        <f>COUNTIF(P$2:P1078, TRUE)/(COUNTIF(P$2:P1078,FALSE) + COUNTIF(P$2:P1078, TRUE))</f>
        <v>0.48189415041782729</v>
      </c>
      <c r="R1078" s="843">
        <v>223345</v>
      </c>
      <c r="S1078" s="845">
        <f t="shared" ref="S1078" si="799">I1078-R1078</f>
        <v>78273.849999999977</v>
      </c>
      <c r="V1078" s="801">
        <f>STDEV(D$2:D1078)*SQRT(252)</f>
        <v>0.14194377708084072</v>
      </c>
      <c r="W1078" s="801">
        <f>STDEV(L$2:L1078)*SQRT(252)</f>
        <v>0.23862383213029437</v>
      </c>
      <c r="X1078" s="800">
        <f t="shared" ref="X1078" si="800">E1078/(A1078/365.25)/V1078</f>
        <v>0.94832683475243384</v>
      </c>
      <c r="Y1078" s="800">
        <f t="shared" ref="Y1078" si="801">O1078/W1078</f>
        <v>0.47392771616212098</v>
      </c>
      <c r="Z1078" s="806">
        <f t="shared" ref="Z1078" si="802">-(E1078-N1078)</f>
        <v>-9.667925126519672E-2</v>
      </c>
    </row>
    <row r="1079" spans="1:26" ht="20.100000000000001" customHeight="1" x14ac:dyDescent="0.2">
      <c r="A1079" s="775">
        <f t="shared" ref="A1079" si="803">B1079-$B$2</f>
        <v>1642</v>
      </c>
      <c r="B1079" s="794">
        <v>43875</v>
      </c>
      <c r="C1079" s="819">
        <v>3380.16</v>
      </c>
      <c r="D1079" s="791">
        <f t="shared" ref="D1079" si="804">(C1079-C1078)/C1078</f>
        <v>1.8435419717006821E-3</v>
      </c>
      <c r="E1079" s="818">
        <f t="shared" ref="E1079" si="805">(C1079-$C$2)/$C$2</f>
        <v>0.60773196856985201</v>
      </c>
      <c r="F1079" s="815">
        <v>9731.17</v>
      </c>
      <c r="G1079" s="791">
        <f t="shared" ref="G1079" si="806">(F1079-F1078)/F1078</f>
        <v>1.9779735501382779E-3</v>
      </c>
      <c r="H1079" s="796">
        <f t="shared" ref="H1079" si="807">(F1079-F$2)/F$2</f>
        <v>0.9111829055128936</v>
      </c>
      <c r="I1079" s="840">
        <v>296481.71000000002</v>
      </c>
      <c r="J1079" s="799">
        <v>200000</v>
      </c>
      <c r="K1079" s="799">
        <f t="shared" ref="K1079" si="808">I1079-I1078-J1079+J1078</f>
        <v>-5137.1399999999558</v>
      </c>
      <c r="L1079" s="791">
        <f t="shared" ref="L1079" si="809">K1079/I1078</f>
        <v>-1.7031893066364906E-2</v>
      </c>
      <c r="M1079" s="816">
        <f t="shared" ref="M1079" si="810">I1079-J1079</f>
        <v>96481.710000000021</v>
      </c>
      <c r="N1079" s="801">
        <f t="shared" ref="N1079" si="811">M1079/J1079</f>
        <v>0.4824085500000001</v>
      </c>
      <c r="O1079" s="785">
        <f t="shared" ref="O1079" si="812">N1079/(A1079/365.25)</f>
        <v>0.10730799201431183</v>
      </c>
      <c r="P1079" s="816" t="b">
        <f t="shared" ref="P1079" si="813">L1079&gt;D1079</f>
        <v>0</v>
      </c>
      <c r="Q1079" s="801">
        <f>COUNTIF(P$2:P1079, TRUE)/(COUNTIF(P$2:P1079,FALSE) + COUNTIF(P$2:P1079, TRUE))</f>
        <v>0.48144712430426717</v>
      </c>
      <c r="R1079" s="843">
        <v>220108.86</v>
      </c>
      <c r="S1079" s="845">
        <f t="shared" ref="S1079" si="814">I1079-R1079</f>
        <v>76372.850000000035</v>
      </c>
      <c r="V1079" s="801">
        <f>STDEV(D$2:D1079)*SQRT(252)</f>
        <v>0.14187933666336308</v>
      </c>
      <c r="W1079" s="801">
        <f>STDEV(L$2:L1079)*SQRT(252)</f>
        <v>0.238662515833996</v>
      </c>
      <c r="X1079" s="800">
        <f t="shared" ref="X1079" si="815">E1079/(A1079/365.25)/V1079</f>
        <v>0.95281811347173029</v>
      </c>
      <c r="Y1079" s="800">
        <f t="shared" ref="Y1079" si="816">O1079/W1079</f>
        <v>0.44962231140205922</v>
      </c>
      <c r="Z1079" s="806">
        <f t="shared" ref="Z1079" si="817">-(E1079-N1079)</f>
        <v>-0.12532341856985191</v>
      </c>
    </row>
  </sheetData>
  <conditionalFormatting sqref="L1:L2 L108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79">
    <cfRule type="colorScale" priority="1002">
      <colorScale>
        <cfvo type="min"/>
        <cfvo type="num" val="0"/>
        <cfvo type="max"/>
        <color rgb="FFF8696B"/>
        <color rgb="FFFFEB84"/>
        <color rgb="FF63BE7B"/>
      </colorScale>
    </cfRule>
  </conditionalFormatting>
  <conditionalFormatting sqref="G3:G1079">
    <cfRule type="colorScale" priority="1004">
      <colorScale>
        <cfvo type="min"/>
        <cfvo type="num" val="0"/>
        <cfvo type="max"/>
        <color rgb="FFF8696B"/>
        <color rgb="FFFFEB84"/>
        <color rgb="FF63BE7B"/>
      </colorScale>
    </cfRule>
  </conditionalFormatting>
  <conditionalFormatting sqref="L3:L107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61" activePane="bottomLeft" state="frozen"/>
      <selection activeCell="M34" sqref="M34"/>
      <selection pane="bottomLeft" activeCell="B292" sqref="B292"/>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1424.1000000000001</v>
      </c>
      <c r="Q268" s="278"/>
      <c r="R268" s="356"/>
      <c r="S268" s="374">
        <v>43613</v>
      </c>
      <c r="T268" s="335">
        <v>11.74</v>
      </c>
    </row>
    <row r="269" spans="1:21" ht="18" customHeight="1" x14ac:dyDescent="0.25">
      <c r="M269" s="25" t="s">
        <v>129</v>
      </c>
      <c r="N269" s="137">
        <f>SUM(ACTIVE!M:M)</f>
        <v>126434.63800000162</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96829.618000001588</v>
      </c>
      <c r="Q271" s="278"/>
      <c r="R271" s="356"/>
      <c r="S271" s="374"/>
      <c r="T271" s="335">
        <v>17.93</v>
      </c>
      <c r="U271" s="24" t="s">
        <v>1348</v>
      </c>
    </row>
    <row r="272" spans="1:21" ht="18" customHeight="1" x14ac:dyDescent="0.25">
      <c r="M272" s="25" t="s">
        <v>141</v>
      </c>
      <c r="N272" s="137">
        <f>Balance!AA2</f>
        <v>96481.710000000021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347.90800000156742</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v>43861</v>
      </c>
      <c r="T284" s="335">
        <v>5.29</v>
      </c>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SUM(T207:T284)</f>
        <v>1424.1000000000001</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75" priority="7">
      <formula>#REF!&gt;0</formula>
    </cfRule>
    <cfRule type="expression" dxfId="427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73" priority="35">
      <formula>N19&gt;0</formula>
    </cfRule>
    <cfRule type="expression" dxfId="4272"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71" priority="21">
      <formula>F25&gt;0</formula>
    </cfRule>
    <cfRule type="expression" dxfId="4270" priority="22">
      <formula>F25&lt;0</formula>
    </cfRule>
  </conditionalFormatting>
  <conditionalFormatting sqref="H25:H47">
    <cfRule type="expression" dxfId="4269" priority="19">
      <formula>H25&gt;0</formula>
    </cfRule>
    <cfRule type="expression" dxfId="4268" priority="20">
      <formula>H25&lt;0</formula>
    </cfRule>
  </conditionalFormatting>
  <conditionalFormatting sqref="I25:I27">
    <cfRule type="expression" dxfId="4267" priority="15">
      <formula>I25&gt;0</formula>
    </cfRule>
    <cfRule type="expression" dxfId="4266" priority="16">
      <formula>I25&lt;0</formula>
    </cfRule>
  </conditionalFormatting>
  <conditionalFormatting sqref="Q7">
    <cfRule type="expression" dxfId="4265" priority="5">
      <formula>Q7&gt;0</formula>
    </cfRule>
    <cfRule type="expression" dxfId="4264" priority="6">
      <formula>Q7&lt;0</formula>
    </cfRule>
  </conditionalFormatting>
  <conditionalFormatting sqref="Q8">
    <cfRule type="expression" dxfId="4263" priority="3">
      <formula>Q8&gt;0</formula>
    </cfRule>
    <cfRule type="expression" dxfId="4262"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61" priority="31">
      <formula>F7&gt;0</formula>
    </cfRule>
    <cfRule type="expression" dxfId="4260" priority="32">
      <formula>F7&lt;0</formula>
    </cfRule>
  </conditionalFormatting>
  <conditionalFormatting sqref="Q8">
    <cfRule type="expression" dxfId="4259" priority="29">
      <formula>Q8&gt;0</formula>
    </cfRule>
    <cfRule type="expression" dxfId="4258" priority="30">
      <formula>Q8&lt;0</formula>
    </cfRule>
  </conditionalFormatting>
  <conditionalFormatting sqref="Q10">
    <cfRule type="expression" dxfId="4257" priority="23">
      <formula>Q10&gt;0</formula>
    </cfRule>
    <cfRule type="expression" dxfId="4256" priority="24">
      <formula>Q10&lt;0</formula>
    </cfRule>
  </conditionalFormatting>
  <conditionalFormatting sqref="J25:J38">
    <cfRule type="expression" dxfId="4255" priority="21">
      <formula>J25&gt;0</formula>
    </cfRule>
    <cfRule type="expression" dxfId="4254" priority="22">
      <formula>J25&lt;0</formula>
    </cfRule>
  </conditionalFormatting>
  <conditionalFormatting sqref="L25:L38">
    <cfRule type="expression" dxfId="4253" priority="17">
      <formula>L25&gt;0</formula>
    </cfRule>
    <cfRule type="expression" dxfId="4252" priority="18">
      <formula>L25&lt;0</formula>
    </cfRule>
  </conditionalFormatting>
  <conditionalFormatting sqref="F93:F114">
    <cfRule type="expression" dxfId="4251" priority="15">
      <formula>F93&gt;0</formula>
    </cfRule>
    <cfRule type="expression" dxfId="4250" priority="16">
      <formula>F93&lt;0</formula>
    </cfRule>
  </conditionalFormatting>
  <conditionalFormatting sqref="H93:H114">
    <cfRule type="expression" dxfId="4249" priority="13">
      <formula>H93&gt;0</formula>
    </cfRule>
    <cfRule type="expression" dxfId="4248" priority="14">
      <formula>H93&lt;0</formula>
    </cfRule>
  </conditionalFormatting>
  <conditionalFormatting sqref="J93:J106">
    <cfRule type="expression" dxfId="4247" priority="11">
      <formula>J93&gt;0</formula>
    </cfRule>
    <cfRule type="expression" dxfId="4246" priority="12">
      <formula>J93&lt;0</formula>
    </cfRule>
  </conditionalFormatting>
  <conditionalFormatting sqref="K93:K106">
    <cfRule type="expression" dxfId="4245" priority="9">
      <formula>K93&gt;0</formula>
    </cfRule>
    <cfRule type="expression" dxfId="4244" priority="10">
      <formula>K93&lt;0</formula>
    </cfRule>
  </conditionalFormatting>
  <conditionalFormatting sqref="L93:L106">
    <cfRule type="expression" dxfId="4243" priority="7">
      <formula>L93&gt;0</formula>
    </cfRule>
    <cfRule type="expression" dxfId="4242" priority="8">
      <formula>L93&lt;0</formula>
    </cfRule>
  </conditionalFormatting>
  <conditionalFormatting sqref="F25:F32">
    <cfRule type="expression" dxfId="4241" priority="5">
      <formula>F25&gt;0</formula>
    </cfRule>
    <cfRule type="expression" dxfId="4240" priority="6">
      <formula>F25&lt;0</formula>
    </cfRule>
  </conditionalFormatting>
  <conditionalFormatting sqref="H25:H32">
    <cfRule type="expression" dxfId="4239" priority="3">
      <formula>H25&gt;0</formula>
    </cfRule>
    <cfRule type="expression" dxfId="4238" priority="4">
      <formula>H25&lt;0</formula>
    </cfRule>
  </conditionalFormatting>
  <conditionalFormatting sqref="H60:H63 F60:F63">
    <cfRule type="expression" dxfId="4237" priority="1">
      <formula>F60&gt;0</formula>
    </cfRule>
    <cfRule type="expression" dxfId="4236"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35" priority="64">
      <formula>N23&gt;0</formula>
    </cfRule>
    <cfRule type="expression" dxfId="423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33" priority="58">
      <formula>F79&gt;0</formula>
    </cfRule>
    <cfRule type="expression" dxfId="4232" priority="59">
      <formula>F79&lt;0</formula>
    </cfRule>
  </conditionalFormatting>
  <conditionalFormatting sqref="H79:H97 H101:H118">
    <cfRule type="expression" dxfId="4231" priority="56">
      <formula>H79&gt;0</formula>
    </cfRule>
    <cfRule type="expression" dxfId="4230" priority="57">
      <formula>H79&lt;0</formula>
    </cfRule>
  </conditionalFormatting>
  <conditionalFormatting sqref="I75:I97 I100:I118">
    <cfRule type="expression" dxfId="4229" priority="54">
      <formula>I75&gt;0</formula>
    </cfRule>
    <cfRule type="expression" dxfId="4228" priority="55">
      <formula>I75&lt;0</formula>
    </cfRule>
  </conditionalFormatting>
  <conditionalFormatting sqref="Q7">
    <cfRule type="expression" dxfId="4227" priority="52">
      <formula>Q7&gt;0</formula>
    </cfRule>
    <cfRule type="expression" dxfId="4226" priority="53">
      <formula>Q7&lt;0</formula>
    </cfRule>
  </conditionalFormatting>
  <conditionalFormatting sqref="Q8">
    <cfRule type="expression" dxfId="4225" priority="50">
      <formula>Q8&gt;0</formula>
    </cfRule>
    <cfRule type="expression" dxfId="4224" priority="51">
      <formula>Q8&lt;0</formula>
    </cfRule>
  </conditionalFormatting>
  <conditionalFormatting sqref="F75:F78">
    <cfRule type="expression" dxfId="4223" priority="48">
      <formula>F75&gt;0</formula>
    </cfRule>
    <cfRule type="expression" dxfId="4222" priority="49">
      <formula>F75&lt;0</formula>
    </cfRule>
  </conditionalFormatting>
  <conditionalFormatting sqref="H75:H78">
    <cfRule type="expression" dxfId="4221" priority="46">
      <formula>H75&gt;0</formula>
    </cfRule>
    <cfRule type="expression" dxfId="4220" priority="47">
      <formula>H75&lt;0</formula>
    </cfRule>
  </conditionalFormatting>
  <conditionalFormatting sqref="F100:F114">
    <cfRule type="expression" dxfId="4219" priority="40">
      <formula>F100&gt;0</formula>
    </cfRule>
    <cfRule type="expression" dxfId="4218" priority="41">
      <formula>F100&lt;0</formula>
    </cfRule>
  </conditionalFormatting>
  <conditionalFormatting sqref="H100:H114">
    <cfRule type="expression" dxfId="4217" priority="38">
      <formula>H100&gt;0</formula>
    </cfRule>
    <cfRule type="expression" dxfId="4216" priority="39">
      <formula>H100&lt;0</formula>
    </cfRule>
  </conditionalFormatting>
  <conditionalFormatting sqref="F29:F67">
    <cfRule type="expression" dxfId="4215" priority="36">
      <formula>F29&gt;0</formula>
    </cfRule>
    <cfRule type="expression" dxfId="4214" priority="37">
      <formula>F29&lt;0</formula>
    </cfRule>
  </conditionalFormatting>
  <conditionalFormatting sqref="H29:H63">
    <cfRule type="expression" dxfId="4213" priority="34">
      <formula>H29&gt;0</formula>
    </cfRule>
    <cfRule type="expression" dxfId="4212" priority="35">
      <formula>H29&lt;0</formula>
    </cfRule>
  </conditionalFormatting>
  <conditionalFormatting sqref="J38:J68">
    <cfRule type="expression" dxfId="4211" priority="32">
      <formula>J38&gt;0</formula>
    </cfRule>
    <cfRule type="expression" dxfId="4210" priority="33">
      <formula>J38&lt;0</formula>
    </cfRule>
  </conditionalFormatting>
  <conditionalFormatting sqref="J43">
    <cfRule type="expression" dxfId="4209" priority="30">
      <formula>J43&gt;0</formula>
    </cfRule>
    <cfRule type="expression" dxfId="4208" priority="31">
      <formula>J43&lt;0</formula>
    </cfRule>
  </conditionalFormatting>
  <conditionalFormatting sqref="Q9">
    <cfRule type="expression" dxfId="4207" priority="24">
      <formula>Q9&gt;0</formula>
    </cfRule>
    <cfRule type="expression" dxfId="4206" priority="25">
      <formula>Q9&lt;0</formula>
    </cfRule>
  </conditionalFormatting>
  <conditionalFormatting sqref="R4">
    <cfRule type="expression" dxfId="4205" priority="26">
      <formula>R4&gt;0</formula>
    </cfRule>
    <cfRule type="expression" dxfId="420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203" priority="21">
      <formula>F120&gt;0</formula>
    </cfRule>
    <cfRule type="expression" dxfId="4202" priority="22">
      <formula>F120&lt;0</formula>
    </cfRule>
  </conditionalFormatting>
  <conditionalFormatting sqref="H120:H160">
    <cfRule type="expression" dxfId="4201" priority="19">
      <formula>H120&gt;0</formula>
    </cfRule>
    <cfRule type="expression" dxfId="4200" priority="20">
      <formula>H120&lt;0</formula>
    </cfRule>
  </conditionalFormatting>
  <conditionalFormatting sqref="J129:J160">
    <cfRule type="expression" dxfId="4199" priority="17">
      <formula>J129&gt;0</formula>
    </cfRule>
    <cfRule type="expression" dxfId="4198" priority="18">
      <formula>J129&lt;0</formula>
    </cfRule>
  </conditionalFormatting>
  <conditionalFormatting sqref="J134">
    <cfRule type="expression" dxfId="4197" priority="15">
      <formula>J134&gt;0</formula>
    </cfRule>
    <cfRule type="expression" dxfId="4196" priority="16">
      <formula>J134&lt;0</formula>
    </cfRule>
  </conditionalFormatting>
  <conditionalFormatting sqref="J31:J40">
    <cfRule type="expression" dxfId="4195" priority="13">
      <formula>J31&gt;0</formula>
    </cfRule>
    <cfRule type="expression" dxfId="4194" priority="14">
      <formula>J31&lt;0</formula>
    </cfRule>
  </conditionalFormatting>
  <conditionalFormatting sqref="J36:J37">
    <cfRule type="expression" dxfId="4193" priority="11">
      <formula>J36&gt;0</formula>
    </cfRule>
    <cfRule type="expression" dxfId="4192" priority="12">
      <formula>J36&lt;0</formula>
    </cfRule>
  </conditionalFormatting>
  <conditionalFormatting sqref="Q10">
    <cfRule type="expression" dxfId="4191" priority="9">
      <formula>Q10&gt;0</formula>
    </cfRule>
    <cfRule type="expression" dxfId="4190" priority="10">
      <formula>Q10&lt;0</formula>
    </cfRule>
  </conditionalFormatting>
  <conditionalFormatting sqref="K38:K55 K57:K68">
    <cfRule type="expression" dxfId="4189" priority="7">
      <formula>K38&gt;0</formula>
    </cfRule>
    <cfRule type="expression" dxfId="4188" priority="8">
      <formula>K38&lt;0</formula>
    </cfRule>
  </conditionalFormatting>
  <conditionalFormatting sqref="K43">
    <cfRule type="expression" dxfId="4187" priority="5">
      <formula>K43&gt;0</formula>
    </cfRule>
    <cfRule type="expression" dxfId="4186" priority="6">
      <formula>K43&lt;0</formula>
    </cfRule>
  </conditionalFormatting>
  <conditionalFormatting sqref="K31:K40">
    <cfRule type="expression" dxfId="4185" priority="3">
      <formula>K31&gt;0</formula>
    </cfRule>
    <cfRule type="expression" dxfId="4184" priority="4">
      <formula>K31&lt;0</formula>
    </cfRule>
  </conditionalFormatting>
  <conditionalFormatting sqref="K36:K37">
    <cfRule type="expression" dxfId="4183" priority="1">
      <formula>K36&gt;0</formula>
    </cfRule>
    <cfRule type="expression" dxfId="418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80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192.043125</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167.22</v>
      </c>
      <c r="R4" s="416">
        <v>0.14199999999999999</v>
      </c>
      <c r="T4" s="1">
        <v>43678</v>
      </c>
      <c r="U4" t="s">
        <v>1357</v>
      </c>
    </row>
    <row r="5" spans="1:21" x14ac:dyDescent="0.25">
      <c r="B5" s="69">
        <v>43821</v>
      </c>
      <c r="C5" s="7">
        <v>40</v>
      </c>
      <c r="D5" s="43">
        <v>163.68</v>
      </c>
      <c r="E5" s="43">
        <v>0</v>
      </c>
      <c r="F5" s="43">
        <f>C5*D5+E5</f>
        <v>6547.2000000000007</v>
      </c>
      <c r="G5" s="69"/>
      <c r="H5" s="158"/>
      <c r="I5" s="3"/>
      <c r="J5" s="3"/>
      <c r="K5" s="3"/>
      <c r="L5" s="4"/>
      <c r="M5" s="4"/>
      <c r="O5" s="11" t="s">
        <v>67</v>
      </c>
      <c r="Q5" s="3">
        <f>Q4*Q2</f>
        <v>13377.6</v>
      </c>
      <c r="T5" s="679"/>
      <c r="U5" s="30"/>
    </row>
    <row r="6" spans="1:21" x14ac:dyDescent="0.25">
      <c r="B6" s="395">
        <v>43873</v>
      </c>
      <c r="C6" s="4">
        <v>40</v>
      </c>
      <c r="D6" s="3">
        <v>166.8</v>
      </c>
      <c r="E6" s="3">
        <v>0</v>
      </c>
      <c r="F6" s="3">
        <f>C6*D6+E6</f>
        <v>6672</v>
      </c>
      <c r="G6" s="69"/>
      <c r="H6" s="158"/>
      <c r="I6" s="3"/>
      <c r="J6" s="3"/>
      <c r="K6" s="3"/>
      <c r="L6" s="4"/>
      <c r="M6" s="4"/>
      <c r="O6" s="11" t="s">
        <v>64</v>
      </c>
      <c r="Q6" s="2">
        <f>Q3*Q2</f>
        <v>15363.45</v>
      </c>
      <c r="U6" s="396"/>
    </row>
    <row r="7" spans="1:21" x14ac:dyDescent="0.25">
      <c r="B7" s="69"/>
      <c r="C7" s="4"/>
      <c r="D7" s="3"/>
      <c r="E7" s="3"/>
      <c r="F7" s="3"/>
      <c r="G7" s="69"/>
      <c r="H7" s="158"/>
      <c r="I7" s="3"/>
      <c r="J7" s="3"/>
      <c r="K7" s="3"/>
      <c r="L7" s="4"/>
      <c r="M7" s="4"/>
      <c r="O7" s="11" t="s">
        <v>175</v>
      </c>
      <c r="Q7" s="2">
        <f>Q10+Q8</f>
        <v>-1985.8500000000004</v>
      </c>
      <c r="R7">
        <v>40</v>
      </c>
    </row>
    <row r="8" spans="1:21" x14ac:dyDescent="0.25">
      <c r="B8" s="69"/>
      <c r="C8" s="4"/>
      <c r="D8" s="3"/>
      <c r="E8" s="3"/>
      <c r="F8" s="3"/>
      <c r="G8" s="69"/>
      <c r="H8" s="158"/>
      <c r="I8" s="3"/>
      <c r="J8" s="3"/>
      <c r="K8" s="3"/>
      <c r="L8" s="4"/>
      <c r="M8" s="4"/>
      <c r="O8" s="11" t="s">
        <v>177</v>
      </c>
      <c r="P8" s="33"/>
      <c r="Q8" s="2">
        <f>K18+M18-F18+Q2*Q4</f>
        <v>-1985.8500000000004</v>
      </c>
      <c r="T8" s="1"/>
      <c r="U8" s="727"/>
    </row>
    <row r="9" spans="1:21" x14ac:dyDescent="0.25">
      <c r="B9" s="69"/>
      <c r="C9" s="4"/>
      <c r="D9" s="3"/>
      <c r="E9" s="3"/>
      <c r="F9" s="3"/>
      <c r="G9" s="4"/>
      <c r="H9" s="158"/>
      <c r="I9" s="3"/>
      <c r="J9" s="3"/>
      <c r="K9" s="3"/>
      <c r="L9" s="4"/>
      <c r="M9" s="4"/>
      <c r="O9" s="11" t="s">
        <v>202</v>
      </c>
      <c r="Q9" s="131">
        <f>IF(Q2=0, 0, Q8/Q6)</f>
        <v>-0.12925807679915646</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140</v>
      </c>
      <c r="D18" s="18"/>
      <c r="E18" s="18"/>
      <c r="F18" s="18">
        <f>SUM(F2:F12)</f>
        <v>27919.4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183.94200000000001</v>
      </c>
    </row>
    <row r="20" spans="1:20" x14ac:dyDescent="0.25">
      <c r="O20" s="78">
        <v>1.0900000000000001</v>
      </c>
      <c r="P20" s="78">
        <f t="shared" ref="P20:P39" si="0">O20*$Q$4</f>
        <v>182.2698</v>
      </c>
    </row>
    <row r="21" spans="1:20" x14ac:dyDescent="0.25">
      <c r="O21" s="78">
        <v>1.08</v>
      </c>
      <c r="P21" s="78">
        <f t="shared" si="0"/>
        <v>180.5976</v>
      </c>
      <c r="T21" s="1"/>
    </row>
    <row r="22" spans="1:20" x14ac:dyDescent="0.25">
      <c r="O22" s="78">
        <v>1.07</v>
      </c>
      <c r="P22" s="78">
        <f t="shared" si="0"/>
        <v>178.9254</v>
      </c>
    </row>
    <row r="23" spans="1:20" x14ac:dyDescent="0.25">
      <c r="O23" s="78">
        <v>1.06</v>
      </c>
      <c r="P23" s="78">
        <f t="shared" si="0"/>
        <v>177.25320000000002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175.58100000000002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173.90880000000001</v>
      </c>
    </row>
    <row r="26" spans="1:20" x14ac:dyDescent="0.25">
      <c r="B26" s="161">
        <v>43626</v>
      </c>
      <c r="C26" s="10">
        <v>0</v>
      </c>
      <c r="D26" s="39">
        <v>252.2</v>
      </c>
      <c r="E26" s="39">
        <v>275.81</v>
      </c>
      <c r="F26" s="39"/>
      <c r="G26" s="39"/>
      <c r="H26" s="175"/>
      <c r="I26" s="39"/>
      <c r="J26" s="39">
        <v>476.09</v>
      </c>
      <c r="K26" s="39"/>
      <c r="L26" s="39"/>
      <c r="O26" s="78">
        <v>1.03</v>
      </c>
      <c r="P26" s="78">
        <f t="shared" si="0"/>
        <v>172.23660000000001</v>
      </c>
      <c r="T26" s="153"/>
    </row>
    <row r="27" spans="1:20" x14ac:dyDescent="0.25">
      <c r="B27" s="161">
        <v>43627</v>
      </c>
      <c r="C27" s="10">
        <v>20</v>
      </c>
      <c r="D27" s="39">
        <v>238.2055</v>
      </c>
      <c r="E27" s="39">
        <v>262.02999999999997</v>
      </c>
      <c r="F27" s="39">
        <f t="shared" ref="F27:F39" si="1">C27*(E27-D27)</f>
        <v>476.48999999999944</v>
      </c>
      <c r="G27" s="39">
        <f t="shared" ref="G27:G39" si="2">D27*C27</f>
        <v>4764.1099999999997</v>
      </c>
      <c r="H27" s="175"/>
      <c r="I27" s="39"/>
      <c r="J27" s="39">
        <f t="shared" ref="J27:J39" si="3">F27</f>
        <v>476.48999999999944</v>
      </c>
      <c r="K27" s="39"/>
      <c r="L27" s="39"/>
      <c r="O27" s="78">
        <v>1.02</v>
      </c>
      <c r="P27" s="78">
        <f t="shared" si="0"/>
        <v>170.56440000000001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168.8922</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167.22</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165.5478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163.87559999999999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162.20339999999999</v>
      </c>
    </row>
    <row r="33" spans="1: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160.53119999999998</v>
      </c>
    </row>
    <row r="34" spans="1: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158.85899999999998</v>
      </c>
    </row>
    <row r="35" spans="1: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157.18679999999998</v>
      </c>
    </row>
    <row r="36" spans="1: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155.5146</v>
      </c>
    </row>
    <row r="37" spans="1: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153.8424</v>
      </c>
    </row>
    <row r="38" spans="1: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152.17019999999999</v>
      </c>
    </row>
    <row r="39" spans="1:17" x14ac:dyDescent="0.25">
      <c r="A39">
        <v>40</v>
      </c>
      <c r="B39" s="161">
        <v>43873</v>
      </c>
      <c r="C39" s="7">
        <v>80</v>
      </c>
      <c r="D39" s="43">
        <v>192.04</v>
      </c>
      <c r="E39" s="39">
        <v>166.94</v>
      </c>
      <c r="F39" s="39">
        <f t="shared" si="1"/>
        <v>-2007.9999999999995</v>
      </c>
      <c r="G39" s="39">
        <f t="shared" si="2"/>
        <v>15363.199999999999</v>
      </c>
      <c r="H39" s="175"/>
      <c r="I39" s="39"/>
      <c r="J39" s="39">
        <f t="shared" si="3"/>
        <v>-2007.9999999999995</v>
      </c>
      <c r="K39" s="39"/>
      <c r="L39" s="39"/>
      <c r="O39" s="78">
        <v>0.9</v>
      </c>
      <c r="P39" s="78">
        <f t="shared" si="0"/>
        <v>150.49799999999999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81" priority="35">
      <formula>Q7&gt;0</formula>
    </cfRule>
    <cfRule type="expression" dxfId="4180" priority="36">
      <formula>Q7&lt;0</formula>
    </cfRule>
  </conditionalFormatting>
  <conditionalFormatting sqref="Q8">
    <cfRule type="expression" dxfId="4179" priority="33">
      <formula>Q8&gt;0</formula>
    </cfRule>
    <cfRule type="expression" dxfId="4178" priority="34">
      <formula>Q8&lt;0</formula>
    </cfRule>
  </conditionalFormatting>
  <conditionalFormatting sqref="F34:F54 F58:F63">
    <cfRule type="expression" dxfId="4177" priority="31">
      <formula>F34&gt;0</formula>
    </cfRule>
    <cfRule type="expression" dxfId="4176" priority="32">
      <formula>F34&lt;0</formula>
    </cfRule>
  </conditionalFormatting>
  <conditionalFormatting sqref="H34:H54 H58:H63">
    <cfRule type="expression" dxfId="4175" priority="29">
      <formula>H34&gt;0</formula>
    </cfRule>
    <cfRule type="expression" dxfId="4174" priority="30">
      <formula>H34&lt;0</formula>
    </cfRule>
  </conditionalFormatting>
  <conditionalFormatting sqref="Q10">
    <cfRule type="expression" dxfId="4173" priority="27">
      <formula>Q10&gt;0</formula>
    </cfRule>
    <cfRule type="expression" dxfId="4172" priority="28">
      <formula>Q10&lt;0</formula>
    </cfRule>
  </conditionalFormatting>
  <conditionalFormatting sqref="J25:J39">
    <cfRule type="expression" dxfId="4171" priority="25">
      <formula>J25&gt;0</formula>
    </cfRule>
    <cfRule type="expression" dxfId="4170" priority="26">
      <formula>J25&lt;0</formula>
    </cfRule>
  </conditionalFormatting>
  <conditionalFormatting sqref="K25:K35 K37:K38">
    <cfRule type="expression" dxfId="4169" priority="23">
      <formula>K25&gt;0</formula>
    </cfRule>
    <cfRule type="expression" dxfId="4168" priority="24">
      <formula>K25&lt;0</formula>
    </cfRule>
  </conditionalFormatting>
  <conditionalFormatting sqref="F89:F110">
    <cfRule type="expression" dxfId="4167" priority="21">
      <formula>F89&gt;0</formula>
    </cfRule>
    <cfRule type="expression" dxfId="4166" priority="22">
      <formula>F89&lt;0</formula>
    </cfRule>
  </conditionalFormatting>
  <conditionalFormatting sqref="H89:H110">
    <cfRule type="expression" dxfId="4165" priority="19">
      <formula>H89&gt;0</formula>
    </cfRule>
    <cfRule type="expression" dxfId="4164" priority="20">
      <formula>H89&lt;0</formula>
    </cfRule>
  </conditionalFormatting>
  <conditionalFormatting sqref="J89:J102">
    <cfRule type="expression" dxfId="4163" priority="17">
      <formula>J89&gt;0</formula>
    </cfRule>
    <cfRule type="expression" dxfId="4162" priority="18">
      <formula>J89&lt;0</formula>
    </cfRule>
  </conditionalFormatting>
  <conditionalFormatting sqref="K89:K102">
    <cfRule type="expression" dxfId="4161" priority="15">
      <formula>K89&gt;0</formula>
    </cfRule>
    <cfRule type="expression" dxfId="4160" priority="16">
      <formula>K89&lt;0</formula>
    </cfRule>
  </conditionalFormatting>
  <conditionalFormatting sqref="L89:L102">
    <cfRule type="expression" dxfId="4159" priority="13">
      <formula>L89&gt;0</formula>
    </cfRule>
    <cfRule type="expression" dxfId="4158" priority="14">
      <formula>L89&lt;0</formula>
    </cfRule>
  </conditionalFormatting>
  <conditionalFormatting sqref="F25:F26 F30:F33">
    <cfRule type="expression" dxfId="4157" priority="11">
      <formula>F25&gt;0</formula>
    </cfRule>
    <cfRule type="expression" dxfId="4156" priority="12">
      <formula>F25&lt;0</formula>
    </cfRule>
  </conditionalFormatting>
  <conditionalFormatting sqref="H25:H33">
    <cfRule type="expression" dxfId="4155" priority="9">
      <formula>H25&gt;0</formula>
    </cfRule>
    <cfRule type="expression" dxfId="4154" priority="10">
      <formula>H25&lt;0</formula>
    </cfRule>
  </conditionalFormatting>
  <conditionalFormatting sqref="J54">
    <cfRule type="expression" dxfId="4153" priority="7">
      <formula>J54&gt;0</formula>
    </cfRule>
    <cfRule type="expression" dxfId="4152" priority="8">
      <formula>J54&lt;0</formula>
    </cfRule>
  </conditionalFormatting>
  <conditionalFormatting sqref="F55:F57">
    <cfRule type="expression" dxfId="4151" priority="5">
      <formula>F55&gt;0</formula>
    </cfRule>
    <cfRule type="expression" dxfId="4150" priority="6">
      <formula>F55&lt;0</formula>
    </cfRule>
  </conditionalFormatting>
  <conditionalFormatting sqref="H55:H57">
    <cfRule type="expression" dxfId="4149" priority="3">
      <formula>H55&gt;0</formula>
    </cfRule>
    <cfRule type="expression" dxfId="4148" priority="4">
      <formula>H55&lt;0</formula>
    </cfRule>
  </conditionalFormatting>
  <conditionalFormatting sqref="F27:F29">
    <cfRule type="expression" dxfId="4147" priority="1">
      <formula>F27&gt;0</formula>
    </cfRule>
    <cfRule type="expression" dxfId="4146"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45" priority="9">
      <formula>F36&gt;0</formula>
    </cfRule>
    <cfRule type="expression" dxfId="4144" priority="10">
      <formula>F36&lt;0</formula>
    </cfRule>
  </conditionalFormatting>
  <conditionalFormatting sqref="F25:F35">
    <cfRule type="expression" dxfId="4143" priority="7">
      <formula>F25&gt;0</formula>
    </cfRule>
    <cfRule type="expression" dxfId="4142" priority="8">
      <formula>F25&lt;0</formula>
    </cfRule>
  </conditionalFormatting>
  <conditionalFormatting sqref="H25:H35">
    <cfRule type="expression" dxfId="4141" priority="5">
      <formula>H25&gt;0</formula>
    </cfRule>
    <cfRule type="expression" dxfId="4140" priority="6">
      <formula>H25&lt;0</formula>
    </cfRule>
  </conditionalFormatting>
  <conditionalFormatting sqref="Q7">
    <cfRule type="expression" dxfId="4139" priority="3">
      <formula>Q7&gt;0</formula>
    </cfRule>
    <cfRule type="expression" dxfId="4138" priority="4">
      <formula>Q7&lt;0</formula>
    </cfRule>
  </conditionalFormatting>
  <conditionalFormatting sqref="Q8">
    <cfRule type="expression" dxfId="4137" priority="1">
      <formula>Q8&gt;0</formula>
    </cfRule>
    <cfRule type="expression" dxfId="413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35" priority="37">
      <formula>F25&gt;0</formula>
    </cfRule>
    <cfRule type="expression" dxfId="4134" priority="38">
      <formula>F25&lt;0</formula>
    </cfRule>
  </conditionalFormatting>
  <conditionalFormatting sqref="Q7">
    <cfRule type="expression" dxfId="4133" priority="35">
      <formula>Q7&gt;0</formula>
    </cfRule>
    <cfRule type="expression" dxfId="4132" priority="36">
      <formula>Q7&lt;0</formula>
    </cfRule>
  </conditionalFormatting>
  <conditionalFormatting sqref="Q8">
    <cfRule type="expression" dxfId="4131" priority="33">
      <formula>Q8&gt;0</formula>
    </cfRule>
    <cfRule type="expression" dxfId="4130" priority="34">
      <formula>Q8&lt;0</formula>
    </cfRule>
  </conditionalFormatting>
  <conditionalFormatting sqref="F44:F46">
    <cfRule type="expression" dxfId="4129" priority="31">
      <formula>F44&gt;0</formula>
    </cfRule>
    <cfRule type="expression" dxfId="4128" priority="32">
      <formula>F44&lt;0</formula>
    </cfRule>
  </conditionalFormatting>
  <conditionalFormatting sqref="H44:H46">
    <cfRule type="expression" dxfId="4127" priority="29">
      <formula>H44&gt;0</formula>
    </cfRule>
    <cfRule type="expression" dxfId="4126" priority="30">
      <formula>H44&lt;0</formula>
    </cfRule>
  </conditionalFormatting>
  <conditionalFormatting sqref="F89:F110">
    <cfRule type="expression" dxfId="4125" priority="27">
      <formula>F89&gt;0</formula>
    </cfRule>
    <cfRule type="expression" dxfId="4124" priority="28">
      <formula>F89&lt;0</formula>
    </cfRule>
  </conditionalFormatting>
  <conditionalFormatting sqref="H89:H110">
    <cfRule type="expression" dxfId="4123" priority="25">
      <formula>H89&gt;0</formula>
    </cfRule>
    <cfRule type="expression" dxfId="4122" priority="26">
      <formula>H89&lt;0</formula>
    </cfRule>
  </conditionalFormatting>
  <conditionalFormatting sqref="Q10">
    <cfRule type="expression" dxfId="4121" priority="23">
      <formula>Q10&gt;0</formula>
    </cfRule>
    <cfRule type="expression" dxfId="4120" priority="24">
      <formula>Q10&lt;0</formula>
    </cfRule>
  </conditionalFormatting>
  <conditionalFormatting sqref="J25:J38">
    <cfRule type="expression" dxfId="4119" priority="21">
      <formula>J25&gt;0</formula>
    </cfRule>
    <cfRule type="expression" dxfId="4118" priority="22">
      <formula>J25&lt;0</formula>
    </cfRule>
  </conditionalFormatting>
  <conditionalFormatting sqref="K25:K38">
    <cfRule type="expression" dxfId="4117" priority="19">
      <formula>K25&gt;0</formula>
    </cfRule>
    <cfRule type="expression" dxfId="4116" priority="20">
      <formula>K25&lt;0</formula>
    </cfRule>
  </conditionalFormatting>
  <conditionalFormatting sqref="L25:L38">
    <cfRule type="expression" dxfId="4115" priority="17">
      <formula>L25&gt;0</formula>
    </cfRule>
    <cfRule type="expression" dxfId="4114" priority="18">
      <formula>L25&lt;0</formula>
    </cfRule>
  </conditionalFormatting>
  <conditionalFormatting sqref="J40">
    <cfRule type="expression" dxfId="4113" priority="15">
      <formula>J40&gt;0</formula>
    </cfRule>
    <cfRule type="expression" dxfId="4112" priority="16">
      <formula>J40&lt;0</formula>
    </cfRule>
  </conditionalFormatting>
  <conditionalFormatting sqref="L39">
    <cfRule type="expression" dxfId="4111" priority="11">
      <formula>L39&gt;0</formula>
    </cfRule>
    <cfRule type="expression" dxfId="4110" priority="12">
      <formula>L39&lt;0</formula>
    </cfRule>
  </conditionalFormatting>
  <conditionalFormatting sqref="F39">
    <cfRule type="expression" dxfId="4109" priority="9">
      <formula>F39&gt;0</formula>
    </cfRule>
    <cfRule type="expression" dxfId="4108" priority="10">
      <formula>F39&lt;0</formula>
    </cfRule>
  </conditionalFormatting>
  <conditionalFormatting sqref="H39">
    <cfRule type="expression" dxfId="4107" priority="7">
      <formula>H39&gt;0</formula>
    </cfRule>
    <cfRule type="expression" dxfId="4106" priority="8">
      <formula>H39&lt;0</formula>
    </cfRule>
  </conditionalFormatting>
  <conditionalFormatting sqref="J41">
    <cfRule type="expression" dxfId="4105" priority="5">
      <formula>J41&gt;0</formula>
    </cfRule>
    <cfRule type="expression" dxfId="4104" priority="6">
      <formula>J41&lt;0</formula>
    </cfRule>
  </conditionalFormatting>
  <conditionalFormatting sqref="J43">
    <cfRule type="expression" dxfId="4103" priority="3">
      <formula>J43&gt;0</formula>
    </cfRule>
    <cfRule type="expression" dxfId="4102" priority="4">
      <formula>J43&lt;0</formula>
    </cfRule>
  </conditionalFormatting>
  <conditionalFormatting sqref="J44">
    <cfRule type="expression" dxfId="4101" priority="1">
      <formula>J44&gt;0</formula>
    </cfRule>
    <cfRule type="expression" dxfId="410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99" priority="31">
      <formula>F29&gt;0</formula>
    </cfRule>
    <cfRule type="expression" dxfId="4098" priority="32">
      <formula>F29&lt;0</formula>
    </cfRule>
  </conditionalFormatting>
  <conditionalFormatting sqref="F29 F31:F35">
    <cfRule type="expression" dxfId="4097" priority="33">
      <formula>F29&gt;0</formula>
    </cfRule>
    <cfRule type="expression" dxfId="4096" priority="34">
      <formula>F29&lt;0</formula>
    </cfRule>
  </conditionalFormatting>
  <conditionalFormatting sqref="H29 H31:H35">
    <cfRule type="expression" dxfId="4095" priority="29">
      <formula>H29&gt;0</formula>
    </cfRule>
    <cfRule type="expression" dxfId="4094" priority="30">
      <formula>H29&lt;0</formula>
    </cfRule>
  </conditionalFormatting>
  <conditionalFormatting sqref="F21:F28">
    <cfRule type="expression" dxfId="4093" priority="27">
      <formula>F21&gt;0</formula>
    </cfRule>
    <cfRule type="expression" dxfId="4092" priority="28">
      <formula>F21&lt;0</formula>
    </cfRule>
  </conditionalFormatting>
  <conditionalFormatting sqref="H21:H28">
    <cfRule type="expression" dxfId="4091" priority="25">
      <formula>H21&gt;0</formula>
    </cfRule>
    <cfRule type="expression" dxfId="4090" priority="26">
      <formula>H21&lt;0</formula>
    </cfRule>
  </conditionalFormatting>
  <conditionalFormatting sqref="Q8">
    <cfRule type="expression" dxfId="4089" priority="21">
      <formula>Q8&gt;0</formula>
    </cfRule>
    <cfRule type="expression" dxfId="4088" priority="22">
      <formula>Q8&lt;0</formula>
    </cfRule>
  </conditionalFormatting>
  <conditionalFormatting sqref="Q7">
    <cfRule type="expression" dxfId="4087" priority="23">
      <formula>Q7&gt;0</formula>
    </cfRule>
    <cfRule type="expression" dxfId="4086" priority="24">
      <formula>Q7&lt;0</formula>
    </cfRule>
  </conditionalFormatting>
  <conditionalFormatting sqref="F30">
    <cfRule type="expression" dxfId="4085" priority="19">
      <formula>F30&gt;0</formula>
    </cfRule>
    <cfRule type="expression" dxfId="4084" priority="20">
      <formula>F30&lt;0</formula>
    </cfRule>
  </conditionalFormatting>
  <conditionalFormatting sqref="H30">
    <cfRule type="expression" dxfId="4083" priority="17">
      <formula>H30&gt;0</formula>
    </cfRule>
    <cfRule type="expression" dxfId="4082" priority="18">
      <formula>H30&lt;0</formula>
    </cfRule>
  </conditionalFormatting>
  <conditionalFormatting sqref="F68 F70:F74">
    <cfRule type="expression" dxfId="4081" priority="13">
      <formula>F68&gt;0</formula>
    </cfRule>
    <cfRule type="expression" dxfId="4080" priority="14">
      <formula>F68&lt;0</formula>
    </cfRule>
  </conditionalFormatting>
  <conditionalFormatting sqref="F68 F70:F74">
    <cfRule type="expression" dxfId="4079" priority="15">
      <formula>F68&gt;0</formula>
    </cfRule>
    <cfRule type="expression" dxfId="4078" priority="16">
      <formula>F68&lt;0</formula>
    </cfRule>
  </conditionalFormatting>
  <conditionalFormatting sqref="H68 H70:H74">
    <cfRule type="expression" dxfId="4077" priority="11">
      <formula>H68&gt;0</formula>
    </cfRule>
    <cfRule type="expression" dxfId="4076" priority="12">
      <formula>H68&lt;0</formula>
    </cfRule>
  </conditionalFormatting>
  <conditionalFormatting sqref="F60:F67">
    <cfRule type="expression" dxfId="4075" priority="9">
      <formula>F60&gt;0</formula>
    </cfRule>
    <cfRule type="expression" dxfId="4074" priority="10">
      <formula>F60&lt;0</formula>
    </cfRule>
  </conditionalFormatting>
  <conditionalFormatting sqref="H60:H67">
    <cfRule type="expression" dxfId="4073" priority="7">
      <formula>H60&gt;0</formula>
    </cfRule>
    <cfRule type="expression" dxfId="4072" priority="8">
      <formula>H60&lt;0</formula>
    </cfRule>
  </conditionalFormatting>
  <conditionalFormatting sqref="F69">
    <cfRule type="expression" dxfId="4071" priority="5">
      <formula>F69&gt;0</formula>
    </cfRule>
    <cfRule type="expression" dxfId="4070" priority="6">
      <formula>F69&lt;0</formula>
    </cfRule>
  </conditionalFormatting>
  <conditionalFormatting sqref="H69">
    <cfRule type="expression" dxfId="4069" priority="3">
      <formula>H69&gt;0</formula>
    </cfRule>
    <cfRule type="expression" dxfId="4068" priority="4">
      <formula>H69&lt;0</formula>
    </cfRule>
  </conditionalFormatting>
  <conditionalFormatting sqref="Q10">
    <cfRule type="expression" dxfId="4067" priority="1">
      <formula>Q10&gt;0</formula>
    </cfRule>
    <cfRule type="expression" dxfId="406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65" priority="75">
      <formula>F32&gt;0</formula>
    </cfRule>
    <cfRule type="expression" dxfId="4064" priority="76">
      <formula>F32&lt;0</formula>
    </cfRule>
  </conditionalFormatting>
  <conditionalFormatting sqref="Q7">
    <cfRule type="expression" dxfId="4063" priority="73">
      <formula>Q7&gt;0</formula>
    </cfRule>
    <cfRule type="expression" dxfId="4062" priority="74">
      <formula>Q7&lt;0</formula>
    </cfRule>
  </conditionalFormatting>
  <conditionalFormatting sqref="Q8">
    <cfRule type="expression" dxfId="4061" priority="71">
      <formula>Q8&gt;0</formula>
    </cfRule>
    <cfRule type="expression" dxfId="406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59" priority="63">
      <formula>M58&gt;0</formula>
    </cfRule>
    <cfRule type="expression" dxfId="4058" priority="64">
      <formula>M58&lt;0</formula>
    </cfRule>
  </conditionalFormatting>
  <conditionalFormatting sqref="Q10">
    <cfRule type="expression" dxfId="4057" priority="61">
      <formula>Q10&gt;0</formula>
    </cfRule>
    <cfRule type="expression" dxfId="4056" priority="62">
      <formula>Q10&lt;0</formula>
    </cfRule>
  </conditionalFormatting>
  <conditionalFormatting sqref="F29:F31">
    <cfRule type="expression" dxfId="4055" priority="59">
      <formula>F29&gt;0</formula>
    </cfRule>
    <cfRule type="expression" dxfId="4054" priority="60">
      <formula>F29&lt;0</formula>
    </cfRule>
  </conditionalFormatting>
  <conditionalFormatting sqref="H29:H31">
    <cfRule type="expression" dxfId="4053" priority="57">
      <formula>H29&gt;0</formula>
    </cfRule>
    <cfRule type="expression" dxfId="4052" priority="58">
      <formula>H29&lt;0</formula>
    </cfRule>
  </conditionalFormatting>
  <conditionalFormatting sqref="F83:F94">
    <cfRule type="expression" dxfId="4051" priority="55">
      <formula>F83&gt;0</formula>
    </cfRule>
    <cfRule type="expression" dxfId="4050" priority="56">
      <formula>F83&lt;0</formula>
    </cfRule>
  </conditionalFormatting>
  <conditionalFormatting sqref="H83:H94">
    <cfRule type="expression" dxfId="4049" priority="53">
      <formula>H83&gt;0</formula>
    </cfRule>
    <cfRule type="expression" dxfId="4048" priority="54">
      <formula>H83&lt;0</formula>
    </cfRule>
  </conditionalFormatting>
  <conditionalFormatting sqref="J41">
    <cfRule type="expression" dxfId="4047" priority="51">
      <formula>J41&gt;0</formula>
    </cfRule>
    <cfRule type="expression" dxfId="4046" priority="52">
      <formula>J41&lt;0</formula>
    </cfRule>
  </conditionalFormatting>
  <conditionalFormatting sqref="J39:J47">
    <cfRule type="expression" dxfId="4045" priority="49">
      <formula>J39&gt;0</formula>
    </cfRule>
    <cfRule type="expression" dxfId="4044" priority="50">
      <formula>J39&lt;0</formula>
    </cfRule>
  </conditionalFormatting>
  <conditionalFormatting sqref="F48:F51 H48:H51">
    <cfRule type="expression" dxfId="4043" priority="47">
      <formula>F48&gt;0</formula>
    </cfRule>
    <cfRule type="expression" dxfId="4042" priority="48">
      <formula>F48&lt;0</formula>
    </cfRule>
  </conditionalFormatting>
  <conditionalFormatting sqref="J48:J57">
    <cfRule type="expression" dxfId="4041" priority="45">
      <formula>J48&gt;0</formula>
    </cfRule>
    <cfRule type="expression" dxfId="4040" priority="46">
      <formula>J48&lt;0</formula>
    </cfRule>
  </conditionalFormatting>
  <conditionalFormatting sqref="K45:K52">
    <cfRule type="expression" dxfId="4039" priority="43">
      <formula>K45&gt;0</formula>
    </cfRule>
    <cfRule type="expression" dxfId="4038" priority="44">
      <formula>K45&lt;0</formula>
    </cfRule>
  </conditionalFormatting>
  <conditionalFormatting sqref="K45:K52">
    <cfRule type="expression" dxfId="4037" priority="41">
      <formula>K45&gt;0</formula>
    </cfRule>
    <cfRule type="expression" dxfId="4036" priority="42">
      <formula>K45&lt;0</formula>
    </cfRule>
  </conditionalFormatting>
  <conditionalFormatting sqref="F102:F118 H102:H118 H120:H128 F120:F128">
    <cfRule type="expression" dxfId="4035" priority="37">
      <formula>F102&gt;0</formula>
    </cfRule>
    <cfRule type="expression" dxfId="4034" priority="38">
      <formula>F102&lt;0</formula>
    </cfRule>
  </conditionalFormatting>
  <conditionalFormatting sqref="F96:F101">
    <cfRule type="expression" dxfId="4033" priority="35">
      <formula>F96&gt;0</formula>
    </cfRule>
    <cfRule type="expression" dxfId="4032" priority="36">
      <formula>F96&lt;0</formula>
    </cfRule>
  </conditionalFormatting>
  <conditionalFormatting sqref="H96:H101">
    <cfRule type="expression" dxfId="4031" priority="33">
      <formula>H96&gt;0</formula>
    </cfRule>
    <cfRule type="expression" dxfId="4030" priority="34">
      <formula>H96&lt;0</formula>
    </cfRule>
  </conditionalFormatting>
  <conditionalFormatting sqref="J112">
    <cfRule type="expression" dxfId="4029" priority="31">
      <formula>J112&gt;0</formula>
    </cfRule>
    <cfRule type="expression" dxfId="4028" priority="32">
      <formula>J112&lt;0</formula>
    </cfRule>
  </conditionalFormatting>
  <conditionalFormatting sqref="J110:J118 J120">
    <cfRule type="expression" dxfId="4027" priority="29">
      <formula>J110&gt;0</formula>
    </cfRule>
    <cfRule type="expression" dxfId="4026" priority="30">
      <formula>J110&lt;0</formula>
    </cfRule>
  </conditionalFormatting>
  <conditionalFormatting sqref="F119 H119">
    <cfRule type="expression" dxfId="4025" priority="27">
      <formula>F119&gt;0</formula>
    </cfRule>
    <cfRule type="expression" dxfId="4024" priority="28">
      <formula>F119&lt;0</formula>
    </cfRule>
  </conditionalFormatting>
  <conditionalFormatting sqref="J119">
    <cfRule type="expression" dxfId="4023" priority="25">
      <formula>J119&gt;0</formula>
    </cfRule>
    <cfRule type="expression" dxfId="4022" priority="26">
      <formula>J119&lt;0</formula>
    </cfRule>
  </conditionalFormatting>
  <conditionalFormatting sqref="K112:K123">
    <cfRule type="expression" dxfId="4021" priority="23">
      <formula>K112&gt;0</formula>
    </cfRule>
    <cfRule type="expression" dxfId="4020" priority="24">
      <formula>K112&lt;0</formula>
    </cfRule>
  </conditionalFormatting>
  <conditionalFormatting sqref="K110:K123">
    <cfRule type="expression" dxfId="4019" priority="21">
      <formula>K110&gt;0</formula>
    </cfRule>
    <cfRule type="expression" dxfId="4018" priority="22">
      <formula>K110&lt;0</formula>
    </cfRule>
  </conditionalFormatting>
  <conditionalFormatting sqref="J121">
    <cfRule type="expression" dxfId="4017" priority="19">
      <formula>J121&gt;0</formula>
    </cfRule>
    <cfRule type="expression" dxfId="4016" priority="20">
      <formula>J121&lt;0</formula>
    </cfRule>
  </conditionalFormatting>
  <conditionalFormatting sqref="F25:F28">
    <cfRule type="expression" dxfId="4015" priority="17">
      <formula>F25&gt;0</formula>
    </cfRule>
    <cfRule type="expression" dxfId="4014" priority="18">
      <formula>F25&lt;0</formula>
    </cfRule>
  </conditionalFormatting>
  <conditionalFormatting sqref="H25:H28">
    <cfRule type="expression" dxfId="4013" priority="15">
      <formula>H25&gt;0</formula>
    </cfRule>
    <cfRule type="expression" dxfId="4012" priority="16">
      <formula>H25&lt;0</formula>
    </cfRule>
  </conditionalFormatting>
  <conditionalFormatting sqref="J27:J29">
    <cfRule type="expression" dxfId="4011" priority="13">
      <formula>J27&gt;0</formula>
    </cfRule>
    <cfRule type="expression" dxfId="4010" priority="14">
      <formula>J27&lt;0</formula>
    </cfRule>
  </conditionalFormatting>
  <conditionalFormatting sqref="J30:J31">
    <cfRule type="expression" dxfId="4009" priority="11">
      <formula>J30&gt;0</formula>
    </cfRule>
    <cfRule type="expression" dxfId="4008" priority="12">
      <formula>J30&lt;0</formula>
    </cfRule>
  </conditionalFormatting>
  <conditionalFormatting sqref="J33">
    <cfRule type="expression" dxfId="4007" priority="9">
      <formula>J33&gt;0</formula>
    </cfRule>
    <cfRule type="expression" dxfId="4006" priority="10">
      <formula>J33&lt;0</formula>
    </cfRule>
  </conditionalFormatting>
  <conditionalFormatting sqref="J34">
    <cfRule type="expression" dxfId="4005" priority="7">
      <formula>J34&gt;0</formula>
    </cfRule>
    <cfRule type="expression" dxfId="4004" priority="8">
      <formula>J34&lt;0</formula>
    </cfRule>
  </conditionalFormatting>
  <conditionalFormatting sqref="J35:J43">
    <cfRule type="expression" dxfId="4003" priority="5">
      <formula>J35&gt;0</formula>
    </cfRule>
    <cfRule type="expression" dxfId="400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4001" priority="1">
      <formula>Q9&gt;0</formula>
    </cfRule>
    <cfRule type="expression" dxfId="400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99" priority="27">
      <formula>F27&gt;0</formula>
    </cfRule>
    <cfRule type="expression" dxfId="3998" priority="28">
      <formula>F27&lt;0</formula>
    </cfRule>
  </conditionalFormatting>
  <conditionalFormatting sqref="Q8">
    <cfRule type="expression" dxfId="3997" priority="15">
      <formula>Q8&gt;0</formula>
    </cfRule>
    <cfRule type="expression" dxfId="3996" priority="16">
      <formula>Q8&lt;0</formula>
    </cfRule>
  </conditionalFormatting>
  <conditionalFormatting sqref="Q7">
    <cfRule type="expression" dxfId="3995" priority="17">
      <formula>Q7&gt;0</formula>
    </cfRule>
    <cfRule type="expression" dxfId="3994" priority="18">
      <formula>Q7&lt;0</formula>
    </cfRule>
  </conditionalFormatting>
  <conditionalFormatting sqref="F37:F38">
    <cfRule type="expression" dxfId="3993" priority="13">
      <formula>F37&gt;0</formula>
    </cfRule>
    <cfRule type="expression" dxfId="3992" priority="14">
      <formula>F37&lt;0</formula>
    </cfRule>
  </conditionalFormatting>
  <conditionalFormatting sqref="H37:H38">
    <cfRule type="expression" dxfId="3991" priority="11">
      <formula>H37&gt;0</formula>
    </cfRule>
    <cfRule type="expression" dxfId="3990" priority="12">
      <formula>H37&lt;0</formula>
    </cfRule>
  </conditionalFormatting>
  <conditionalFormatting sqref="F23:F26 H23:H26">
    <cfRule type="expression" dxfId="3989" priority="9">
      <formula>F23&gt;0</formula>
    </cfRule>
    <cfRule type="expression" dxfId="3988" priority="10">
      <formula>F23&lt;0</formula>
    </cfRule>
  </conditionalFormatting>
  <conditionalFormatting sqref="Q10">
    <cfRule type="expression" dxfId="3987" priority="3">
      <formula>Q10&gt;0</formula>
    </cfRule>
    <cfRule type="expression" dxfId="3986" priority="4">
      <formula>Q10&lt;0</formula>
    </cfRule>
  </conditionalFormatting>
  <conditionalFormatting sqref="F22 H22">
    <cfRule type="expression" dxfId="3985" priority="1">
      <formula>F22&gt;0</formula>
    </cfRule>
    <cfRule type="expression" dxfId="3984" priority="2">
      <formula>F22&lt;0</formula>
    </cfRule>
  </conditionalFormatting>
  <conditionalFormatting sqref="M41">
    <cfRule type="expression" dxfId="3983" priority="5">
      <formula>M41&gt;0</formula>
    </cfRule>
    <cfRule type="expression" dxfId="3982"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81" priority="29">
      <formula>F25&gt;0</formula>
    </cfRule>
    <cfRule type="expression" dxfId="3980" priority="30">
      <formula>F25&lt;0</formula>
    </cfRule>
  </conditionalFormatting>
  <conditionalFormatting sqref="Q7">
    <cfRule type="expression" dxfId="3979" priority="27">
      <formula>Q7&gt;0</formula>
    </cfRule>
    <cfRule type="expression" dxfId="3978" priority="28">
      <formula>Q7&lt;0</formula>
    </cfRule>
  </conditionalFormatting>
  <conditionalFormatting sqref="Q8">
    <cfRule type="expression" dxfId="3977" priority="25">
      <formula>Q8&gt;0</formula>
    </cfRule>
    <cfRule type="expression" dxfId="3976" priority="26">
      <formula>Q8&lt;0</formula>
    </cfRule>
  </conditionalFormatting>
  <conditionalFormatting sqref="Q10">
    <cfRule type="expression" dxfId="3975" priority="13">
      <formula>Q10&gt;0</formula>
    </cfRule>
    <cfRule type="expression" dxfId="3974" priority="14">
      <formula>Q10&lt;0</formula>
    </cfRule>
  </conditionalFormatting>
  <conditionalFormatting sqref="M46">
    <cfRule type="expression" dxfId="3973" priority="11">
      <formula>M46&gt;0</formula>
    </cfRule>
    <cfRule type="expression" dxfId="3972" priority="12">
      <formula>M46&lt;0</formula>
    </cfRule>
  </conditionalFormatting>
  <conditionalFormatting sqref="F80:F88 H80:H88">
    <cfRule type="expression" dxfId="3971" priority="9">
      <formula>F80&gt;0</formula>
    </cfRule>
    <cfRule type="expression" dxfId="3970" priority="10">
      <formula>F80&lt;0</formula>
    </cfRule>
  </conditionalFormatting>
  <conditionalFormatting sqref="F75:F79">
    <cfRule type="expression" dxfId="3969" priority="7">
      <formula>F75&gt;0</formula>
    </cfRule>
    <cfRule type="expression" dxfId="3968" priority="8">
      <formula>F75&lt;0</formula>
    </cfRule>
  </conditionalFormatting>
  <conditionalFormatting sqref="H75:H79">
    <cfRule type="expression" dxfId="3967" priority="5">
      <formula>H75&gt;0</formula>
    </cfRule>
    <cfRule type="expression" dxfId="3966" priority="6">
      <formula>H75&lt;0</formula>
    </cfRule>
  </conditionalFormatting>
  <conditionalFormatting sqref="F71:F74">
    <cfRule type="expression" dxfId="3965" priority="3">
      <formula>F71&gt;0</formula>
    </cfRule>
    <cfRule type="expression" dxfId="3964" priority="4">
      <formula>F71&lt;0</formula>
    </cfRule>
  </conditionalFormatting>
  <conditionalFormatting sqref="H71:H74">
    <cfRule type="expression" dxfId="3963" priority="1">
      <formula>H71&gt;0</formula>
    </cfRule>
    <cfRule type="expression" dxfId="3962"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61" priority="21">
      <formula>F47&gt;0</formula>
    </cfRule>
    <cfRule type="expression" dxfId="3960" priority="22">
      <formula>F47&lt;0</formula>
    </cfRule>
  </conditionalFormatting>
  <conditionalFormatting sqref="Q7">
    <cfRule type="expression" dxfId="3959" priority="19">
      <formula>Q7&gt;0</formula>
    </cfRule>
    <cfRule type="expression" dxfId="3958" priority="20">
      <formula>Q7&lt;0</formula>
    </cfRule>
  </conditionalFormatting>
  <conditionalFormatting sqref="Q8">
    <cfRule type="expression" dxfId="3957" priority="17">
      <formula>Q8&gt;0</formula>
    </cfRule>
    <cfRule type="expression" dxfId="3956" priority="18">
      <formula>Q8&lt;0</formula>
    </cfRule>
  </conditionalFormatting>
  <conditionalFormatting sqref="F25:F46">
    <cfRule type="expression" dxfId="3955" priority="15">
      <formula>F25&gt;0</formula>
    </cfRule>
    <cfRule type="expression" dxfId="3954" priority="16">
      <formula>F25&lt;0</formula>
    </cfRule>
  </conditionalFormatting>
  <conditionalFormatting sqref="H25:H46">
    <cfRule type="expression" dxfId="3953" priority="13">
      <formula>H25&gt;0</formula>
    </cfRule>
    <cfRule type="expression" dxfId="3952" priority="14">
      <formula>H25&lt;0</formula>
    </cfRule>
  </conditionalFormatting>
  <conditionalFormatting sqref="F89:F110">
    <cfRule type="expression" dxfId="3951" priority="11">
      <formula>F89&gt;0</formula>
    </cfRule>
    <cfRule type="expression" dxfId="3950" priority="12">
      <formula>F89&lt;0</formula>
    </cfRule>
  </conditionalFormatting>
  <conditionalFormatting sqref="H89:H110">
    <cfRule type="expression" dxfId="3949" priority="9">
      <formula>H89&gt;0</formula>
    </cfRule>
    <cfRule type="expression" dxfId="3948" priority="10">
      <formula>H89&lt;0</formula>
    </cfRule>
  </conditionalFormatting>
  <conditionalFormatting sqref="Q10">
    <cfRule type="expression" dxfId="3947" priority="7">
      <formula>Q10&gt;0</formula>
    </cfRule>
    <cfRule type="expression" dxfId="3946" priority="8">
      <formula>Q10&lt;0</formula>
    </cfRule>
  </conditionalFormatting>
  <conditionalFormatting sqref="J25:J38">
    <cfRule type="expression" dxfId="3945" priority="5">
      <formula>J25&gt;0</formula>
    </cfRule>
    <cfRule type="expression" dxfId="3944" priority="6">
      <formula>J25&lt;0</formula>
    </cfRule>
  </conditionalFormatting>
  <conditionalFormatting sqref="K25:K38">
    <cfRule type="expression" dxfId="3943" priority="3">
      <formula>K25&gt;0</formula>
    </cfRule>
    <cfRule type="expression" dxfId="3942" priority="4">
      <formula>K25&lt;0</formula>
    </cfRule>
  </conditionalFormatting>
  <conditionalFormatting sqref="L25:L38">
    <cfRule type="expression" dxfId="3941" priority="1">
      <formula>L25&gt;0</formula>
    </cfRule>
    <cfRule type="expression" dxfId="394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39" priority="23">
      <formula>F34&gt;0</formula>
    </cfRule>
    <cfRule type="expression" dxfId="3938" priority="24">
      <formula>F34&lt;0</formula>
    </cfRule>
  </conditionalFormatting>
  <conditionalFormatting sqref="Q7">
    <cfRule type="expression" dxfId="3937" priority="21">
      <formula>Q7&gt;0</formula>
    </cfRule>
    <cfRule type="expression" dxfId="3936" priority="22">
      <formula>Q7&lt;0</formula>
    </cfRule>
  </conditionalFormatting>
  <conditionalFormatting sqref="Q8">
    <cfRule type="expression" dxfId="3935" priority="19">
      <formula>Q8&gt;0</formula>
    </cfRule>
    <cfRule type="expression" dxfId="3934" priority="20">
      <formula>Q8&lt;0</formula>
    </cfRule>
  </conditionalFormatting>
  <conditionalFormatting sqref="F25:F33">
    <cfRule type="expression" dxfId="3933" priority="17">
      <formula>F25&gt;0</formula>
    </cfRule>
    <cfRule type="expression" dxfId="3932" priority="18">
      <formula>F25&lt;0</formula>
    </cfRule>
  </conditionalFormatting>
  <conditionalFormatting sqref="H25:H33">
    <cfRule type="expression" dxfId="3931" priority="15">
      <formula>H25&gt;0</formula>
    </cfRule>
    <cfRule type="expression" dxfId="3930" priority="16">
      <formula>H25&lt;0</formula>
    </cfRule>
  </conditionalFormatting>
  <conditionalFormatting sqref="M46">
    <cfRule type="expression" dxfId="3929" priority="13">
      <formula>M46&gt;0</formula>
    </cfRule>
    <cfRule type="expression" dxfId="3928" priority="14">
      <formula>M46&lt;0</formula>
    </cfRule>
  </conditionalFormatting>
  <conditionalFormatting sqref="F79:F87 H79:H87">
    <cfRule type="expression" dxfId="3927" priority="11">
      <formula>F79&gt;0</formula>
    </cfRule>
    <cfRule type="expression" dxfId="3926" priority="12">
      <formula>F79&lt;0</formula>
    </cfRule>
  </conditionalFormatting>
  <conditionalFormatting sqref="F70:F78">
    <cfRule type="expression" dxfId="3925" priority="9">
      <formula>F70&gt;0</formula>
    </cfRule>
    <cfRule type="expression" dxfId="3924" priority="10">
      <formula>F70&lt;0</formula>
    </cfRule>
  </conditionalFormatting>
  <conditionalFormatting sqref="H70:H78">
    <cfRule type="expression" dxfId="3923" priority="7">
      <formula>H70&gt;0</formula>
    </cfRule>
    <cfRule type="expression" dxfId="3922" priority="8">
      <formula>H70&lt;0</formula>
    </cfRule>
  </conditionalFormatting>
  <conditionalFormatting sqref="J27:K27 J30:K30 J33:K33 J36:K36 J39:K39 J42:K42">
    <cfRule type="expression" dxfId="3921" priority="5">
      <formula>J27&gt;0</formula>
    </cfRule>
    <cfRule type="expression" dxfId="3920" priority="6">
      <formula>J27&lt;0</formula>
    </cfRule>
  </conditionalFormatting>
  <conditionalFormatting sqref="J28:K29 J31:K32 J34:K35 J37:K38 J40:K41">
    <cfRule type="expression" dxfId="3919" priority="3">
      <formula>J28&gt;0</formula>
    </cfRule>
    <cfRule type="expression" dxfId="3918" priority="4">
      <formula>J28&lt;0</formula>
    </cfRule>
  </conditionalFormatting>
  <conditionalFormatting sqref="L27:L42">
    <cfRule type="expression" dxfId="3917" priority="1">
      <formula>L27&gt;0</formula>
    </cfRule>
    <cfRule type="expression" dxfId="391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15" priority="9">
      <formula>F57&gt;0</formula>
    </cfRule>
    <cfRule type="expression" dxfId="3914" priority="10">
      <formula>F57&lt;0</formula>
    </cfRule>
  </conditionalFormatting>
  <conditionalFormatting sqref="Q7">
    <cfRule type="expression" dxfId="3913" priority="7">
      <formula>Q7&gt;0</formula>
    </cfRule>
    <cfRule type="expression" dxfId="3912" priority="8">
      <formula>Q7&lt;0</formula>
    </cfRule>
  </conditionalFormatting>
  <conditionalFormatting sqref="Q8">
    <cfRule type="expression" dxfId="3911" priority="5">
      <formula>Q8&gt;0</formula>
    </cfRule>
    <cfRule type="expression" dxfId="3910" priority="6">
      <formula>Q8&lt;0</formula>
    </cfRule>
  </conditionalFormatting>
  <conditionalFormatting sqref="F25:F56">
    <cfRule type="expression" dxfId="3909" priority="3">
      <formula>F25&gt;0</formula>
    </cfRule>
    <cfRule type="expression" dxfId="3908" priority="4">
      <formula>F25&lt;0</formula>
    </cfRule>
  </conditionalFormatting>
  <conditionalFormatting sqref="H25:H56">
    <cfRule type="expression" dxfId="3907" priority="1">
      <formula>H25&gt;0</formula>
    </cfRule>
    <cfRule type="expression" dxfId="390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2"/>
  <sheetViews>
    <sheetView workbookViewId="0">
      <pane ySplit="1" topLeftCell="A17" activePane="bottomLeft" state="frozen"/>
      <selection activeCell="A2" sqref="A2"/>
      <selection pane="bottomLeft" activeCell="P31" sqref="P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118.803</v>
      </c>
      <c r="T3" s="1"/>
    </row>
    <row r="4" spans="1:21" x14ac:dyDescent="0.25">
      <c r="B4" s="398">
        <v>43648</v>
      </c>
      <c r="C4" s="4">
        <v>20</v>
      </c>
      <c r="D4" s="3">
        <v>123</v>
      </c>
      <c r="E4" s="3">
        <v>0</v>
      </c>
      <c r="F4" s="3">
        <f>C4*D4+E4</f>
        <v>2460</v>
      </c>
      <c r="G4" s="69"/>
      <c r="H4" s="158"/>
      <c r="I4" s="3"/>
      <c r="J4" s="3"/>
      <c r="K4" s="3"/>
      <c r="L4" s="69">
        <v>43864</v>
      </c>
      <c r="M4" s="43">
        <v>6.5</v>
      </c>
      <c r="O4" s="11" t="s">
        <v>66</v>
      </c>
      <c r="Q4" s="53">
        <v>116.9</v>
      </c>
      <c r="R4" s="416">
        <v>-2.9899999999999999E-2</v>
      </c>
      <c r="T4" s="679">
        <v>43193</v>
      </c>
      <c r="U4" s="30" t="s">
        <v>898</v>
      </c>
    </row>
    <row r="5" spans="1:21" x14ac:dyDescent="0.25">
      <c r="B5" s="398">
        <v>43841</v>
      </c>
      <c r="C5" s="4">
        <v>20</v>
      </c>
      <c r="D5" s="3">
        <v>121</v>
      </c>
      <c r="E5" s="3">
        <v>0</v>
      </c>
      <c r="F5" s="3">
        <f>C5*D5+E5</f>
        <v>2420</v>
      </c>
      <c r="G5" s="69"/>
      <c r="H5" s="158"/>
      <c r="I5" s="3"/>
      <c r="J5" s="3"/>
      <c r="K5" s="3"/>
      <c r="L5" s="69"/>
      <c r="M5" s="3"/>
      <c r="O5" s="11" t="s">
        <v>67</v>
      </c>
      <c r="Q5" s="3">
        <f>Q4*Q2</f>
        <v>5845</v>
      </c>
      <c r="U5" s="396" t="s">
        <v>929</v>
      </c>
    </row>
    <row r="6" spans="1:21" x14ac:dyDescent="0.25">
      <c r="B6" s="398"/>
      <c r="C6" s="4"/>
      <c r="D6" s="3"/>
      <c r="E6" s="3"/>
      <c r="F6" s="3"/>
      <c r="G6" s="69"/>
      <c r="H6" s="158"/>
      <c r="I6" s="3"/>
      <c r="J6" s="3"/>
      <c r="K6" s="3"/>
      <c r="L6" s="69"/>
      <c r="M6" s="3"/>
      <c r="O6" s="11" t="s">
        <v>64</v>
      </c>
      <c r="Q6" s="2">
        <f>Q3*Q2</f>
        <v>5940.15</v>
      </c>
    </row>
    <row r="7" spans="1:21" x14ac:dyDescent="0.25">
      <c r="B7" s="398"/>
      <c r="C7" s="4"/>
      <c r="D7" s="3"/>
      <c r="E7" s="3"/>
      <c r="F7" s="3"/>
      <c r="G7" s="69"/>
      <c r="H7" s="158"/>
      <c r="I7" s="3"/>
      <c r="J7" s="3"/>
      <c r="K7" s="3"/>
      <c r="L7" s="4"/>
      <c r="M7" s="4"/>
      <c r="O7" s="11" t="s">
        <v>175</v>
      </c>
      <c r="Q7" s="2">
        <f>Q10+Q8</f>
        <v>2306.5499999999829</v>
      </c>
      <c r="R7">
        <v>50</v>
      </c>
      <c r="T7" s="1">
        <v>43221</v>
      </c>
      <c r="U7" s="727" t="s">
        <v>967</v>
      </c>
    </row>
    <row r="8" spans="1:21" x14ac:dyDescent="0.25">
      <c r="B8" s="398"/>
      <c r="C8" s="4"/>
      <c r="D8" s="3"/>
      <c r="E8" s="3"/>
      <c r="F8" s="3"/>
      <c r="G8" s="69"/>
      <c r="H8" s="158"/>
      <c r="I8" s="3"/>
      <c r="J8" s="3"/>
      <c r="K8" s="3"/>
      <c r="L8" s="4"/>
      <c r="M8" s="4"/>
      <c r="O8" s="11" t="s">
        <v>177</v>
      </c>
      <c r="P8" s="33"/>
      <c r="Q8" s="2">
        <f>K29+M29-F29+Q2*Q4</f>
        <v>-95.149999999999636</v>
      </c>
      <c r="U8" t="s">
        <v>968</v>
      </c>
    </row>
    <row r="9" spans="1:21" x14ac:dyDescent="0.25">
      <c r="B9" s="398"/>
      <c r="C9" s="4"/>
      <c r="D9" s="3"/>
      <c r="E9" s="3"/>
      <c r="F9" s="3"/>
      <c r="G9" s="69"/>
      <c r="H9" s="158"/>
      <c r="I9" s="3"/>
      <c r="J9" s="3"/>
      <c r="K9" s="3"/>
      <c r="L9" s="4"/>
      <c r="M9" s="4"/>
      <c r="O9" s="11" t="s">
        <v>202</v>
      </c>
      <c r="Q9" s="131">
        <f>IF(Q2=0, 0, Q8/Q6)</f>
        <v>-1.6018114020689651E-2</v>
      </c>
      <c r="T9" s="153"/>
    </row>
    <row r="10" spans="1:21" x14ac:dyDescent="0.25">
      <c r="B10" s="398"/>
      <c r="C10" s="4"/>
      <c r="D10" s="3"/>
      <c r="E10" s="3"/>
      <c r="F10" s="3"/>
      <c r="G10" s="69"/>
      <c r="H10" s="158"/>
      <c r="I10" s="3"/>
      <c r="J10" s="3"/>
      <c r="K10" s="3"/>
      <c r="L10" s="4"/>
      <c r="M10" s="4"/>
      <c r="O10" s="11" t="s">
        <v>201</v>
      </c>
      <c r="P10" s="33"/>
      <c r="Q10" s="2">
        <f>M48</f>
        <v>2401.6999999999825</v>
      </c>
    </row>
    <row r="11" spans="1:21" x14ac:dyDescent="0.25">
      <c r="B11" s="398"/>
      <c r="C11" s="4"/>
      <c r="D11" s="3"/>
      <c r="E11" s="3"/>
      <c r="F11" s="3"/>
      <c r="G11" s="69"/>
      <c r="H11" s="158"/>
      <c r="I11" s="3"/>
      <c r="J11" s="3"/>
      <c r="K11" s="3"/>
      <c r="L11" s="69"/>
      <c r="M11" s="4"/>
      <c r="O11" s="11" t="s">
        <v>173</v>
      </c>
      <c r="P11" s="33"/>
      <c r="Q11" s="131">
        <f>R11*4/Q4</f>
        <v>4.4482463644140288E-3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13.561484918793505</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128.59</v>
      </c>
    </row>
    <row r="20" spans="1:21" x14ac:dyDescent="0.25">
      <c r="B20" s="398"/>
      <c r="C20" s="4"/>
      <c r="D20" s="3"/>
      <c r="E20" s="3"/>
      <c r="F20" s="3"/>
      <c r="G20" s="69"/>
      <c r="H20" s="158"/>
      <c r="I20" s="3"/>
      <c r="J20" s="3"/>
      <c r="K20" s="3"/>
      <c r="L20" s="4"/>
      <c r="M20" s="4"/>
      <c r="O20" s="78">
        <v>1.0900000000000001</v>
      </c>
      <c r="P20" s="78">
        <f t="shared" ref="P20:P39" si="0">O20*$Q$4</f>
        <v>127.42100000000002</v>
      </c>
      <c r="T20" s="1">
        <v>43279</v>
      </c>
      <c r="U20" t="s">
        <v>1070</v>
      </c>
    </row>
    <row r="21" spans="1:21" x14ac:dyDescent="0.25">
      <c r="B21" s="398"/>
      <c r="C21" s="4"/>
      <c r="D21" s="3"/>
      <c r="E21" s="3"/>
      <c r="F21" s="3"/>
      <c r="G21" s="4"/>
      <c r="H21" s="4"/>
      <c r="I21" s="3"/>
      <c r="J21" s="3"/>
      <c r="K21" s="3"/>
      <c r="L21" s="4"/>
      <c r="M21" s="4"/>
      <c r="O21" s="78">
        <v>1.08</v>
      </c>
      <c r="P21" s="78">
        <f t="shared" si="0"/>
        <v>126.25200000000001</v>
      </c>
    </row>
    <row r="22" spans="1:21" x14ac:dyDescent="0.25">
      <c r="B22" s="398"/>
      <c r="C22" s="4"/>
      <c r="D22" s="3"/>
      <c r="E22" s="3"/>
      <c r="F22" s="3"/>
      <c r="G22" s="4"/>
      <c r="H22" s="4"/>
      <c r="I22" s="3"/>
      <c r="J22" s="3"/>
      <c r="K22" s="3"/>
      <c r="L22" s="4"/>
      <c r="M22" s="4"/>
      <c r="O22" s="78">
        <v>1.07</v>
      </c>
      <c r="P22" s="78">
        <f t="shared" si="0"/>
        <v>125.08300000000001</v>
      </c>
    </row>
    <row r="23" spans="1:21" x14ac:dyDescent="0.25">
      <c r="B23" s="398"/>
      <c r="C23" s="4"/>
      <c r="D23" s="3"/>
      <c r="E23" s="3"/>
      <c r="F23" s="3"/>
      <c r="G23" s="4"/>
      <c r="H23" s="4"/>
      <c r="I23" s="3"/>
      <c r="J23" s="3"/>
      <c r="K23" s="3"/>
      <c r="L23" s="4"/>
      <c r="M23" s="4"/>
      <c r="O23" s="78">
        <v>1.06</v>
      </c>
      <c r="P23" s="78">
        <f t="shared" si="0"/>
        <v>123.91400000000002</v>
      </c>
    </row>
    <row r="24" spans="1:21" x14ac:dyDescent="0.25">
      <c r="B24" s="398"/>
      <c r="C24" s="4"/>
      <c r="D24" s="3"/>
      <c r="E24" s="3"/>
      <c r="F24" s="3"/>
      <c r="G24" s="4"/>
      <c r="H24" s="4"/>
      <c r="I24" s="3"/>
      <c r="J24" s="3"/>
      <c r="K24" s="3"/>
      <c r="L24" s="4"/>
      <c r="M24" s="4"/>
      <c r="O24" s="78">
        <v>1.05</v>
      </c>
      <c r="P24" s="78">
        <f t="shared" si="0"/>
        <v>122.745</v>
      </c>
    </row>
    <row r="25" spans="1:21" x14ac:dyDescent="0.25">
      <c r="B25" s="29"/>
      <c r="O25" s="78">
        <v>1.04</v>
      </c>
      <c r="P25" s="78">
        <f t="shared" si="0"/>
        <v>121.57600000000001</v>
      </c>
      <c r="T25" s="153">
        <v>43305</v>
      </c>
      <c r="U25" t="s">
        <v>1101</v>
      </c>
    </row>
    <row r="26" spans="1:21" x14ac:dyDescent="0.25">
      <c r="B26" s="29"/>
      <c r="O26" s="78">
        <v>1.03</v>
      </c>
      <c r="P26" s="78">
        <f t="shared" si="0"/>
        <v>120.40700000000001</v>
      </c>
      <c r="T26" s="64"/>
    </row>
    <row r="27" spans="1:21" x14ac:dyDescent="0.25">
      <c r="B27" s="29"/>
      <c r="O27" s="78">
        <v>1.02</v>
      </c>
      <c r="P27" s="78">
        <f t="shared" si="0"/>
        <v>119.23800000000001</v>
      </c>
      <c r="T27" s="153">
        <v>43313</v>
      </c>
      <c r="U27" t="s">
        <v>1100</v>
      </c>
    </row>
    <row r="28" spans="1:21" x14ac:dyDescent="0.25">
      <c r="B28" s="29"/>
      <c r="O28" s="78">
        <v>1.01</v>
      </c>
      <c r="P28" s="78">
        <f t="shared" si="0"/>
        <v>118.069</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14.3</v>
      </c>
      <c r="O29" s="78">
        <v>1</v>
      </c>
      <c r="P29" s="78">
        <f t="shared" si="0"/>
        <v>116.9</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14</v>
      </c>
      <c r="O30" s="78">
        <v>0.99</v>
      </c>
      <c r="P30" s="78">
        <f t="shared" si="0"/>
        <v>115.73100000000001</v>
      </c>
    </row>
    <row r="31" spans="1:21" x14ac:dyDescent="0.25">
      <c r="B31" s="29"/>
      <c r="O31" s="78">
        <v>0.98</v>
      </c>
      <c r="P31" s="78">
        <f t="shared" si="0"/>
        <v>114.562</v>
      </c>
      <c r="T31" s="1">
        <v>43474</v>
      </c>
      <c r="U31" t="s">
        <v>1302</v>
      </c>
    </row>
    <row r="32" spans="1:21" x14ac:dyDescent="0.25">
      <c r="B32" s="29"/>
      <c r="O32" s="78">
        <v>0.97</v>
      </c>
      <c r="P32" s="78">
        <f t="shared" si="0"/>
        <v>113.393</v>
      </c>
    </row>
    <row r="33" spans="1:17" x14ac:dyDescent="0.25">
      <c r="B33" s="29"/>
      <c r="O33" s="78">
        <v>0.96</v>
      </c>
      <c r="P33" s="78">
        <f t="shared" si="0"/>
        <v>112.224</v>
      </c>
    </row>
    <row r="34" spans="1:17" x14ac:dyDescent="0.25">
      <c r="B34" s="29"/>
      <c r="O34" s="78">
        <v>0.95</v>
      </c>
      <c r="P34" s="78">
        <f t="shared" si="0"/>
        <v>111.05500000000001</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109.886</v>
      </c>
    </row>
    <row r="36" spans="1:17" x14ac:dyDescent="0.25">
      <c r="A36" s="4"/>
      <c r="B36" s="147">
        <v>43648</v>
      </c>
      <c r="C36" s="10">
        <v>30</v>
      </c>
      <c r="D36" s="39">
        <v>117.815</v>
      </c>
      <c r="E36" s="39">
        <v>127</v>
      </c>
      <c r="F36" s="98">
        <f t="shared" ref="F36:F42" si="1">C36*(E36-D36)</f>
        <v>275.55000000000007</v>
      </c>
      <c r="G36" s="39">
        <f t="shared" ref="G36:G42" si="2">D36*C36</f>
        <v>3534.45</v>
      </c>
      <c r="H36" s="175">
        <f t="shared" ref="H36:H42" si="3">(E36-D36)/D36</f>
        <v>7.7961210372193709E-2</v>
      </c>
      <c r="I36" s="39"/>
      <c r="J36" s="98">
        <f t="shared" ref="J36:J42" si="4">F36+$M$48</f>
        <v>2677.2499999999827</v>
      </c>
      <c r="K36" s="39"/>
      <c r="L36" s="39"/>
      <c r="O36" s="78">
        <v>0.93</v>
      </c>
      <c r="P36" s="78">
        <f t="shared" si="0"/>
        <v>108.71700000000001</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107.54800000000002</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106.379</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105.21000000000001</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v>43864</v>
      </c>
      <c r="C42" s="7">
        <v>50</v>
      </c>
      <c r="D42" s="43">
        <v>118.803</v>
      </c>
      <c r="E42" s="39">
        <v>118.89</v>
      </c>
      <c r="F42" s="39">
        <f t="shared" si="1"/>
        <v>4.3500000000001648</v>
      </c>
      <c r="G42" s="39">
        <f t="shared" si="2"/>
        <v>5940.15</v>
      </c>
      <c r="H42" s="175">
        <f t="shared" si="3"/>
        <v>7.3230473977932626E-4</v>
      </c>
      <c r="I42" s="39"/>
      <c r="J42" s="98">
        <f t="shared" si="4"/>
        <v>2406.0499999999829</v>
      </c>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147"/>
      <c r="C45" s="10"/>
      <c r="D45" s="39"/>
      <c r="E45" s="39"/>
      <c r="F45" s="39"/>
      <c r="G45" s="39"/>
      <c r="H45" s="175"/>
      <c r="I45" s="39"/>
      <c r="J45" s="39"/>
      <c r="K45" s="39"/>
      <c r="L45" s="39"/>
      <c r="Q45" s="2"/>
    </row>
    <row r="46" spans="1:17" x14ac:dyDescent="0.25">
      <c r="A46" s="4"/>
      <c r="B46" s="147"/>
      <c r="C46" s="10"/>
      <c r="D46" s="39"/>
      <c r="E46" s="39"/>
      <c r="F46" s="39"/>
      <c r="G46" s="39"/>
      <c r="H46" s="175"/>
      <c r="I46" s="39"/>
      <c r="J46" s="39"/>
      <c r="K46" s="39"/>
      <c r="L46" s="39"/>
      <c r="Q46" s="2"/>
    </row>
    <row r="47" spans="1:17" x14ac:dyDescent="0.25">
      <c r="A47" s="4"/>
      <c r="B47" s="4"/>
      <c r="C47" s="4"/>
      <c r="D47" s="3"/>
      <c r="E47" s="3"/>
      <c r="F47" s="3"/>
      <c r="G47" s="4"/>
      <c r="H47" s="4"/>
      <c r="I47" s="3"/>
      <c r="J47" s="3"/>
      <c r="K47" s="3"/>
      <c r="L47" s="4"/>
      <c r="Q47" s="2"/>
    </row>
    <row r="48" spans="1:17" x14ac:dyDescent="0.25">
      <c r="A48" s="4"/>
      <c r="B48" s="4"/>
      <c r="C48" s="4"/>
      <c r="D48" s="3"/>
      <c r="E48" s="3"/>
      <c r="F48" s="3"/>
      <c r="G48" s="4"/>
      <c r="H48" s="4"/>
      <c r="I48" s="3"/>
      <c r="J48" s="3"/>
      <c r="K48" s="3"/>
      <c r="L48" s="4" t="s">
        <v>65</v>
      </c>
      <c r="M48" s="39">
        <f>M77+K77-F77</f>
        <v>2401.6999999999825</v>
      </c>
      <c r="Q48" s="2"/>
    </row>
    <row r="49" spans="1:17" x14ac:dyDescent="0.25">
      <c r="A49" s="864" t="s">
        <v>1</v>
      </c>
      <c r="B49" s="864" t="s">
        <v>2</v>
      </c>
      <c r="C49" s="864" t="s">
        <v>4</v>
      </c>
      <c r="D49" s="865" t="s">
        <v>5</v>
      </c>
      <c r="E49" s="865" t="s">
        <v>94</v>
      </c>
      <c r="F49" s="865" t="s">
        <v>60</v>
      </c>
      <c r="G49" s="864" t="s">
        <v>3</v>
      </c>
      <c r="H49" s="864" t="s">
        <v>6</v>
      </c>
      <c r="I49" s="865" t="s">
        <v>7</v>
      </c>
      <c r="J49" s="865" t="s">
        <v>95</v>
      </c>
      <c r="K49" s="865" t="s">
        <v>61</v>
      </c>
      <c r="L49" s="864" t="s">
        <v>37</v>
      </c>
      <c r="M49" s="864" t="s">
        <v>38</v>
      </c>
      <c r="Q49" s="2"/>
    </row>
    <row r="50" spans="1:17" x14ac:dyDescent="0.25">
      <c r="A50" s="866" t="s">
        <v>847</v>
      </c>
      <c r="B50" s="548">
        <v>43133</v>
      </c>
      <c r="C50" s="547">
        <v>20</v>
      </c>
      <c r="D50" s="549">
        <v>150</v>
      </c>
      <c r="E50" s="549">
        <v>0</v>
      </c>
      <c r="F50" s="549">
        <f t="shared" ref="F50:F72" si="5">C50*D50+E50</f>
        <v>3000</v>
      </c>
      <c r="G50" s="548">
        <v>43167</v>
      </c>
      <c r="H50" s="547">
        <v>20</v>
      </c>
      <c r="I50" s="549">
        <v>151.56</v>
      </c>
      <c r="J50" s="549">
        <v>7.0000000000000007E-2</v>
      </c>
      <c r="K50" s="549">
        <f t="shared" ref="K50:K66" si="6">H50*I50-J50</f>
        <v>3031.1299999999997</v>
      </c>
      <c r="L50" s="548">
        <v>43222</v>
      </c>
      <c r="M50" s="549">
        <v>6.5</v>
      </c>
      <c r="Q50" s="2"/>
    </row>
    <row r="51" spans="1:17" x14ac:dyDescent="0.25">
      <c r="A51" s="867" t="s">
        <v>71</v>
      </c>
      <c r="B51" s="548">
        <v>43166</v>
      </c>
      <c r="C51" s="547">
        <v>20</v>
      </c>
      <c r="D51" s="549">
        <v>146.28</v>
      </c>
      <c r="E51" s="549">
        <v>0</v>
      </c>
      <c r="F51" s="549">
        <f t="shared" si="5"/>
        <v>2925.6</v>
      </c>
      <c r="G51" s="548">
        <v>43284</v>
      </c>
      <c r="H51" s="636">
        <v>50</v>
      </c>
      <c r="I51" s="549">
        <v>130</v>
      </c>
      <c r="J51" s="549">
        <v>0.08</v>
      </c>
      <c r="K51" s="549">
        <f t="shared" si="6"/>
        <v>6499.92</v>
      </c>
      <c r="L51" s="548">
        <v>43313</v>
      </c>
      <c r="M51" s="549">
        <v>9.1</v>
      </c>
      <c r="Q51" s="2"/>
    </row>
    <row r="52" spans="1:17" x14ac:dyDescent="0.25">
      <c r="A52" s="547"/>
      <c r="B52" s="548">
        <v>43181</v>
      </c>
      <c r="C52" s="547">
        <v>30</v>
      </c>
      <c r="D52" s="549">
        <v>137.88</v>
      </c>
      <c r="E52" s="549">
        <v>0</v>
      </c>
      <c r="F52" s="549">
        <f t="shared" si="5"/>
        <v>4136.3999999999996</v>
      </c>
      <c r="G52" s="548">
        <v>43284</v>
      </c>
      <c r="H52" s="636">
        <v>20</v>
      </c>
      <c r="I52" s="549">
        <v>135.94999999999999</v>
      </c>
      <c r="J52" s="549">
        <v>0.04</v>
      </c>
      <c r="K52" s="549">
        <f t="shared" si="6"/>
        <v>2718.96</v>
      </c>
      <c r="L52" s="548">
        <v>43405</v>
      </c>
      <c r="M52" s="549">
        <v>7.8</v>
      </c>
      <c r="Q52" s="2"/>
    </row>
    <row r="53" spans="1:17" x14ac:dyDescent="0.25">
      <c r="A53" s="547"/>
      <c r="B53" s="548">
        <v>43217</v>
      </c>
      <c r="C53" s="547">
        <v>50</v>
      </c>
      <c r="D53" s="549">
        <v>122.68</v>
      </c>
      <c r="E53" s="549">
        <v>0</v>
      </c>
      <c r="F53" s="549">
        <f t="shared" si="5"/>
        <v>6134</v>
      </c>
      <c r="G53" s="548">
        <v>43291</v>
      </c>
      <c r="H53" s="636">
        <v>30</v>
      </c>
      <c r="I53" s="549">
        <v>130.68</v>
      </c>
      <c r="J53" s="549">
        <v>0.05</v>
      </c>
      <c r="K53" s="549">
        <f t="shared" si="6"/>
        <v>3920.35</v>
      </c>
      <c r="L53" s="548">
        <v>43497</v>
      </c>
      <c r="M53" s="549">
        <v>10.4</v>
      </c>
      <c r="Q53" s="2"/>
    </row>
    <row r="54" spans="1:17" x14ac:dyDescent="0.25">
      <c r="A54" s="547"/>
      <c r="B54" s="548">
        <v>43279</v>
      </c>
      <c r="C54" s="547">
        <v>20</v>
      </c>
      <c r="D54" s="549">
        <v>113.98</v>
      </c>
      <c r="E54" s="549">
        <v>0</v>
      </c>
      <c r="F54" s="549">
        <f t="shared" si="5"/>
        <v>2279.6</v>
      </c>
      <c r="G54" s="548">
        <v>43311</v>
      </c>
      <c r="H54" s="636">
        <v>20</v>
      </c>
      <c r="I54" s="549">
        <v>138</v>
      </c>
      <c r="J54" s="549">
        <v>0.04</v>
      </c>
      <c r="K54" s="549">
        <f t="shared" si="6"/>
        <v>2759.96</v>
      </c>
      <c r="L54" s="548">
        <v>43586</v>
      </c>
      <c r="M54" s="549">
        <v>7.8</v>
      </c>
    </row>
    <row r="55" spans="1:17" x14ac:dyDescent="0.25">
      <c r="A55" s="547"/>
      <c r="B55" s="548">
        <v>43284</v>
      </c>
      <c r="C55" s="547">
        <v>20</v>
      </c>
      <c r="D55" s="549">
        <v>132.69999999999999</v>
      </c>
      <c r="E55" s="549">
        <v>0</v>
      </c>
      <c r="F55" s="549">
        <f t="shared" si="5"/>
        <v>2654</v>
      </c>
      <c r="G55" s="548">
        <v>43326</v>
      </c>
      <c r="H55" s="636">
        <v>50</v>
      </c>
      <c r="I55" s="549">
        <v>138.08000000000001</v>
      </c>
      <c r="J55" s="549">
        <v>0.09</v>
      </c>
      <c r="K55" s="549">
        <f t="shared" si="6"/>
        <v>6903.9100000000008</v>
      </c>
      <c r="L55" s="547"/>
      <c r="M55" s="547"/>
    </row>
    <row r="56" spans="1:17" x14ac:dyDescent="0.25">
      <c r="A56" s="547"/>
      <c r="B56" s="548">
        <v>43286</v>
      </c>
      <c r="C56" s="547">
        <v>20</v>
      </c>
      <c r="D56" s="549">
        <v>127.58</v>
      </c>
      <c r="E56" s="549">
        <v>0</v>
      </c>
      <c r="F56" s="549">
        <f t="shared" si="5"/>
        <v>2551.6</v>
      </c>
      <c r="G56" s="548">
        <v>43350</v>
      </c>
      <c r="H56" s="636">
        <v>20</v>
      </c>
      <c r="I56" s="549">
        <v>158.01</v>
      </c>
      <c r="J56" s="549">
        <v>0.04</v>
      </c>
      <c r="K56" s="549">
        <f t="shared" si="6"/>
        <v>3160.16</v>
      </c>
      <c r="L56" s="547"/>
      <c r="M56" s="547"/>
    </row>
    <row r="57" spans="1:17" x14ac:dyDescent="0.25">
      <c r="A57" s="547"/>
      <c r="B57" s="548">
        <v>43286</v>
      </c>
      <c r="C57" s="547">
        <v>10</v>
      </c>
      <c r="D57" s="549">
        <v>126.28</v>
      </c>
      <c r="E57" s="549">
        <v>0</v>
      </c>
      <c r="F57" s="549">
        <f t="shared" si="5"/>
        <v>1262.8</v>
      </c>
      <c r="G57" s="548">
        <v>43403</v>
      </c>
      <c r="H57" s="636">
        <v>20</v>
      </c>
      <c r="I57" s="549">
        <v>123.38</v>
      </c>
      <c r="J57" s="549">
        <v>0.03</v>
      </c>
      <c r="K57" s="549">
        <f t="shared" si="6"/>
        <v>2467.5699999999997</v>
      </c>
      <c r="L57" s="547"/>
      <c r="M57" s="547"/>
    </row>
    <row r="58" spans="1:17" x14ac:dyDescent="0.25">
      <c r="A58" s="547"/>
      <c r="B58" s="548">
        <v>43313</v>
      </c>
      <c r="C58" s="547">
        <v>20</v>
      </c>
      <c r="D58" s="549">
        <v>135.84</v>
      </c>
      <c r="E58" s="549">
        <v>0</v>
      </c>
      <c r="F58" s="549">
        <f t="shared" si="5"/>
        <v>2716.8</v>
      </c>
      <c r="G58" s="548">
        <v>43403</v>
      </c>
      <c r="H58" s="636">
        <v>10</v>
      </c>
      <c r="I58" s="549">
        <v>124.18</v>
      </c>
      <c r="J58" s="549">
        <v>0.02</v>
      </c>
      <c r="K58" s="549">
        <f t="shared" si="6"/>
        <v>1241.7800000000002</v>
      </c>
      <c r="L58" s="547"/>
      <c r="M58" s="547"/>
    </row>
    <row r="59" spans="1:17" x14ac:dyDescent="0.25">
      <c r="A59" s="547"/>
      <c r="B59" s="548">
        <v>43353</v>
      </c>
      <c r="C59" s="547">
        <v>20</v>
      </c>
      <c r="D59" s="549">
        <v>153</v>
      </c>
      <c r="E59" s="549">
        <v>0</v>
      </c>
      <c r="F59" s="549">
        <f t="shared" si="5"/>
        <v>3060</v>
      </c>
      <c r="G59" s="548">
        <v>43430</v>
      </c>
      <c r="H59" s="636">
        <v>30</v>
      </c>
      <c r="I59" s="549">
        <v>126</v>
      </c>
      <c r="J59" s="549">
        <v>0.05</v>
      </c>
      <c r="K59" s="549">
        <f t="shared" si="6"/>
        <v>3779.95</v>
      </c>
      <c r="L59" s="548"/>
      <c r="M59" s="547"/>
    </row>
    <row r="60" spans="1:17" x14ac:dyDescent="0.25">
      <c r="A60" s="547"/>
      <c r="B60" s="548">
        <v>43378</v>
      </c>
      <c r="C60" s="547">
        <v>10</v>
      </c>
      <c r="D60" s="549">
        <v>130.5</v>
      </c>
      <c r="E60" s="549">
        <v>0</v>
      </c>
      <c r="F60" s="549">
        <f t="shared" si="5"/>
        <v>1305</v>
      </c>
      <c r="G60" s="548">
        <v>43441</v>
      </c>
      <c r="H60" s="636">
        <v>20</v>
      </c>
      <c r="I60" s="549">
        <v>122.68</v>
      </c>
      <c r="J60" s="549">
        <v>0.03</v>
      </c>
      <c r="K60" s="549">
        <f t="shared" si="6"/>
        <v>2453.5700000000002</v>
      </c>
      <c r="L60" s="547"/>
      <c r="M60" s="547"/>
    </row>
    <row r="61" spans="1:17" x14ac:dyDescent="0.25">
      <c r="A61" s="547"/>
      <c r="B61" s="548">
        <v>43378</v>
      </c>
      <c r="C61" s="547">
        <v>10</v>
      </c>
      <c r="D61" s="549">
        <v>130.5</v>
      </c>
      <c r="E61" s="549">
        <v>0</v>
      </c>
      <c r="F61" s="549">
        <f t="shared" si="5"/>
        <v>1305</v>
      </c>
      <c r="G61" s="548">
        <v>43461</v>
      </c>
      <c r="H61" s="636">
        <v>20</v>
      </c>
      <c r="I61" s="549">
        <v>112</v>
      </c>
      <c r="J61" s="549">
        <v>0.03</v>
      </c>
      <c r="K61" s="549">
        <f t="shared" si="6"/>
        <v>2239.9699999999998</v>
      </c>
      <c r="L61" s="547"/>
      <c r="M61" s="547"/>
    </row>
    <row r="62" spans="1:17" x14ac:dyDescent="0.25">
      <c r="A62" s="547"/>
      <c r="B62" s="548">
        <v>43383</v>
      </c>
      <c r="C62" s="547">
        <v>10</v>
      </c>
      <c r="D62" s="549">
        <v>123.88</v>
      </c>
      <c r="E62" s="549">
        <v>0</v>
      </c>
      <c r="F62" s="549">
        <f t="shared" si="5"/>
        <v>1238.8</v>
      </c>
      <c r="G62" s="548">
        <v>43473</v>
      </c>
      <c r="H62" s="636">
        <v>20</v>
      </c>
      <c r="I62" s="549">
        <v>120.28</v>
      </c>
      <c r="J62" s="549">
        <v>0.03</v>
      </c>
      <c r="K62" s="549">
        <f t="shared" si="6"/>
        <v>2405.5699999999997</v>
      </c>
      <c r="L62" s="547"/>
      <c r="M62" s="547"/>
    </row>
    <row r="63" spans="1:17" x14ac:dyDescent="0.25">
      <c r="A63" s="547"/>
      <c r="B63" s="548">
        <v>43383</v>
      </c>
      <c r="C63" s="547">
        <v>10</v>
      </c>
      <c r="D63" s="549">
        <v>123.88</v>
      </c>
      <c r="E63" s="549">
        <v>0</v>
      </c>
      <c r="F63" s="549">
        <f t="shared" si="5"/>
        <v>1238.8</v>
      </c>
      <c r="G63" s="548">
        <v>43496</v>
      </c>
      <c r="H63" s="636">
        <v>20</v>
      </c>
      <c r="I63" s="549">
        <v>121.28</v>
      </c>
      <c r="J63" s="549">
        <v>0.03</v>
      </c>
      <c r="K63" s="549">
        <f t="shared" si="6"/>
        <v>2425.5699999999997</v>
      </c>
      <c r="L63" s="547"/>
      <c r="M63" s="547"/>
    </row>
    <row r="64" spans="1:17" x14ac:dyDescent="0.25">
      <c r="A64" s="547"/>
      <c r="B64" s="548">
        <v>43396</v>
      </c>
      <c r="C64" s="547">
        <v>20</v>
      </c>
      <c r="D64" s="549">
        <v>117.79</v>
      </c>
      <c r="E64" s="549">
        <v>0</v>
      </c>
      <c r="F64" s="549">
        <f t="shared" si="5"/>
        <v>2355.8000000000002</v>
      </c>
      <c r="G64" s="548">
        <v>43502</v>
      </c>
      <c r="H64" s="636">
        <v>30</v>
      </c>
      <c r="I64" s="549">
        <v>125.98</v>
      </c>
      <c r="J64" s="549">
        <v>0.05</v>
      </c>
      <c r="K64" s="549">
        <f t="shared" si="6"/>
        <v>3779.35</v>
      </c>
      <c r="L64" s="547"/>
      <c r="M64" s="547"/>
    </row>
    <row r="65" spans="1:14" x14ac:dyDescent="0.25">
      <c r="A65" s="547"/>
      <c r="B65" s="548">
        <v>43424</v>
      </c>
      <c r="C65" s="547">
        <v>20</v>
      </c>
      <c r="D65" s="549">
        <v>120.5</v>
      </c>
      <c r="E65" s="549">
        <v>0</v>
      </c>
      <c r="F65" s="549">
        <f t="shared" si="5"/>
        <v>2410</v>
      </c>
      <c r="G65" s="548">
        <v>43508</v>
      </c>
      <c r="H65" s="636">
        <v>30</v>
      </c>
      <c r="I65" s="549">
        <v>130</v>
      </c>
      <c r="J65" s="549">
        <v>0.05</v>
      </c>
      <c r="K65" s="549">
        <f t="shared" si="6"/>
        <v>3899.95</v>
      </c>
      <c r="L65" s="547"/>
      <c r="M65" s="547"/>
    </row>
    <row r="66" spans="1:14" x14ac:dyDescent="0.25">
      <c r="A66" s="547"/>
      <c r="B66" s="548">
        <v>43438</v>
      </c>
      <c r="C66" s="547">
        <v>30</v>
      </c>
      <c r="D66" s="549">
        <v>121.98</v>
      </c>
      <c r="E66" s="549">
        <v>0</v>
      </c>
      <c r="F66" s="549">
        <f t="shared" si="5"/>
        <v>3659.4</v>
      </c>
      <c r="G66" s="548">
        <v>43556</v>
      </c>
      <c r="H66" s="636">
        <v>20</v>
      </c>
      <c r="I66" s="549">
        <v>123.15</v>
      </c>
      <c r="J66" s="549">
        <v>0.03</v>
      </c>
      <c r="K66" s="549">
        <f t="shared" si="6"/>
        <v>2462.9699999999998</v>
      </c>
      <c r="L66" s="547"/>
      <c r="M66" s="547"/>
    </row>
    <row r="67" spans="1:14" x14ac:dyDescent="0.25">
      <c r="A67" s="547"/>
      <c r="B67" s="548">
        <v>43440</v>
      </c>
      <c r="C67" s="547">
        <v>30</v>
      </c>
      <c r="D67" s="549">
        <v>114.8</v>
      </c>
      <c r="E67" s="549">
        <v>0</v>
      </c>
      <c r="F67" s="549">
        <f t="shared" si="5"/>
        <v>3444</v>
      </c>
      <c r="G67" s="548">
        <v>43577</v>
      </c>
      <c r="H67" s="636">
        <v>30</v>
      </c>
      <c r="I67" s="549">
        <v>143.47999999999999</v>
      </c>
      <c r="J67" s="549">
        <v>0.09</v>
      </c>
      <c r="K67" s="549">
        <f>H67*I67-J67</f>
        <v>4304.3099999999995</v>
      </c>
      <c r="L67" s="547"/>
      <c r="M67" s="547"/>
    </row>
    <row r="68" spans="1:14" x14ac:dyDescent="0.25">
      <c r="A68" s="547"/>
      <c r="B68" s="548">
        <v>43445</v>
      </c>
      <c r="C68" s="547">
        <v>20</v>
      </c>
      <c r="D68" s="549">
        <v>115.7</v>
      </c>
      <c r="E68" s="549">
        <v>0</v>
      </c>
      <c r="F68" s="549">
        <f t="shared" si="5"/>
        <v>2314</v>
      </c>
      <c r="G68" s="548">
        <v>43619</v>
      </c>
      <c r="H68" s="636">
        <v>20</v>
      </c>
      <c r="I68" s="549">
        <v>126.98</v>
      </c>
      <c r="J68" s="549">
        <v>0.05</v>
      </c>
      <c r="K68" s="549">
        <f>H68*I68-J68</f>
        <v>2539.5499999999997</v>
      </c>
      <c r="L68" s="547"/>
      <c r="M68" s="547"/>
    </row>
    <row r="69" spans="1:14" x14ac:dyDescent="0.25">
      <c r="A69" s="547"/>
      <c r="B69" s="548">
        <v>43453</v>
      </c>
      <c r="C69" s="547">
        <v>20</v>
      </c>
      <c r="D69" s="549">
        <v>110.28</v>
      </c>
      <c r="E69" s="549">
        <v>0</v>
      </c>
      <c r="F69" s="549">
        <f t="shared" si="5"/>
        <v>2205.6</v>
      </c>
      <c r="G69" s="547"/>
      <c r="H69" s="547"/>
      <c r="I69" s="549"/>
      <c r="J69" s="549"/>
      <c r="K69" s="549"/>
      <c r="L69" s="547"/>
      <c r="M69" s="547"/>
    </row>
    <row r="70" spans="1:14" x14ac:dyDescent="0.25">
      <c r="A70" s="547"/>
      <c r="B70" s="548">
        <v>43487</v>
      </c>
      <c r="C70" s="547">
        <v>20</v>
      </c>
      <c r="D70" s="549">
        <v>116.4</v>
      </c>
      <c r="E70" s="549">
        <v>0</v>
      </c>
      <c r="F70" s="549">
        <f t="shared" si="5"/>
        <v>2328</v>
      </c>
      <c r="G70" s="547"/>
      <c r="H70" s="547"/>
      <c r="I70" s="549"/>
      <c r="J70" s="549"/>
      <c r="K70" s="549"/>
      <c r="L70" s="547"/>
      <c r="M70" s="547"/>
    </row>
    <row r="71" spans="1:14" x14ac:dyDescent="0.25">
      <c r="A71" s="547"/>
      <c r="B71" s="548">
        <v>43544</v>
      </c>
      <c r="C71" s="547">
        <v>30</v>
      </c>
      <c r="D71" s="549">
        <v>123.88</v>
      </c>
      <c r="E71" s="549">
        <v>0</v>
      </c>
      <c r="F71" s="549">
        <f t="shared" si="5"/>
        <v>3716.3999999999996</v>
      </c>
      <c r="G71" s="547"/>
      <c r="H71" s="547"/>
      <c r="I71" s="549"/>
      <c r="J71" s="549"/>
      <c r="K71" s="549"/>
      <c r="L71" s="547"/>
      <c r="M71" s="547"/>
    </row>
    <row r="72" spans="1:14" x14ac:dyDescent="0.25">
      <c r="A72" s="547"/>
      <c r="B72" s="548">
        <v>43546</v>
      </c>
      <c r="C72" s="547">
        <v>20</v>
      </c>
      <c r="D72" s="549">
        <v>119.64</v>
      </c>
      <c r="E72" s="549">
        <v>0</v>
      </c>
      <c r="F72" s="549">
        <f t="shared" si="5"/>
        <v>2392.8000000000002</v>
      </c>
      <c r="G72" s="547"/>
      <c r="H72" s="547"/>
      <c r="I72" s="549"/>
      <c r="J72" s="549"/>
      <c r="K72" s="549"/>
      <c r="L72" s="547"/>
      <c r="M72" s="547"/>
    </row>
    <row r="73" spans="1:14" x14ac:dyDescent="0.25">
      <c r="A73" s="547"/>
      <c r="B73" s="548"/>
      <c r="C73" s="547"/>
      <c r="D73" s="549"/>
      <c r="E73" s="549"/>
      <c r="F73" s="549"/>
      <c r="G73" s="547"/>
      <c r="H73" s="547"/>
      <c r="I73" s="549"/>
      <c r="J73" s="549"/>
      <c r="K73" s="549"/>
      <c r="L73" s="547"/>
      <c r="M73" s="547"/>
    </row>
    <row r="74" spans="1:14" x14ac:dyDescent="0.25">
      <c r="A74" s="547"/>
      <c r="B74" s="548"/>
      <c r="C74" s="547"/>
      <c r="D74" s="549"/>
      <c r="E74" s="549"/>
      <c r="F74" s="549"/>
      <c r="G74" s="547"/>
      <c r="H74" s="547"/>
      <c r="I74" s="549"/>
      <c r="J74" s="549"/>
      <c r="K74" s="549"/>
      <c r="L74" s="547"/>
      <c r="M74" s="547"/>
    </row>
    <row r="75" spans="1:14" x14ac:dyDescent="0.25">
      <c r="A75" s="547"/>
      <c r="B75" s="547"/>
      <c r="C75" s="547"/>
      <c r="D75" s="549"/>
      <c r="E75" s="549"/>
      <c r="F75" s="549"/>
      <c r="G75" s="547"/>
      <c r="H75" s="547"/>
      <c r="I75" s="549"/>
      <c r="J75" s="549"/>
      <c r="K75" s="549"/>
      <c r="L75" s="547"/>
      <c r="M75" s="547"/>
    </row>
    <row r="76" spans="1:14" x14ac:dyDescent="0.25">
      <c r="A76" s="547"/>
      <c r="B76" s="547"/>
      <c r="C76" s="547"/>
      <c r="D76" s="549"/>
      <c r="E76" s="549"/>
      <c r="F76" s="549"/>
      <c r="G76" s="547"/>
      <c r="H76" s="547"/>
      <c r="I76" s="549"/>
      <c r="J76" s="549"/>
      <c r="K76" s="549"/>
      <c r="L76" s="547"/>
      <c r="M76" s="547"/>
    </row>
    <row r="77" spans="1:14" x14ac:dyDescent="0.25">
      <c r="A77" s="868" t="s">
        <v>81</v>
      </c>
      <c r="B77" s="869"/>
      <c r="C77" s="869">
        <f>SUM(C50:C76)</f>
        <v>480</v>
      </c>
      <c r="D77" s="870"/>
      <c r="E77" s="870"/>
      <c r="F77" s="870">
        <f>SUM(F50:F76)</f>
        <v>60634.400000000009</v>
      </c>
      <c r="G77" s="869"/>
      <c r="H77" s="871">
        <f>SUM(H50:H68)</f>
        <v>480</v>
      </c>
      <c r="I77" s="870"/>
      <c r="J77" s="870"/>
      <c r="K77" s="870">
        <f>SUM(K50:K68)</f>
        <v>62994.499999999993</v>
      </c>
      <c r="L77" s="869"/>
      <c r="M77" s="870">
        <f>SUM(M50:M58)</f>
        <v>41.599999999999994</v>
      </c>
    </row>
    <row r="78" spans="1:14" ht="15.75" thickBot="1" x14ac:dyDescent="0.3">
      <c r="A78" s="872" t="s">
        <v>189</v>
      </c>
      <c r="B78" s="873"/>
      <c r="C78" s="874">
        <f>SumByColor($A$30,C50:C76)</f>
        <v>0</v>
      </c>
      <c r="D78" s="874"/>
      <c r="E78" s="874"/>
      <c r="F78" s="875">
        <f>SumByColor($A$30,F50:F76)</f>
        <v>0</v>
      </c>
      <c r="G78" s="874"/>
      <c r="H78" s="874">
        <f>SumByColor($A$30,H50:H76)</f>
        <v>0</v>
      </c>
      <c r="I78" s="874"/>
      <c r="J78" s="874"/>
      <c r="K78" s="875">
        <f>SumByColor($A$30,K50:K76)</f>
        <v>0</v>
      </c>
      <c r="L78" s="874"/>
      <c r="M78" s="875">
        <f>SumByColor($A$30,M50:M76)</f>
        <v>0</v>
      </c>
    </row>
    <row r="79" spans="1:14" x14ac:dyDescent="0.25">
      <c r="A79" s="4"/>
      <c r="B79" s="69"/>
      <c r="C79" s="4"/>
      <c r="D79" s="3"/>
      <c r="E79" s="3"/>
      <c r="F79" s="3"/>
      <c r="G79" s="3"/>
      <c r="H79" s="212"/>
      <c r="I79" s="3"/>
      <c r="J79" s="3"/>
      <c r="K79" s="3"/>
      <c r="L79" s="218"/>
      <c r="M79" s="4"/>
      <c r="N79" s="4"/>
    </row>
    <row r="80" spans="1:14" x14ac:dyDescent="0.25">
      <c r="A80" s="4"/>
      <c r="B80" s="69"/>
      <c r="C80" s="4"/>
      <c r="D80" s="3"/>
      <c r="E80" s="3"/>
      <c r="F80" s="3"/>
      <c r="G80" s="3"/>
      <c r="H80" s="212"/>
      <c r="I80" s="3"/>
      <c r="J80" s="3"/>
      <c r="K80" s="3"/>
      <c r="L80" s="218"/>
      <c r="M80" s="4"/>
      <c r="N80" s="4"/>
    </row>
    <row r="81" spans="1:14" x14ac:dyDescent="0.25">
      <c r="A81" s="547"/>
      <c r="B81" s="682" t="s">
        <v>113</v>
      </c>
      <c r="C81" s="682" t="s">
        <v>143</v>
      </c>
      <c r="D81" s="683" t="s">
        <v>142</v>
      </c>
      <c r="E81" s="684" t="s">
        <v>144</v>
      </c>
      <c r="F81" s="684" t="s">
        <v>65</v>
      </c>
      <c r="G81" s="685" t="s">
        <v>148</v>
      </c>
      <c r="H81" s="685" t="s">
        <v>88</v>
      </c>
      <c r="I81" s="685" t="s">
        <v>151</v>
      </c>
      <c r="J81" s="685" t="s">
        <v>147</v>
      </c>
      <c r="K81" s="685" t="s">
        <v>452</v>
      </c>
      <c r="L81" s="685" t="s">
        <v>901</v>
      </c>
      <c r="M81" s="547"/>
      <c r="N81" s="4"/>
    </row>
    <row r="82" spans="1:14" x14ac:dyDescent="0.25">
      <c r="A82" s="547"/>
      <c r="B82" s="548">
        <v>43133</v>
      </c>
      <c r="C82" s="547">
        <v>20</v>
      </c>
      <c r="D82" s="549">
        <v>150</v>
      </c>
      <c r="E82" s="549">
        <v>149.94999999999999</v>
      </c>
      <c r="F82" s="549">
        <f t="shared" ref="F82:F110" si="7">C82*(E82-D82)</f>
        <v>-1.0000000000002274</v>
      </c>
      <c r="G82" s="549">
        <f t="shared" ref="G82:G145" si="8">D82*C82</f>
        <v>3000</v>
      </c>
      <c r="H82" s="550">
        <f t="shared" ref="H82:H145" si="9">(E82-D82)/D82</f>
        <v>-3.3333333333340911E-4</v>
      </c>
      <c r="I82" s="549"/>
      <c r="J82" s="549">
        <v>-1.0000000000002274</v>
      </c>
      <c r="K82" s="549"/>
      <c r="L82" s="549"/>
      <c r="M82" s="547"/>
      <c r="N82" s="4"/>
    </row>
    <row r="83" spans="1:14" x14ac:dyDescent="0.25">
      <c r="A83" s="547"/>
      <c r="B83" s="548">
        <v>43166</v>
      </c>
      <c r="C83" s="547">
        <v>40</v>
      </c>
      <c r="D83" s="549">
        <v>148.13999999999999</v>
      </c>
      <c r="E83" s="549">
        <v>146.80000000000001</v>
      </c>
      <c r="F83" s="549">
        <f t="shared" si="7"/>
        <v>-53.599999999999</v>
      </c>
      <c r="G83" s="549">
        <f t="shared" si="8"/>
        <v>5925.5999999999995</v>
      </c>
      <c r="H83" s="550">
        <f t="shared" si="9"/>
        <v>-9.045497502362462E-3</v>
      </c>
      <c r="I83" s="549"/>
      <c r="J83" s="549">
        <v>-53.599999999999</v>
      </c>
      <c r="K83" s="549"/>
      <c r="L83" s="549"/>
      <c r="M83" s="547"/>
      <c r="N83" s="4"/>
    </row>
    <row r="84" spans="1:14" x14ac:dyDescent="0.25">
      <c r="A84" s="547">
        <v>0</v>
      </c>
      <c r="B84" s="548">
        <v>43167</v>
      </c>
      <c r="C84" s="547">
        <v>20</v>
      </c>
      <c r="D84" s="549">
        <v>144.7235</v>
      </c>
      <c r="E84" s="549">
        <v>151.56</v>
      </c>
      <c r="F84" s="549">
        <f t="shared" si="7"/>
        <v>136.73000000000002</v>
      </c>
      <c r="G84" s="549">
        <f t="shared" si="8"/>
        <v>2894.4700000000003</v>
      </c>
      <c r="H84" s="550">
        <f t="shared" si="9"/>
        <v>4.7238354517407335E-2</v>
      </c>
      <c r="I84" s="549"/>
      <c r="J84" s="549">
        <v>136.73000000000002</v>
      </c>
      <c r="K84" s="549"/>
      <c r="L84" s="549"/>
      <c r="M84" s="547"/>
      <c r="N84" s="4"/>
    </row>
    <row r="85" spans="1:14" x14ac:dyDescent="0.25">
      <c r="A85" s="547"/>
      <c r="B85" s="548">
        <v>43181</v>
      </c>
      <c r="C85" s="547">
        <v>50</v>
      </c>
      <c r="D85" s="549">
        <v>140.6174</v>
      </c>
      <c r="E85" s="549">
        <v>134.66</v>
      </c>
      <c r="F85" s="549">
        <f t="shared" si="7"/>
        <v>-297.87000000000035</v>
      </c>
      <c r="G85" s="549">
        <f t="shared" si="8"/>
        <v>7030.87</v>
      </c>
      <c r="H85" s="550">
        <f t="shared" si="9"/>
        <v>-4.2366022981508739E-2</v>
      </c>
      <c r="I85" s="549"/>
      <c r="J85" s="549">
        <v>-297.87000000000035</v>
      </c>
      <c r="K85" s="549"/>
      <c r="L85" s="549"/>
      <c r="M85" s="547"/>
      <c r="N85" s="4"/>
    </row>
    <row r="86" spans="1:14" x14ac:dyDescent="0.25">
      <c r="A86" s="547"/>
      <c r="B86" s="548">
        <v>43184</v>
      </c>
      <c r="C86" s="547">
        <v>50</v>
      </c>
      <c r="D86" s="549">
        <v>140.6174</v>
      </c>
      <c r="E86" s="549">
        <v>132.4</v>
      </c>
      <c r="F86" s="549">
        <f t="shared" si="7"/>
        <v>-410.86999999999989</v>
      </c>
      <c r="G86" s="549">
        <f t="shared" si="8"/>
        <v>7030.87</v>
      </c>
      <c r="H86" s="550">
        <f t="shared" si="9"/>
        <v>-5.8438002693834458E-2</v>
      </c>
      <c r="I86" s="549"/>
      <c r="J86" s="549">
        <v>-410.86999999999989</v>
      </c>
      <c r="K86" s="549"/>
      <c r="L86" s="549"/>
      <c r="M86" s="547"/>
      <c r="N86" s="4"/>
    </row>
    <row r="87" spans="1:14" x14ac:dyDescent="0.25">
      <c r="A87" s="547"/>
      <c r="B87" s="548">
        <v>43185</v>
      </c>
      <c r="C87" s="547">
        <v>50</v>
      </c>
      <c r="D87" s="549">
        <v>140.6174</v>
      </c>
      <c r="E87" s="549">
        <v>137.66999999999999</v>
      </c>
      <c r="F87" s="549">
        <f t="shared" si="7"/>
        <v>-147.3700000000008</v>
      </c>
      <c r="G87" s="549">
        <f t="shared" si="8"/>
        <v>7030.87</v>
      </c>
      <c r="H87" s="550">
        <f t="shared" si="9"/>
        <v>-2.0960421683234195E-2</v>
      </c>
      <c r="I87" s="549"/>
      <c r="J87" s="549">
        <v>-147.3700000000008</v>
      </c>
      <c r="K87" s="549"/>
      <c r="L87" s="549"/>
      <c r="M87" s="547"/>
      <c r="N87" s="4"/>
    </row>
    <row r="88" spans="1:14" x14ac:dyDescent="0.25">
      <c r="A88" s="547">
        <v>20</v>
      </c>
      <c r="B88" s="548">
        <v>43194</v>
      </c>
      <c r="C88" s="547">
        <v>50</v>
      </c>
      <c r="D88" s="549">
        <v>140.6174</v>
      </c>
      <c r="E88" s="549">
        <v>129.47999999999999</v>
      </c>
      <c r="F88" s="549">
        <f t="shared" si="7"/>
        <v>-556.87000000000069</v>
      </c>
      <c r="G88" s="549">
        <f t="shared" si="8"/>
        <v>7030.87</v>
      </c>
      <c r="H88" s="550">
        <f t="shared" si="9"/>
        <v>-7.9203569401795321E-2</v>
      </c>
      <c r="I88" s="549"/>
      <c r="J88" s="549">
        <v>-556.87000000000069</v>
      </c>
      <c r="K88" s="549"/>
      <c r="L88" s="549"/>
      <c r="M88" s="547"/>
      <c r="N88" s="4"/>
    </row>
    <row r="89" spans="1:14" x14ac:dyDescent="0.25">
      <c r="A89" s="547">
        <v>20</v>
      </c>
      <c r="B89" s="548">
        <v>43198</v>
      </c>
      <c r="C89" s="547">
        <v>50</v>
      </c>
      <c r="D89" s="549">
        <v>140.6174</v>
      </c>
      <c r="E89" s="549">
        <v>131.83000000000001</v>
      </c>
      <c r="F89" s="549">
        <f t="shared" si="7"/>
        <v>-439.36999999999955</v>
      </c>
      <c r="G89" s="549">
        <f t="shared" si="8"/>
        <v>7030.87</v>
      </c>
      <c r="H89" s="550">
        <f t="shared" si="9"/>
        <v>-6.2491555099155514E-2</v>
      </c>
      <c r="I89" s="549"/>
      <c r="J89" s="549">
        <v>-439.36999999999955</v>
      </c>
      <c r="K89" s="549"/>
      <c r="L89" s="549">
        <v>15.29</v>
      </c>
      <c r="M89" s="547"/>
      <c r="N89" s="4"/>
    </row>
    <row r="90" spans="1:14" x14ac:dyDescent="0.25">
      <c r="A90" s="547">
        <v>50</v>
      </c>
      <c r="B90" s="548">
        <v>43216</v>
      </c>
      <c r="C90" s="547">
        <v>50</v>
      </c>
      <c r="D90" s="549">
        <v>140.62</v>
      </c>
      <c r="E90" s="549">
        <v>124.68</v>
      </c>
      <c r="F90" s="549">
        <f t="shared" si="7"/>
        <v>-796.99999999999989</v>
      </c>
      <c r="G90" s="549">
        <f t="shared" si="8"/>
        <v>7031</v>
      </c>
      <c r="H90" s="550">
        <f t="shared" si="9"/>
        <v>-0.11335514151614277</v>
      </c>
      <c r="I90" s="549"/>
      <c r="J90" s="549">
        <v>-796.99999999999989</v>
      </c>
      <c r="K90" s="549"/>
      <c r="L90" s="549">
        <v>14.46</v>
      </c>
      <c r="M90" s="547"/>
      <c r="N90" s="4"/>
    </row>
    <row r="91" spans="1:14" x14ac:dyDescent="0.25">
      <c r="A91" s="547">
        <v>50</v>
      </c>
      <c r="B91" s="548">
        <v>43217</v>
      </c>
      <c r="C91" s="547">
        <v>100</v>
      </c>
      <c r="D91" s="549">
        <v>131.64869999999999</v>
      </c>
      <c r="E91" s="549">
        <v>122.66</v>
      </c>
      <c r="F91" s="549">
        <f t="shared" si="7"/>
        <v>-898.86999999999944</v>
      </c>
      <c r="G91" s="549">
        <f t="shared" si="8"/>
        <v>13164.869999999999</v>
      </c>
      <c r="H91" s="550">
        <f t="shared" si="9"/>
        <v>-6.8277924506660495E-2</v>
      </c>
      <c r="I91" s="549"/>
      <c r="J91" s="549">
        <v>-898.86999999999944</v>
      </c>
      <c r="K91" s="549"/>
      <c r="L91" s="549">
        <v>14.23</v>
      </c>
      <c r="M91" s="547"/>
      <c r="N91" s="4"/>
    </row>
    <row r="92" spans="1:14" x14ac:dyDescent="0.25">
      <c r="A92" s="547">
        <v>50</v>
      </c>
      <c r="B92" s="548">
        <v>43222</v>
      </c>
      <c r="C92" s="547">
        <v>100</v>
      </c>
      <c r="D92" s="549">
        <v>131.58369999999999</v>
      </c>
      <c r="E92" s="549">
        <v>113.02</v>
      </c>
      <c r="F92" s="549">
        <f t="shared" si="7"/>
        <v>-1856.3699999999997</v>
      </c>
      <c r="G92" s="549">
        <f t="shared" si="8"/>
        <v>13158.369999999999</v>
      </c>
      <c r="H92" s="550">
        <f t="shared" si="9"/>
        <v>-0.14107902422564494</v>
      </c>
      <c r="I92" s="549"/>
      <c r="J92" s="549">
        <v>-1856.3699999999997</v>
      </c>
      <c r="K92" s="549"/>
      <c r="L92" s="549">
        <v>13.11</v>
      </c>
      <c r="M92" s="547"/>
      <c r="N92" s="4"/>
    </row>
    <row r="93" spans="1:14" x14ac:dyDescent="0.25">
      <c r="A93" s="547"/>
      <c r="B93" s="548">
        <v>43271</v>
      </c>
      <c r="C93" s="547">
        <v>100</v>
      </c>
      <c r="D93" s="549">
        <v>131.58000000000001</v>
      </c>
      <c r="E93" s="549">
        <v>121.84</v>
      </c>
      <c r="F93" s="549">
        <f t="shared" si="7"/>
        <v>-974.00000000000091</v>
      </c>
      <c r="G93" s="549">
        <f t="shared" si="8"/>
        <v>13158.000000000002</v>
      </c>
      <c r="H93" s="550">
        <f t="shared" si="9"/>
        <v>-7.4023407812737557E-2</v>
      </c>
      <c r="I93" s="549"/>
      <c r="J93" s="549">
        <v>-974.00000000000091</v>
      </c>
      <c r="K93" s="549">
        <v>54</v>
      </c>
      <c r="L93" s="549">
        <v>14.13</v>
      </c>
      <c r="M93" s="547"/>
      <c r="N93" s="4"/>
    </row>
    <row r="94" spans="1:14" x14ac:dyDescent="0.25">
      <c r="A94" s="547">
        <v>100</v>
      </c>
      <c r="B94" s="548">
        <v>43278</v>
      </c>
      <c r="C94" s="547">
        <v>100</v>
      </c>
      <c r="D94" s="549">
        <v>131.58000000000001</v>
      </c>
      <c r="E94" s="549">
        <v>119.85</v>
      </c>
      <c r="F94" s="549">
        <f t="shared" si="7"/>
        <v>-1173.0000000000018</v>
      </c>
      <c r="G94" s="549">
        <f t="shared" si="8"/>
        <v>13158.000000000002</v>
      </c>
      <c r="H94" s="550">
        <f t="shared" si="9"/>
        <v>-8.9147286821705557E-2</v>
      </c>
      <c r="I94" s="549"/>
      <c r="J94" s="549">
        <v>-1173.0000000000018</v>
      </c>
      <c r="K94" s="549"/>
      <c r="L94" s="549">
        <v>13.9</v>
      </c>
      <c r="M94" s="547"/>
    </row>
    <row r="95" spans="1:14" x14ac:dyDescent="0.25">
      <c r="A95" s="547">
        <v>100</v>
      </c>
      <c r="B95" s="548">
        <v>43279</v>
      </c>
      <c r="C95" s="547">
        <v>120</v>
      </c>
      <c r="D95" s="549">
        <v>128.6498</v>
      </c>
      <c r="E95" s="549">
        <v>115.39</v>
      </c>
      <c r="F95" s="549">
        <f t="shared" si="7"/>
        <v>-1591.1759999999999</v>
      </c>
      <c r="G95" s="549">
        <f t="shared" si="8"/>
        <v>15437.976000000001</v>
      </c>
      <c r="H95" s="550">
        <f t="shared" si="9"/>
        <v>-0.10306895152576995</v>
      </c>
      <c r="I95" s="549"/>
      <c r="J95" s="549">
        <v>-1591.1759999999999</v>
      </c>
      <c r="K95" s="549"/>
      <c r="L95" s="549">
        <v>13.39</v>
      </c>
      <c r="M95" s="547"/>
    </row>
    <row r="96" spans="1:14" x14ac:dyDescent="0.25">
      <c r="A96" s="547">
        <v>100</v>
      </c>
      <c r="B96" s="548">
        <v>43283</v>
      </c>
      <c r="C96" s="547">
        <v>120</v>
      </c>
      <c r="D96" s="549">
        <v>128.6498</v>
      </c>
      <c r="E96" s="549">
        <v>117.12</v>
      </c>
      <c r="F96" s="549">
        <f t="shared" si="7"/>
        <v>-1383.5759999999993</v>
      </c>
      <c r="G96" s="549">
        <f t="shared" si="8"/>
        <v>15437.976000000001</v>
      </c>
      <c r="H96" s="550">
        <f t="shared" si="9"/>
        <v>-8.9621592882382986E-2</v>
      </c>
      <c r="I96" s="549"/>
      <c r="J96" s="549">
        <v>-1383.5759999999993</v>
      </c>
      <c r="K96" s="549"/>
      <c r="L96" s="549"/>
      <c r="M96" s="547"/>
    </row>
    <row r="97" spans="1:13" x14ac:dyDescent="0.25">
      <c r="A97" s="547">
        <v>30</v>
      </c>
      <c r="B97" s="548">
        <v>43284</v>
      </c>
      <c r="C97" s="547">
        <v>50</v>
      </c>
      <c r="D97" s="549">
        <v>124.38</v>
      </c>
      <c r="E97" s="549">
        <v>135</v>
      </c>
      <c r="F97" s="549">
        <f t="shared" si="7"/>
        <v>531.00000000000023</v>
      </c>
      <c r="G97" s="549">
        <f t="shared" si="8"/>
        <v>6219</v>
      </c>
      <c r="H97" s="550">
        <f t="shared" si="9"/>
        <v>8.5383502170767039E-2</v>
      </c>
      <c r="I97" s="549"/>
      <c r="J97" s="549">
        <v>531.00000000000023</v>
      </c>
      <c r="K97" s="549"/>
      <c r="L97" s="549">
        <v>15.66</v>
      </c>
      <c r="M97" s="547"/>
    </row>
    <row r="98" spans="1:13" x14ac:dyDescent="0.25">
      <c r="A98" s="547">
        <v>30</v>
      </c>
      <c r="B98" s="548">
        <v>43284</v>
      </c>
      <c r="C98" s="547">
        <v>70</v>
      </c>
      <c r="D98" s="549">
        <v>126.758</v>
      </c>
      <c r="E98" s="549">
        <v>132.19999999999999</v>
      </c>
      <c r="F98" s="549">
        <f t="shared" si="7"/>
        <v>380.93999999999949</v>
      </c>
      <c r="G98" s="549">
        <f t="shared" si="8"/>
        <v>8873.06</v>
      </c>
      <c r="H98" s="550">
        <f t="shared" si="9"/>
        <v>4.2932201517852861E-2</v>
      </c>
      <c r="I98" s="549"/>
      <c r="J98" s="549">
        <v>380.93999999999949</v>
      </c>
      <c r="K98" s="549"/>
      <c r="L98" s="549"/>
      <c r="M98" s="547"/>
    </row>
    <row r="99" spans="1:13" x14ac:dyDescent="0.25">
      <c r="A99" s="547">
        <v>30</v>
      </c>
      <c r="B99" s="548">
        <v>43286</v>
      </c>
      <c r="C99" s="547">
        <v>90</v>
      </c>
      <c r="D99" s="549">
        <v>126.94</v>
      </c>
      <c r="E99" s="549">
        <v>127.58</v>
      </c>
      <c r="F99" s="549">
        <f t="shared" si="7"/>
        <v>57.600000000000051</v>
      </c>
      <c r="G99" s="549">
        <f t="shared" si="8"/>
        <v>11424.6</v>
      </c>
      <c r="H99" s="550">
        <f t="shared" si="9"/>
        <v>5.0417520088230708E-3</v>
      </c>
      <c r="I99" s="549"/>
      <c r="J99" s="549">
        <v>57.600000000000051</v>
      </c>
      <c r="K99" s="549"/>
      <c r="L99" s="549">
        <v>14.8</v>
      </c>
      <c r="M99" s="547"/>
    </row>
    <row r="100" spans="1:13" x14ac:dyDescent="0.25">
      <c r="A100" s="547">
        <v>30</v>
      </c>
      <c r="B100" s="548">
        <v>43286</v>
      </c>
      <c r="C100" s="547">
        <v>100</v>
      </c>
      <c r="D100" s="549">
        <v>126.875</v>
      </c>
      <c r="E100" s="549">
        <v>126.28</v>
      </c>
      <c r="F100" s="549">
        <f t="shared" si="7"/>
        <v>-59.499999999999886</v>
      </c>
      <c r="G100" s="549">
        <f t="shared" si="8"/>
        <v>12687.5</v>
      </c>
      <c r="H100" s="550">
        <f t="shared" si="9"/>
        <v>-4.6896551724137838E-3</v>
      </c>
      <c r="I100" s="549"/>
      <c r="J100" s="549">
        <v>-59.499999999999886</v>
      </c>
      <c r="K100" s="549"/>
      <c r="L100" s="549">
        <v>14.65</v>
      </c>
      <c r="M100" s="547"/>
    </row>
    <row r="101" spans="1:13" x14ac:dyDescent="0.25">
      <c r="A101" s="547">
        <v>0</v>
      </c>
      <c r="B101" s="548">
        <v>43291</v>
      </c>
      <c r="C101" s="547">
        <v>70</v>
      </c>
      <c r="D101" s="549">
        <v>125.2449</v>
      </c>
      <c r="E101" s="549">
        <v>130.68</v>
      </c>
      <c r="F101" s="549">
        <f t="shared" si="7"/>
        <v>380.45700000000039</v>
      </c>
      <c r="G101" s="549">
        <f t="shared" si="8"/>
        <v>8767.143</v>
      </c>
      <c r="H101" s="550">
        <f t="shared" si="9"/>
        <v>4.3395778989803221E-2</v>
      </c>
      <c r="I101" s="549"/>
      <c r="J101" s="549">
        <v>380.45700000000039</v>
      </c>
      <c r="K101" s="549"/>
      <c r="L101" s="549">
        <v>15.16</v>
      </c>
      <c r="M101" s="547"/>
    </row>
    <row r="102" spans="1:13" x14ac:dyDescent="0.25">
      <c r="A102" s="547">
        <v>0</v>
      </c>
      <c r="B102" s="548">
        <v>43311</v>
      </c>
      <c r="C102" s="547">
        <v>50</v>
      </c>
      <c r="D102" s="549">
        <v>120.14360000000001</v>
      </c>
      <c r="E102" s="549">
        <v>136.09</v>
      </c>
      <c r="F102" s="549">
        <f t="shared" si="7"/>
        <v>797.31999999999982</v>
      </c>
      <c r="G102" s="549">
        <f t="shared" si="8"/>
        <v>6007.18</v>
      </c>
      <c r="H102" s="550">
        <f t="shared" si="9"/>
        <v>0.13272783568995766</v>
      </c>
      <c r="I102" s="549"/>
      <c r="J102" s="549">
        <v>797.31999999999982</v>
      </c>
      <c r="K102" s="549"/>
      <c r="L102" s="549">
        <v>15.79</v>
      </c>
      <c r="M102" s="547"/>
    </row>
    <row r="103" spans="1:13" x14ac:dyDescent="0.25">
      <c r="A103" s="547"/>
      <c r="B103" s="548">
        <v>43312</v>
      </c>
      <c r="C103" s="547">
        <v>50</v>
      </c>
      <c r="D103" s="549">
        <v>120.14</v>
      </c>
      <c r="E103" s="549">
        <v>139.03</v>
      </c>
      <c r="F103" s="549">
        <f t="shared" si="7"/>
        <v>944.5</v>
      </c>
      <c r="G103" s="549">
        <f t="shared" si="8"/>
        <v>6007</v>
      </c>
      <c r="H103" s="550">
        <f t="shared" si="9"/>
        <v>0.15723322790078242</v>
      </c>
      <c r="I103" s="549"/>
      <c r="J103" s="549">
        <v>944.5</v>
      </c>
      <c r="K103" s="549"/>
      <c r="L103" s="549">
        <v>16.13</v>
      </c>
      <c r="M103" s="547"/>
    </row>
    <row r="104" spans="1:13" x14ac:dyDescent="0.25">
      <c r="A104" s="547">
        <v>0</v>
      </c>
      <c r="B104" s="548">
        <v>43313</v>
      </c>
      <c r="C104" s="547">
        <v>70</v>
      </c>
      <c r="D104" s="549">
        <v>124.4983</v>
      </c>
      <c r="E104" s="549">
        <v>135.66999999999999</v>
      </c>
      <c r="F104" s="549">
        <f t="shared" si="7"/>
        <v>782.0189999999991</v>
      </c>
      <c r="G104" s="549">
        <f t="shared" si="8"/>
        <v>8714.8809999999994</v>
      </c>
      <c r="H104" s="550">
        <f t="shared" si="9"/>
        <v>8.9733755400676046E-2</v>
      </c>
      <c r="I104" s="549"/>
      <c r="J104" s="549">
        <v>782.0189999999991</v>
      </c>
      <c r="K104" s="549"/>
      <c r="L104" s="549">
        <v>15.74</v>
      </c>
      <c r="M104" s="547"/>
    </row>
    <row r="105" spans="1:13" x14ac:dyDescent="0.25">
      <c r="A105" s="547">
        <v>50</v>
      </c>
      <c r="B105" s="548">
        <v>43316</v>
      </c>
      <c r="C105" s="547">
        <v>70</v>
      </c>
      <c r="D105" s="549">
        <v>124.4983</v>
      </c>
      <c r="E105" s="549">
        <v>136.47999999999999</v>
      </c>
      <c r="F105" s="549">
        <f t="shared" si="7"/>
        <v>838.71899999999926</v>
      </c>
      <c r="G105" s="549">
        <f t="shared" si="8"/>
        <v>8714.8809999999994</v>
      </c>
      <c r="H105" s="550">
        <f t="shared" si="9"/>
        <v>9.6239868335551482E-2</v>
      </c>
      <c r="I105" s="549"/>
      <c r="J105" s="549">
        <v>838.71899999999926</v>
      </c>
      <c r="K105" s="549"/>
      <c r="L105" s="549">
        <v>15.83</v>
      </c>
      <c r="M105" s="547"/>
    </row>
    <row r="106" spans="1:13" x14ac:dyDescent="0.25">
      <c r="A106" s="547">
        <v>50</v>
      </c>
      <c r="B106" s="548">
        <v>43325</v>
      </c>
      <c r="C106" s="547">
        <v>70</v>
      </c>
      <c r="D106" s="549">
        <v>124.5</v>
      </c>
      <c r="E106" s="549">
        <v>135.87</v>
      </c>
      <c r="F106" s="549">
        <f t="shared" si="7"/>
        <v>795.90000000000032</v>
      </c>
      <c r="G106" s="549">
        <f t="shared" si="8"/>
        <v>8715</v>
      </c>
      <c r="H106" s="550">
        <f t="shared" si="9"/>
        <v>9.1325301204819312E-2</v>
      </c>
      <c r="I106" s="549"/>
      <c r="J106" s="549">
        <v>795.90000000000032</v>
      </c>
      <c r="K106" s="549"/>
      <c r="L106" s="549">
        <v>15.76</v>
      </c>
      <c r="M106" s="547"/>
    </row>
    <row r="107" spans="1:13" x14ac:dyDescent="0.25">
      <c r="A107" s="547"/>
      <c r="B107" s="548">
        <v>43326</v>
      </c>
      <c r="C107" s="547">
        <v>20</v>
      </c>
      <c r="D107" s="549">
        <v>90.548500000000004</v>
      </c>
      <c r="E107" s="549">
        <v>137.5</v>
      </c>
      <c r="F107" s="549">
        <f t="shared" si="7"/>
        <v>939.03</v>
      </c>
      <c r="G107" s="549">
        <f t="shared" si="8"/>
        <v>1810.97</v>
      </c>
      <c r="H107" s="550">
        <f t="shared" si="9"/>
        <v>0.51852322236149684</v>
      </c>
      <c r="I107" s="549"/>
      <c r="J107" s="549">
        <v>939.03</v>
      </c>
      <c r="K107" s="549"/>
      <c r="L107" s="549">
        <v>15.95</v>
      </c>
      <c r="M107" s="547"/>
    </row>
    <row r="108" spans="1:13" x14ac:dyDescent="0.25">
      <c r="A108" s="547">
        <v>0</v>
      </c>
      <c r="B108" s="548">
        <v>43329</v>
      </c>
      <c r="C108" s="547">
        <v>20</v>
      </c>
      <c r="D108" s="549">
        <v>90.548500000000004</v>
      </c>
      <c r="E108" s="549">
        <v>143.69</v>
      </c>
      <c r="F108" s="549">
        <f t="shared" si="7"/>
        <v>1062.83</v>
      </c>
      <c r="G108" s="549">
        <f t="shared" si="8"/>
        <v>1810.97</v>
      </c>
      <c r="H108" s="550">
        <f t="shared" si="9"/>
        <v>0.58688437688089801</v>
      </c>
      <c r="I108" s="549"/>
      <c r="J108" s="549">
        <v>1062.83</v>
      </c>
      <c r="K108" s="549"/>
      <c r="L108" s="549">
        <v>16.670000000000002</v>
      </c>
      <c r="M108" s="547"/>
    </row>
    <row r="109" spans="1:13" x14ac:dyDescent="0.25">
      <c r="A109" s="547"/>
      <c r="B109" s="548">
        <v>43334</v>
      </c>
      <c r="C109" s="547">
        <v>20</v>
      </c>
      <c r="D109" s="549">
        <v>90.548500000000004</v>
      </c>
      <c r="E109" s="549">
        <v>148.38999999999999</v>
      </c>
      <c r="F109" s="549">
        <f t="shared" si="7"/>
        <v>1156.8299999999997</v>
      </c>
      <c r="G109" s="549">
        <f t="shared" si="8"/>
        <v>1810.97</v>
      </c>
      <c r="H109" s="550">
        <f t="shared" si="9"/>
        <v>0.63879026157252716</v>
      </c>
      <c r="I109" s="549"/>
      <c r="J109" s="549">
        <v>1156.8299999999997</v>
      </c>
      <c r="K109" s="549"/>
      <c r="L109" s="549">
        <v>17.21</v>
      </c>
      <c r="M109" s="547"/>
    </row>
    <row r="110" spans="1:13" x14ac:dyDescent="0.25">
      <c r="A110" s="547"/>
      <c r="B110" s="548">
        <v>43337</v>
      </c>
      <c r="C110" s="547">
        <v>20</v>
      </c>
      <c r="D110" s="549">
        <v>90.55</v>
      </c>
      <c r="E110" s="549">
        <v>149.03</v>
      </c>
      <c r="F110" s="549">
        <f t="shared" si="7"/>
        <v>1169.6000000000001</v>
      </c>
      <c r="G110" s="549">
        <f t="shared" si="8"/>
        <v>1811</v>
      </c>
      <c r="H110" s="550">
        <f t="shared" si="9"/>
        <v>0.6458310325786859</v>
      </c>
      <c r="I110" s="549"/>
      <c r="J110" s="549">
        <v>1169.6000000000001</v>
      </c>
      <c r="K110" s="549"/>
      <c r="L110" s="549">
        <v>17.29</v>
      </c>
      <c r="M110" s="547"/>
    </row>
    <row r="111" spans="1:13" x14ac:dyDescent="0.25">
      <c r="A111" s="547">
        <v>0</v>
      </c>
      <c r="B111" s="548">
        <v>43350</v>
      </c>
      <c r="C111" s="547">
        <v>0</v>
      </c>
      <c r="D111" s="549">
        <v>90.55</v>
      </c>
      <c r="E111" s="549">
        <v>156.41</v>
      </c>
      <c r="F111" s="549">
        <v>1349.19</v>
      </c>
      <c r="G111" s="549">
        <f t="shared" si="8"/>
        <v>0</v>
      </c>
      <c r="H111" s="550">
        <f t="shared" si="9"/>
        <v>0.72733296521258972</v>
      </c>
      <c r="I111" s="549"/>
      <c r="J111" s="549">
        <v>1349.19</v>
      </c>
      <c r="K111" s="549"/>
      <c r="L111" s="549">
        <v>18.149999999999999</v>
      </c>
      <c r="M111" s="547"/>
    </row>
    <row r="112" spans="1:13" x14ac:dyDescent="0.25">
      <c r="A112" s="547">
        <v>0</v>
      </c>
      <c r="B112" s="548">
        <v>43353</v>
      </c>
      <c r="C112" s="547">
        <v>20</v>
      </c>
      <c r="D112" s="549">
        <v>85.540499999999994</v>
      </c>
      <c r="E112" s="549">
        <v>154.94999999999999</v>
      </c>
      <c r="F112" s="878">
        <f t="shared" ref="F112:F145" si="10">C112*(E112-D112)</f>
        <v>1388.1899999999998</v>
      </c>
      <c r="G112" s="549">
        <f t="shared" si="8"/>
        <v>1710.81</v>
      </c>
      <c r="H112" s="550">
        <f t="shared" si="9"/>
        <v>0.81142265944201863</v>
      </c>
      <c r="I112" s="549"/>
      <c r="J112" s="878">
        <v>1388.1899999999998</v>
      </c>
      <c r="K112" s="549"/>
      <c r="L112" s="549">
        <v>17.98</v>
      </c>
      <c r="M112" s="547"/>
    </row>
    <row r="113" spans="1:13" x14ac:dyDescent="0.25">
      <c r="A113" s="547">
        <v>0</v>
      </c>
      <c r="B113" s="548">
        <v>43358</v>
      </c>
      <c r="C113" s="547">
        <v>20</v>
      </c>
      <c r="D113" s="549">
        <v>85.540499999999994</v>
      </c>
      <c r="E113" s="549">
        <v>159.1</v>
      </c>
      <c r="F113" s="878">
        <f t="shared" si="10"/>
        <v>1471.19</v>
      </c>
      <c r="G113" s="549">
        <f t="shared" si="8"/>
        <v>1710.81</v>
      </c>
      <c r="H113" s="550">
        <f t="shared" si="9"/>
        <v>0.85993769033381851</v>
      </c>
      <c r="I113" s="549"/>
      <c r="J113" s="878">
        <v>1471.19</v>
      </c>
      <c r="K113" s="549"/>
      <c r="L113" s="549">
        <v>18.46</v>
      </c>
      <c r="M113" s="547"/>
    </row>
    <row r="114" spans="1:13" x14ac:dyDescent="0.25">
      <c r="A114" s="547"/>
      <c r="B114" s="548">
        <v>43364</v>
      </c>
      <c r="C114" s="547">
        <v>20</v>
      </c>
      <c r="D114" s="549">
        <v>85.540499999999994</v>
      </c>
      <c r="E114" s="549">
        <v>165.06</v>
      </c>
      <c r="F114" s="878">
        <f t="shared" si="10"/>
        <v>1590.39</v>
      </c>
      <c r="G114" s="549">
        <f t="shared" si="8"/>
        <v>1710.81</v>
      </c>
      <c r="H114" s="550">
        <f t="shared" si="9"/>
        <v>0.92961228891577685</v>
      </c>
      <c r="I114" s="549"/>
      <c r="J114" s="878">
        <v>1590.39</v>
      </c>
      <c r="K114" s="549"/>
      <c r="L114" s="549"/>
      <c r="M114" s="547"/>
    </row>
    <row r="115" spans="1:13" x14ac:dyDescent="0.25">
      <c r="A115" s="547"/>
      <c r="B115" s="548">
        <v>43377</v>
      </c>
      <c r="C115" s="547">
        <v>20</v>
      </c>
      <c r="D115" s="549">
        <v>85.54</v>
      </c>
      <c r="E115" s="549">
        <v>135.01</v>
      </c>
      <c r="F115" s="549">
        <f t="shared" si="10"/>
        <v>989.39999999999964</v>
      </c>
      <c r="G115" s="549">
        <f t="shared" si="8"/>
        <v>1710.8000000000002</v>
      </c>
      <c r="H115" s="550">
        <f t="shared" si="9"/>
        <v>0.57832592938975891</v>
      </c>
      <c r="I115" s="549"/>
      <c r="J115" s="549">
        <v>989.39999999999964</v>
      </c>
      <c r="K115" s="549"/>
      <c r="L115" s="549">
        <v>15.66</v>
      </c>
      <c r="M115" s="547"/>
    </row>
    <row r="116" spans="1:13" x14ac:dyDescent="0.25">
      <c r="A116" s="547">
        <v>0</v>
      </c>
      <c r="B116" s="548">
        <v>43378</v>
      </c>
      <c r="C116" s="547">
        <v>40</v>
      </c>
      <c r="D116" s="549">
        <v>108.02</v>
      </c>
      <c r="E116" s="549">
        <v>130.99</v>
      </c>
      <c r="F116" s="549">
        <f t="shared" si="10"/>
        <v>918.80000000000052</v>
      </c>
      <c r="G116" s="549">
        <f t="shared" si="8"/>
        <v>4320.8</v>
      </c>
      <c r="H116" s="550">
        <f t="shared" si="9"/>
        <v>0.21264580633216085</v>
      </c>
      <c r="I116" s="549"/>
      <c r="J116" s="549">
        <v>918.80000000000052</v>
      </c>
      <c r="K116" s="549"/>
      <c r="L116" s="549">
        <v>15.71</v>
      </c>
      <c r="M116" s="547"/>
    </row>
    <row r="117" spans="1:13" x14ac:dyDescent="0.25">
      <c r="A117" s="547">
        <v>20</v>
      </c>
      <c r="B117" s="548">
        <v>43383</v>
      </c>
      <c r="C117" s="547">
        <v>60</v>
      </c>
      <c r="D117" s="549">
        <v>113.3068</v>
      </c>
      <c r="E117" s="549">
        <v>121.26</v>
      </c>
      <c r="F117" s="549">
        <f t="shared" si="10"/>
        <v>477.19200000000058</v>
      </c>
      <c r="G117" s="549">
        <f t="shared" si="8"/>
        <v>6798.4079999999994</v>
      </c>
      <c r="H117" s="550">
        <f t="shared" si="9"/>
        <v>7.0191727239671486E-2</v>
      </c>
      <c r="I117" s="549"/>
      <c r="J117" s="549">
        <v>477.19200000000058</v>
      </c>
      <c r="K117" s="549"/>
      <c r="L117" s="549">
        <v>14.07</v>
      </c>
      <c r="M117" s="547"/>
    </row>
    <row r="118" spans="1:13" x14ac:dyDescent="0.25">
      <c r="A118" s="547">
        <v>20</v>
      </c>
      <c r="B118" s="548">
        <v>43396</v>
      </c>
      <c r="C118" s="547">
        <v>80</v>
      </c>
      <c r="D118" s="549">
        <v>114.4276</v>
      </c>
      <c r="E118" s="549">
        <v>121.01</v>
      </c>
      <c r="F118" s="549">
        <f t="shared" si="10"/>
        <v>526.59200000000055</v>
      </c>
      <c r="G118" s="549">
        <f t="shared" si="8"/>
        <v>9154.2080000000005</v>
      </c>
      <c r="H118" s="550">
        <f t="shared" si="9"/>
        <v>5.7524583229920115E-2</v>
      </c>
      <c r="I118" s="549"/>
      <c r="J118" s="549">
        <v>526.59200000000055</v>
      </c>
      <c r="K118" s="549"/>
      <c r="L118" s="549">
        <v>14.04</v>
      </c>
      <c r="M118" s="547"/>
    </row>
    <row r="119" spans="1:13" x14ac:dyDescent="0.25">
      <c r="A119" s="547">
        <v>0</v>
      </c>
      <c r="B119" s="548">
        <v>43403</v>
      </c>
      <c r="C119" s="547">
        <v>60</v>
      </c>
      <c r="D119" s="549">
        <v>111.444</v>
      </c>
      <c r="E119" s="549">
        <v>123.38</v>
      </c>
      <c r="F119" s="549">
        <f t="shared" si="10"/>
        <v>716.15999999999963</v>
      </c>
      <c r="G119" s="549">
        <f t="shared" si="8"/>
        <v>6686.64</v>
      </c>
      <c r="H119" s="550">
        <f t="shared" si="9"/>
        <v>0.10710311905531023</v>
      </c>
      <c r="I119" s="549"/>
      <c r="J119" s="549">
        <v>716.15999999999963</v>
      </c>
      <c r="K119" s="549"/>
      <c r="L119" s="549">
        <v>14.31</v>
      </c>
      <c r="M119" s="547"/>
    </row>
    <row r="120" spans="1:13" x14ac:dyDescent="0.25">
      <c r="A120" s="547">
        <v>0</v>
      </c>
      <c r="B120" s="548">
        <v>43403</v>
      </c>
      <c r="C120" s="547">
        <v>50</v>
      </c>
      <c r="D120" s="549">
        <v>108.9</v>
      </c>
      <c r="E120" s="549">
        <v>124.18</v>
      </c>
      <c r="F120" s="549">
        <f t="shared" si="10"/>
        <v>764</v>
      </c>
      <c r="G120" s="549">
        <f t="shared" si="8"/>
        <v>5445</v>
      </c>
      <c r="H120" s="550">
        <f t="shared" si="9"/>
        <v>0.14031221303948577</v>
      </c>
      <c r="I120" s="549"/>
      <c r="J120" s="549">
        <v>764</v>
      </c>
      <c r="K120" s="549"/>
      <c r="L120" s="549">
        <v>14.41</v>
      </c>
      <c r="M120" s="547"/>
    </row>
    <row r="121" spans="1:13" x14ac:dyDescent="0.25">
      <c r="A121" s="547">
        <v>0</v>
      </c>
      <c r="B121" s="548">
        <v>43405</v>
      </c>
      <c r="C121" s="547">
        <v>50</v>
      </c>
      <c r="D121" s="549">
        <v>108.74120000000001</v>
      </c>
      <c r="E121" s="549">
        <v>131.51</v>
      </c>
      <c r="F121" s="549">
        <f t="shared" si="10"/>
        <v>1138.4399999999991</v>
      </c>
      <c r="G121" s="549">
        <f t="shared" si="8"/>
        <v>5437.06</v>
      </c>
      <c r="H121" s="550">
        <f t="shared" si="9"/>
        <v>0.20938521921773884</v>
      </c>
      <c r="I121" s="549"/>
      <c r="J121" s="549">
        <v>1138.4399999999991</v>
      </c>
      <c r="K121" s="549"/>
      <c r="L121" s="549">
        <v>15.26</v>
      </c>
      <c r="M121" s="547"/>
    </row>
    <row r="122" spans="1:13" x14ac:dyDescent="0.25">
      <c r="A122" s="547">
        <v>30</v>
      </c>
      <c r="B122" s="548">
        <v>43424</v>
      </c>
      <c r="C122" s="547">
        <v>70</v>
      </c>
      <c r="D122" s="549">
        <v>112.1009</v>
      </c>
      <c r="E122" s="549">
        <v>121.12</v>
      </c>
      <c r="F122" s="549">
        <f t="shared" si="10"/>
        <v>631.33700000000067</v>
      </c>
      <c r="G122" s="549">
        <f t="shared" si="8"/>
        <v>7847.0630000000001</v>
      </c>
      <c r="H122" s="550">
        <f t="shared" si="9"/>
        <v>8.045519705907811E-2</v>
      </c>
      <c r="I122" s="549"/>
      <c r="J122" s="549">
        <v>631.33700000000067</v>
      </c>
      <c r="K122" s="549"/>
      <c r="L122" s="549">
        <v>14.05</v>
      </c>
      <c r="M122" s="547"/>
    </row>
    <row r="123" spans="1:13" x14ac:dyDescent="0.25">
      <c r="A123" s="547">
        <v>20</v>
      </c>
      <c r="B123" s="548">
        <v>43430</v>
      </c>
      <c r="C123" s="547">
        <v>40</v>
      </c>
      <c r="D123" s="549">
        <v>101.68</v>
      </c>
      <c r="E123" s="549">
        <v>126.82</v>
      </c>
      <c r="F123" s="549">
        <f t="shared" si="10"/>
        <v>1005.5999999999995</v>
      </c>
      <c r="G123" s="549">
        <f t="shared" si="8"/>
        <v>4067.2000000000003</v>
      </c>
      <c r="H123" s="550">
        <f t="shared" si="9"/>
        <v>0.24724626278520834</v>
      </c>
      <c r="I123" s="549"/>
      <c r="J123" s="549">
        <v>1005.5999999999995</v>
      </c>
      <c r="K123" s="549"/>
      <c r="L123" s="549">
        <v>14.71</v>
      </c>
      <c r="M123" s="547"/>
    </row>
    <row r="124" spans="1:13" x14ac:dyDescent="0.25">
      <c r="A124" s="547">
        <v>20</v>
      </c>
      <c r="B124" s="548">
        <v>43438</v>
      </c>
      <c r="C124" s="547">
        <v>70</v>
      </c>
      <c r="D124" s="549">
        <v>110.37869999999999</v>
      </c>
      <c r="E124" s="549">
        <v>120</v>
      </c>
      <c r="F124" s="549">
        <f t="shared" si="10"/>
        <v>673.49100000000033</v>
      </c>
      <c r="G124" s="549">
        <f t="shared" si="8"/>
        <v>7726.509</v>
      </c>
      <c r="H124" s="550">
        <f t="shared" si="9"/>
        <v>8.7166273927850257E-2</v>
      </c>
      <c r="I124" s="549"/>
      <c r="J124" s="549">
        <v>673.49100000000033</v>
      </c>
      <c r="K124" s="549"/>
      <c r="L124" s="549">
        <v>13.92</v>
      </c>
      <c r="M124" s="547"/>
    </row>
    <row r="125" spans="1:13" x14ac:dyDescent="0.25">
      <c r="A125" s="547">
        <v>20</v>
      </c>
      <c r="B125" s="548">
        <v>43440</v>
      </c>
      <c r="C125" s="547">
        <v>100</v>
      </c>
      <c r="D125" s="549">
        <v>111.7051</v>
      </c>
      <c r="E125" s="549">
        <v>120.44</v>
      </c>
      <c r="F125" s="549">
        <f t="shared" si="10"/>
        <v>873.48999999999955</v>
      </c>
      <c r="G125" s="549">
        <f t="shared" si="8"/>
        <v>11170.51</v>
      </c>
      <c r="H125" s="550">
        <f t="shared" si="9"/>
        <v>7.8196071620722743E-2</v>
      </c>
      <c r="I125" s="549"/>
      <c r="J125" s="549">
        <v>873.48999999999955</v>
      </c>
      <c r="K125" s="549"/>
      <c r="L125" s="549">
        <v>13.97</v>
      </c>
      <c r="M125" s="547"/>
    </row>
    <row r="126" spans="1:13" x14ac:dyDescent="0.25">
      <c r="A126" s="547">
        <v>0</v>
      </c>
      <c r="B126" s="548">
        <v>43441</v>
      </c>
      <c r="C126" s="547">
        <v>80</v>
      </c>
      <c r="D126" s="549">
        <v>108.9618</v>
      </c>
      <c r="E126" s="549">
        <v>117.9</v>
      </c>
      <c r="F126" s="549">
        <f t="shared" si="10"/>
        <v>715.05600000000072</v>
      </c>
      <c r="G126" s="549">
        <f t="shared" si="8"/>
        <v>8716.9439999999995</v>
      </c>
      <c r="H126" s="550">
        <f t="shared" si="9"/>
        <v>8.2030583195211615E-2</v>
      </c>
      <c r="I126" s="549"/>
      <c r="J126" s="549">
        <v>715.05600000000072</v>
      </c>
      <c r="K126" s="549"/>
      <c r="L126" s="549">
        <v>13.68</v>
      </c>
      <c r="M126" s="547"/>
    </row>
    <row r="127" spans="1:13" x14ac:dyDescent="0.25">
      <c r="A127" s="547">
        <v>0</v>
      </c>
      <c r="B127" s="548">
        <v>43445</v>
      </c>
      <c r="C127" s="547">
        <v>100</v>
      </c>
      <c r="D127" s="549">
        <v>110.309</v>
      </c>
      <c r="E127" s="549">
        <v>115.71</v>
      </c>
      <c r="F127" s="549">
        <f t="shared" si="10"/>
        <v>540.09999999999968</v>
      </c>
      <c r="G127" s="549">
        <f t="shared" si="8"/>
        <v>11030.9</v>
      </c>
      <c r="H127" s="550">
        <f t="shared" si="9"/>
        <v>4.8962459998730806E-2</v>
      </c>
      <c r="I127" s="549"/>
      <c r="J127" s="549">
        <v>540.09999999999968</v>
      </c>
      <c r="K127" s="549"/>
      <c r="L127" s="549">
        <v>13.42</v>
      </c>
      <c r="M127" s="547"/>
    </row>
    <row r="128" spans="1:13" x14ac:dyDescent="0.25">
      <c r="A128" s="547">
        <v>0</v>
      </c>
      <c r="B128" s="548">
        <v>43453</v>
      </c>
      <c r="C128" s="547">
        <v>120</v>
      </c>
      <c r="D128" s="549">
        <v>110.3045</v>
      </c>
      <c r="E128" s="549">
        <v>110.89</v>
      </c>
      <c r="F128" s="549">
        <f t="shared" si="10"/>
        <v>70.259999999999536</v>
      </c>
      <c r="G128" s="549">
        <f t="shared" si="8"/>
        <v>13236.54</v>
      </c>
      <c r="H128" s="550">
        <f t="shared" si="9"/>
        <v>5.3080336704304553E-3</v>
      </c>
      <c r="I128" s="549"/>
      <c r="J128" s="549">
        <v>70.259999999999536</v>
      </c>
      <c r="K128" s="549"/>
      <c r="L128" s="549">
        <v>13.57</v>
      </c>
      <c r="M128" s="547"/>
    </row>
    <row r="129" spans="1:13" x14ac:dyDescent="0.25">
      <c r="A129" s="547">
        <v>0</v>
      </c>
      <c r="B129" s="548">
        <v>43461</v>
      </c>
      <c r="C129" s="547">
        <v>100</v>
      </c>
      <c r="D129" s="549">
        <v>109.96599999999999</v>
      </c>
      <c r="E129" s="549">
        <v>112</v>
      </c>
      <c r="F129" s="549">
        <f t="shared" si="10"/>
        <v>203.4000000000006</v>
      </c>
      <c r="G129" s="549">
        <f t="shared" si="8"/>
        <v>10996.599999999999</v>
      </c>
      <c r="H129" s="550">
        <f t="shared" si="9"/>
        <v>1.8496626229925671E-2</v>
      </c>
      <c r="I129" s="549"/>
      <c r="J129" s="549">
        <v>203.4000000000006</v>
      </c>
      <c r="K129" s="549"/>
      <c r="L129" s="549">
        <v>12.99</v>
      </c>
      <c r="M129" s="547"/>
    </row>
    <row r="130" spans="1:13" x14ac:dyDescent="0.25">
      <c r="A130" s="547">
        <v>60</v>
      </c>
      <c r="B130" s="548">
        <v>43472</v>
      </c>
      <c r="C130" s="547">
        <v>100</v>
      </c>
      <c r="D130" s="549">
        <v>109.97</v>
      </c>
      <c r="E130" s="549">
        <v>118.41</v>
      </c>
      <c r="F130" s="549">
        <f t="shared" si="10"/>
        <v>843.99999999999977</v>
      </c>
      <c r="G130" s="549">
        <f t="shared" si="8"/>
        <v>10997</v>
      </c>
      <c r="H130" s="550">
        <f t="shared" si="9"/>
        <v>7.6748204055651525E-2</v>
      </c>
      <c r="I130" s="549"/>
      <c r="J130" s="549">
        <v>843.99999999999977</v>
      </c>
      <c r="K130" s="549"/>
      <c r="L130" s="549">
        <v>13.74</v>
      </c>
      <c r="M130" s="547"/>
    </row>
    <row r="131" spans="1:13" x14ac:dyDescent="0.25">
      <c r="A131" s="547">
        <v>40</v>
      </c>
      <c r="B131" s="548">
        <v>43473</v>
      </c>
      <c r="C131" s="547">
        <v>80</v>
      </c>
      <c r="D131" s="549">
        <v>107.3875</v>
      </c>
      <c r="E131" s="549">
        <v>120.54</v>
      </c>
      <c r="F131" s="549">
        <f t="shared" si="10"/>
        <v>1052.2000000000003</v>
      </c>
      <c r="G131" s="549">
        <f t="shared" si="8"/>
        <v>8591</v>
      </c>
      <c r="H131" s="550">
        <f t="shared" si="9"/>
        <v>0.1224770108252823</v>
      </c>
      <c r="I131" s="549"/>
      <c r="J131" s="549">
        <v>1052.2000000000003</v>
      </c>
      <c r="K131" s="549"/>
      <c r="L131" s="549">
        <v>13.98</v>
      </c>
      <c r="M131" s="547"/>
    </row>
    <row r="132" spans="1:13" x14ac:dyDescent="0.25">
      <c r="A132" s="547">
        <v>80</v>
      </c>
      <c r="B132" s="548">
        <v>43487</v>
      </c>
      <c r="C132" s="547">
        <v>100</v>
      </c>
      <c r="D132" s="549">
        <v>109.19</v>
      </c>
      <c r="E132" s="549">
        <v>116.14</v>
      </c>
      <c r="F132" s="549">
        <f t="shared" si="10"/>
        <v>695.00000000000023</v>
      </c>
      <c r="G132" s="549">
        <f t="shared" si="8"/>
        <v>10919</v>
      </c>
      <c r="H132" s="550">
        <f t="shared" si="9"/>
        <v>6.3650517446652649E-2</v>
      </c>
      <c r="I132" s="549"/>
      <c r="J132" s="549">
        <v>695.00000000000023</v>
      </c>
      <c r="K132" s="549"/>
      <c r="L132" s="549">
        <v>13.47</v>
      </c>
      <c r="M132" s="547"/>
    </row>
    <row r="133" spans="1:13" x14ac:dyDescent="0.25">
      <c r="A133" s="547">
        <v>60</v>
      </c>
      <c r="B133" s="548">
        <v>43496</v>
      </c>
      <c r="C133" s="547">
        <v>80</v>
      </c>
      <c r="D133" s="549">
        <v>106.17</v>
      </c>
      <c r="E133" s="549">
        <v>121.28</v>
      </c>
      <c r="F133" s="549">
        <f t="shared" si="10"/>
        <v>1208.8</v>
      </c>
      <c r="G133" s="549">
        <f t="shared" si="8"/>
        <v>8493.6</v>
      </c>
      <c r="H133" s="550">
        <f t="shared" si="9"/>
        <v>0.14231892248281058</v>
      </c>
      <c r="I133" s="549"/>
      <c r="J133" s="549">
        <v>1208.8</v>
      </c>
      <c r="K133" s="549"/>
      <c r="L133" s="549">
        <v>14.07</v>
      </c>
      <c r="M133" s="547"/>
    </row>
    <row r="134" spans="1:13" x14ac:dyDescent="0.25">
      <c r="A134" s="547">
        <v>60</v>
      </c>
      <c r="B134" s="548">
        <v>43498</v>
      </c>
      <c r="C134" s="547">
        <v>80</v>
      </c>
      <c r="D134" s="549">
        <v>106.038</v>
      </c>
      <c r="E134" s="549">
        <v>121.95</v>
      </c>
      <c r="F134" s="549">
        <f t="shared" si="10"/>
        <v>1272.9600000000005</v>
      </c>
      <c r="G134" s="549">
        <f t="shared" si="8"/>
        <v>8483.0399999999991</v>
      </c>
      <c r="H134" s="550">
        <f t="shared" si="9"/>
        <v>0.15005941266338488</v>
      </c>
      <c r="I134" s="549"/>
      <c r="J134" s="549">
        <v>1272.9600000000005</v>
      </c>
      <c r="K134" s="549"/>
      <c r="L134" s="549">
        <v>14.15</v>
      </c>
      <c r="M134" s="547"/>
    </row>
    <row r="135" spans="1:13" x14ac:dyDescent="0.25">
      <c r="A135" s="547">
        <v>30</v>
      </c>
      <c r="B135" s="548">
        <v>43502</v>
      </c>
      <c r="C135" s="547">
        <v>50</v>
      </c>
      <c r="D135" s="549">
        <v>94.073599999999999</v>
      </c>
      <c r="E135" s="549">
        <v>126.81</v>
      </c>
      <c r="F135" s="878">
        <f t="shared" si="10"/>
        <v>1636.8200000000002</v>
      </c>
      <c r="G135" s="549">
        <f t="shared" si="8"/>
        <v>4703.68</v>
      </c>
      <c r="H135" s="550">
        <f t="shared" si="9"/>
        <v>0.34798710796652838</v>
      </c>
      <c r="I135" s="549"/>
      <c r="J135" s="878">
        <v>1636.8200000000002</v>
      </c>
      <c r="K135" s="549"/>
      <c r="L135" s="549">
        <v>14.71</v>
      </c>
      <c r="M135" s="547"/>
    </row>
    <row r="136" spans="1:13" x14ac:dyDescent="0.25">
      <c r="A136" s="547">
        <v>0</v>
      </c>
      <c r="B136" s="548">
        <v>43508</v>
      </c>
      <c r="C136" s="547">
        <v>20</v>
      </c>
      <c r="D136" s="549">
        <v>40.186500000000002</v>
      </c>
      <c r="E136" s="549">
        <v>133.79</v>
      </c>
      <c r="F136" s="878">
        <f t="shared" si="10"/>
        <v>1872.07</v>
      </c>
      <c r="G136" s="549">
        <f t="shared" si="8"/>
        <v>803.73</v>
      </c>
      <c r="H136" s="550">
        <f t="shared" si="9"/>
        <v>2.3292274768890047</v>
      </c>
      <c r="I136" s="549"/>
      <c r="J136" s="878">
        <v>1872.07</v>
      </c>
      <c r="K136" s="549"/>
      <c r="L136" s="549">
        <v>15.52</v>
      </c>
      <c r="M136" s="547"/>
    </row>
    <row r="137" spans="1:13" x14ac:dyDescent="0.25">
      <c r="A137" s="547">
        <v>20</v>
      </c>
      <c r="B137" s="548">
        <v>43535</v>
      </c>
      <c r="C137" s="547">
        <v>20</v>
      </c>
      <c r="D137" s="549">
        <v>40.19</v>
      </c>
      <c r="E137" s="549">
        <v>130.44999999999999</v>
      </c>
      <c r="F137" s="879">
        <f t="shared" si="10"/>
        <v>1805.1999999999998</v>
      </c>
      <c r="G137" s="549">
        <f t="shared" si="8"/>
        <v>803.8</v>
      </c>
      <c r="H137" s="550">
        <f t="shared" si="9"/>
        <v>2.2458322965911917</v>
      </c>
      <c r="I137" s="549"/>
      <c r="J137" s="879">
        <v>1805.1999999999998</v>
      </c>
      <c r="K137" s="549"/>
      <c r="L137" s="549">
        <v>15.13</v>
      </c>
      <c r="M137" s="547"/>
    </row>
    <row r="138" spans="1:13" x14ac:dyDescent="0.25">
      <c r="A138" s="547">
        <v>20</v>
      </c>
      <c r="B138" s="548">
        <v>43544</v>
      </c>
      <c r="C138" s="547">
        <v>50</v>
      </c>
      <c r="D138" s="549">
        <v>90.2</v>
      </c>
      <c r="E138" s="549">
        <v>123.88</v>
      </c>
      <c r="F138" s="549">
        <f t="shared" si="10"/>
        <v>1683.9999999999995</v>
      </c>
      <c r="G138" s="549">
        <f t="shared" si="8"/>
        <v>4510</v>
      </c>
      <c r="H138" s="550">
        <f t="shared" si="9"/>
        <v>0.37339246119733915</v>
      </c>
      <c r="I138" s="549"/>
      <c r="J138" s="549">
        <v>1683.9999999999995</v>
      </c>
      <c r="K138" s="549"/>
      <c r="L138" s="549">
        <v>14.37</v>
      </c>
      <c r="M138" s="547"/>
    </row>
    <row r="139" spans="1:13" x14ac:dyDescent="0.25">
      <c r="A139" s="547">
        <v>20</v>
      </c>
      <c r="B139" s="548">
        <v>43546</v>
      </c>
      <c r="C139" s="547">
        <v>80</v>
      </c>
      <c r="D139" s="549">
        <v>101.36660000000001</v>
      </c>
      <c r="E139" s="549">
        <v>118.95</v>
      </c>
      <c r="F139" s="549">
        <f t="shared" si="10"/>
        <v>1406.6719999999998</v>
      </c>
      <c r="G139" s="549">
        <f t="shared" si="8"/>
        <v>8109.3280000000004</v>
      </c>
      <c r="H139" s="550">
        <f t="shared" si="9"/>
        <v>0.17346344851262641</v>
      </c>
      <c r="I139" s="549"/>
      <c r="J139" s="549">
        <v>1406.6719999999998</v>
      </c>
      <c r="K139" s="549"/>
      <c r="L139" s="549">
        <v>13.8</v>
      </c>
      <c r="M139" s="547"/>
    </row>
    <row r="140" spans="1:13" x14ac:dyDescent="0.25">
      <c r="A140" s="547">
        <v>0</v>
      </c>
      <c r="B140" s="548">
        <v>43556</v>
      </c>
      <c r="C140" s="547">
        <v>60</v>
      </c>
      <c r="D140" s="549">
        <v>94.105999999999995</v>
      </c>
      <c r="E140" s="549">
        <v>123.66</v>
      </c>
      <c r="F140" s="549">
        <f t="shared" si="10"/>
        <v>1773.2400000000002</v>
      </c>
      <c r="G140" s="549">
        <f t="shared" si="8"/>
        <v>5646.36</v>
      </c>
      <c r="H140" s="550">
        <f t="shared" si="9"/>
        <v>0.3140501137015706</v>
      </c>
      <c r="I140" s="549"/>
      <c r="J140" s="549">
        <v>1773.2400000000002</v>
      </c>
      <c r="K140" s="549"/>
      <c r="L140" s="549">
        <v>14.35</v>
      </c>
      <c r="M140" s="547"/>
    </row>
    <row r="141" spans="1:13" x14ac:dyDescent="0.25">
      <c r="A141" s="547"/>
      <c r="B141" s="548">
        <v>43572</v>
      </c>
      <c r="C141" s="547">
        <v>60</v>
      </c>
      <c r="D141" s="549">
        <v>94.11</v>
      </c>
      <c r="E141" s="549">
        <v>141.76</v>
      </c>
      <c r="F141" s="878">
        <f t="shared" si="10"/>
        <v>2858.9999999999995</v>
      </c>
      <c r="G141" s="549">
        <f t="shared" si="8"/>
        <v>5646.6</v>
      </c>
      <c r="H141" s="550">
        <f t="shared" si="9"/>
        <v>0.5063223886940813</v>
      </c>
      <c r="I141" s="549"/>
      <c r="J141" s="878">
        <v>2858.9999999999995</v>
      </c>
      <c r="K141" s="549"/>
      <c r="L141" s="549"/>
      <c r="M141" s="547"/>
    </row>
    <row r="142" spans="1:13" x14ac:dyDescent="0.25">
      <c r="A142" s="547">
        <v>30</v>
      </c>
      <c r="B142" s="548">
        <v>43577</v>
      </c>
      <c r="C142" s="547">
        <v>30</v>
      </c>
      <c r="D142" s="549">
        <v>44.734999999999999</v>
      </c>
      <c r="E142" s="549">
        <v>143.47999999999999</v>
      </c>
      <c r="F142" s="878">
        <f t="shared" si="10"/>
        <v>2962.35</v>
      </c>
      <c r="G142" s="549">
        <f t="shared" si="8"/>
        <v>1342.05</v>
      </c>
      <c r="H142" s="550">
        <f t="shared" si="9"/>
        <v>2.2073320666145073</v>
      </c>
      <c r="I142" s="549"/>
      <c r="J142" s="878">
        <v>2962.35</v>
      </c>
      <c r="K142" s="549"/>
      <c r="L142" s="549"/>
      <c r="M142" s="547"/>
    </row>
    <row r="143" spans="1:13" x14ac:dyDescent="0.25">
      <c r="A143" s="547">
        <v>30</v>
      </c>
      <c r="B143" s="548">
        <v>43586</v>
      </c>
      <c r="C143" s="547">
        <v>30</v>
      </c>
      <c r="D143" s="549">
        <v>44.475000000000001</v>
      </c>
      <c r="E143" s="549">
        <v>144.33000000000001</v>
      </c>
      <c r="F143" s="878">
        <f t="shared" si="10"/>
        <v>2995.6500000000005</v>
      </c>
      <c r="G143" s="549">
        <f t="shared" si="8"/>
        <v>1334.25</v>
      </c>
      <c r="H143" s="550">
        <f t="shared" si="9"/>
        <v>2.2451939291736935</v>
      </c>
      <c r="I143" s="549"/>
      <c r="J143" s="878">
        <v>2995.6500000000005</v>
      </c>
      <c r="K143" s="549"/>
      <c r="L143" s="549"/>
      <c r="M143" s="547"/>
    </row>
    <row r="144" spans="1:13" x14ac:dyDescent="0.25">
      <c r="A144" s="547">
        <v>30</v>
      </c>
      <c r="B144" s="548">
        <v>43616</v>
      </c>
      <c r="C144" s="547">
        <v>50</v>
      </c>
      <c r="D144" s="549">
        <v>74.924999999999997</v>
      </c>
      <c r="E144" s="549">
        <v>120.6</v>
      </c>
      <c r="F144" s="879">
        <f t="shared" si="10"/>
        <v>2283.75</v>
      </c>
      <c r="G144" s="549">
        <f t="shared" si="8"/>
        <v>3746.25</v>
      </c>
      <c r="H144" s="550">
        <f t="shared" si="9"/>
        <v>0.60960960960960964</v>
      </c>
      <c r="I144" s="549"/>
      <c r="J144" s="879">
        <v>2283.75</v>
      </c>
      <c r="K144" s="549"/>
      <c r="L144" s="549">
        <v>15.29</v>
      </c>
      <c r="M144" s="547"/>
    </row>
    <row r="145" spans="1:13" x14ac:dyDescent="0.25">
      <c r="A145" s="547">
        <v>10</v>
      </c>
      <c r="B145" s="548">
        <v>43619</v>
      </c>
      <c r="C145" s="547">
        <v>30</v>
      </c>
      <c r="D145" s="549">
        <v>40.223300000000002</v>
      </c>
      <c r="E145" s="549">
        <v>125.95</v>
      </c>
      <c r="F145" s="879">
        <f t="shared" si="10"/>
        <v>2571.8009999999999</v>
      </c>
      <c r="G145" s="549">
        <f t="shared" si="8"/>
        <v>1206.6990000000001</v>
      </c>
      <c r="H145" s="550">
        <f t="shared" si="9"/>
        <v>2.1312696869724759</v>
      </c>
      <c r="I145" s="549"/>
      <c r="J145" s="879">
        <v>2571.8009999999999</v>
      </c>
      <c r="K145" s="549"/>
      <c r="L145" s="549"/>
      <c r="M145" s="547"/>
    </row>
    <row r="146" spans="1:13" x14ac:dyDescent="0.25">
      <c r="A146" s="547"/>
      <c r="B146" s="548"/>
      <c r="C146" s="547"/>
      <c r="D146" s="549"/>
      <c r="E146" s="549"/>
      <c r="F146" s="879"/>
      <c r="G146" s="549"/>
      <c r="H146" s="550"/>
      <c r="I146" s="549"/>
      <c r="J146" s="87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row r="151" spans="1:13" x14ac:dyDescent="0.25">
      <c r="A151" s="547"/>
      <c r="B151" s="548"/>
      <c r="C151" s="547"/>
      <c r="D151" s="549"/>
      <c r="E151" s="549"/>
      <c r="F151" s="549"/>
      <c r="G151" s="549"/>
      <c r="H151" s="550"/>
      <c r="I151" s="549"/>
      <c r="J151" s="549"/>
      <c r="K151" s="549"/>
      <c r="L151" s="549"/>
      <c r="M151" s="547"/>
    </row>
    <row r="152" spans="1:13" x14ac:dyDescent="0.25">
      <c r="A152" s="547"/>
      <c r="B152" s="548"/>
      <c r="C152" s="547"/>
      <c r="D152" s="549"/>
      <c r="E152" s="549"/>
      <c r="F152" s="549"/>
      <c r="G152" s="549"/>
      <c r="H152" s="550"/>
      <c r="I152" s="549"/>
      <c r="J152" s="549"/>
      <c r="K152" s="549"/>
      <c r="L152" s="549"/>
      <c r="M152" s="547"/>
    </row>
  </sheetData>
  <conditionalFormatting sqref="O19:O39">
    <cfRule type="colorScale" priority="184">
      <colorScale>
        <cfvo type="min"/>
        <cfvo type="percentile" val="50"/>
        <cfvo type="max"/>
        <color rgb="FFF8696B"/>
        <color rgb="FFFFEB84"/>
        <color rgb="FF63BE7B"/>
      </colorScale>
    </cfRule>
  </conditionalFormatting>
  <conditionalFormatting sqref="P19:P39">
    <cfRule type="colorScale" priority="183">
      <colorScale>
        <cfvo type="min"/>
        <cfvo type="percentile" val="50"/>
        <cfvo type="max"/>
        <color rgb="FFF8696B"/>
        <color rgb="FFFFEB84"/>
        <color rgb="FF63BE7B"/>
      </colorScale>
    </cfRule>
  </conditionalFormatting>
  <conditionalFormatting sqref="Q7 H40 F36:F40 F45:F46 H45:H46">
    <cfRule type="expression" dxfId="3905" priority="179">
      <formula>F7&gt;0</formula>
    </cfRule>
    <cfRule type="expression" dxfId="3904" priority="180">
      <formula>F7&lt;0</formula>
    </cfRule>
  </conditionalFormatting>
  <conditionalFormatting sqref="Q8">
    <cfRule type="expression" dxfId="3903" priority="177">
      <formula>Q8&gt;0</formula>
    </cfRule>
    <cfRule type="expression" dxfId="3902" priority="178">
      <formula>Q8&lt;0</formula>
    </cfRule>
  </conditionalFormatting>
  <conditionalFormatting sqref="Q10">
    <cfRule type="expression" dxfId="3901" priority="171">
      <formula>Q10&gt;0</formula>
    </cfRule>
    <cfRule type="expression" dxfId="3900" priority="172">
      <formula>Q10&lt;0</formula>
    </cfRule>
  </conditionalFormatting>
  <conditionalFormatting sqref="F79:F80">
    <cfRule type="expression" dxfId="3899" priority="163">
      <formula>F79&gt;0</formula>
    </cfRule>
    <cfRule type="expression" dxfId="3898" priority="164">
      <formula>F79&lt;0</formula>
    </cfRule>
  </conditionalFormatting>
  <conditionalFormatting sqref="H79:H80">
    <cfRule type="expression" dxfId="3897" priority="161">
      <formula>H79&gt;0</formula>
    </cfRule>
    <cfRule type="expression" dxfId="3896" priority="162">
      <formula>H79&lt;0</formula>
    </cfRule>
  </conditionalFormatting>
  <conditionalFormatting sqref="J79:J80">
    <cfRule type="expression" dxfId="3895" priority="159">
      <formula>J79&gt;0</formula>
    </cfRule>
    <cfRule type="expression" dxfId="3894" priority="160">
      <formula>J79&lt;0</formula>
    </cfRule>
  </conditionalFormatting>
  <conditionalFormatting sqref="K79:K80">
    <cfRule type="expression" dxfId="3893" priority="157">
      <formula>K79&gt;0</formula>
    </cfRule>
    <cfRule type="expression" dxfId="3892" priority="158">
      <formula>K79&lt;0</formula>
    </cfRule>
  </conditionalFormatting>
  <conditionalFormatting sqref="L79:L80">
    <cfRule type="expression" dxfId="3891" priority="155">
      <formula>L79&gt;0</formula>
    </cfRule>
    <cfRule type="expression" dxfId="3890" priority="156">
      <formula>L79&lt;0</formula>
    </cfRule>
  </conditionalFormatting>
  <conditionalFormatting sqref="H36:H39">
    <cfRule type="expression" dxfId="3889" priority="113">
      <formula>H36&gt;0</formula>
    </cfRule>
    <cfRule type="expression" dxfId="3888" priority="114">
      <formula>H36&lt;0</formula>
    </cfRule>
  </conditionalFormatting>
  <conditionalFormatting sqref="M48">
    <cfRule type="expression" dxfId="3887" priority="111">
      <formula>M48&gt;0</formula>
    </cfRule>
    <cfRule type="expression" dxfId="3886" priority="112">
      <formula>M48&lt;0</formula>
    </cfRule>
  </conditionalFormatting>
  <conditionalFormatting sqref="J36:J42">
    <cfRule type="expression" dxfId="3885" priority="81">
      <formula>J36&gt;0</formula>
    </cfRule>
    <cfRule type="expression" dxfId="3884" priority="82">
      <formula>J36&lt;0</formula>
    </cfRule>
  </conditionalFormatting>
  <conditionalFormatting sqref="F115:F117 H115:H117 H124 F124 F150:F152 H150:H152">
    <cfRule type="expression" dxfId="3883" priority="79">
      <formula>F115&gt;0</formula>
    </cfRule>
    <cfRule type="expression" dxfId="3882" priority="80">
      <formula>F115&lt;0</formula>
    </cfRule>
  </conditionalFormatting>
  <conditionalFormatting sqref="F91:F111">
    <cfRule type="expression" dxfId="3881" priority="77">
      <formula>F91&gt;0</formula>
    </cfRule>
    <cfRule type="expression" dxfId="3880" priority="78">
      <formula>F91&lt;0</formula>
    </cfRule>
  </conditionalFormatting>
  <conditionalFormatting sqref="H91:H111">
    <cfRule type="expression" dxfId="3879" priority="75">
      <formula>H91&gt;0</formula>
    </cfRule>
    <cfRule type="expression" dxfId="3878" priority="76">
      <formula>H91&lt;0</formula>
    </cfRule>
  </conditionalFormatting>
  <conditionalFormatting sqref="K82:K92 K94:K95">
    <cfRule type="expression" dxfId="3877" priority="73">
      <formula>K82&gt;0</formula>
    </cfRule>
    <cfRule type="expression" dxfId="3876" priority="74">
      <formula>K82&lt;0</formula>
    </cfRule>
  </conditionalFormatting>
  <conditionalFormatting sqref="L82">
    <cfRule type="expression" dxfId="3875" priority="71">
      <formula>L82&gt;0</formula>
    </cfRule>
    <cfRule type="expression" dxfId="3874" priority="72">
      <formula>L82&lt;0</formula>
    </cfRule>
  </conditionalFormatting>
  <conditionalFormatting sqref="F82:F90">
    <cfRule type="expression" dxfId="3873" priority="69">
      <formula>F82&gt;0</formula>
    </cfRule>
    <cfRule type="expression" dxfId="3872" priority="70">
      <formula>F82&lt;0</formula>
    </cfRule>
  </conditionalFormatting>
  <conditionalFormatting sqref="H82:H90">
    <cfRule type="expression" dxfId="3871" priority="67">
      <formula>H82&gt;0</formula>
    </cfRule>
    <cfRule type="expression" dxfId="3870" priority="68">
      <formula>H82&lt;0</formula>
    </cfRule>
  </conditionalFormatting>
  <conditionalFormatting sqref="F112:F114">
    <cfRule type="expression" dxfId="3869" priority="65">
      <formula>F112&gt;0</formula>
    </cfRule>
    <cfRule type="expression" dxfId="3868" priority="66">
      <formula>F112&lt;0</formula>
    </cfRule>
  </conditionalFormatting>
  <conditionalFormatting sqref="H112:H114">
    <cfRule type="expression" dxfId="3867" priority="63">
      <formula>H112&gt;0</formula>
    </cfRule>
    <cfRule type="expression" dxfId="3866" priority="64">
      <formula>H112&lt;0</formula>
    </cfRule>
  </conditionalFormatting>
  <conditionalFormatting sqref="H118:H120 F118:F120">
    <cfRule type="expression" dxfId="3865" priority="61">
      <formula>F118&gt;0</formula>
    </cfRule>
    <cfRule type="expression" dxfId="3864" priority="62">
      <formula>F118&lt;0</formula>
    </cfRule>
  </conditionalFormatting>
  <conditionalFormatting sqref="H121:H123 F121:F123">
    <cfRule type="expression" dxfId="3863" priority="59">
      <formula>F121&gt;0</formula>
    </cfRule>
    <cfRule type="expression" dxfId="3862" priority="60">
      <formula>F121&lt;0</formula>
    </cfRule>
  </conditionalFormatting>
  <conditionalFormatting sqref="F129:F131 H129:H131">
    <cfRule type="expression" dxfId="3861" priority="57">
      <formula>F129&gt;0</formula>
    </cfRule>
    <cfRule type="expression" dxfId="3860" priority="58">
      <formula>F129&lt;0</formula>
    </cfRule>
  </conditionalFormatting>
  <conditionalFormatting sqref="F128 H128">
    <cfRule type="expression" dxfId="3859" priority="55">
      <formula>F128&gt;0</formula>
    </cfRule>
    <cfRule type="expression" dxfId="3858" priority="56">
      <formula>F128&lt;0</formula>
    </cfRule>
  </conditionalFormatting>
  <conditionalFormatting sqref="F125:F127 H125:H127">
    <cfRule type="expression" dxfId="3857" priority="53">
      <formula>F125&gt;0</formula>
    </cfRule>
    <cfRule type="expression" dxfId="3856" priority="54">
      <formula>F125&lt;0</formula>
    </cfRule>
  </conditionalFormatting>
  <conditionalFormatting sqref="F138:F140 H138:H140">
    <cfRule type="expression" dxfId="3855" priority="51">
      <formula>F138&gt;0</formula>
    </cfRule>
    <cfRule type="expression" dxfId="3854" priority="52">
      <formula>F138&lt;0</formula>
    </cfRule>
  </conditionalFormatting>
  <conditionalFormatting sqref="H133:H135 F133:F137">
    <cfRule type="expression" dxfId="3853" priority="49">
      <formula>F133&gt;0</formula>
    </cfRule>
    <cfRule type="expression" dxfId="3852" priority="50">
      <formula>F133&lt;0</formula>
    </cfRule>
  </conditionalFormatting>
  <conditionalFormatting sqref="F132 H132">
    <cfRule type="expression" dxfId="3851" priority="47">
      <formula>F132&gt;0</formula>
    </cfRule>
    <cfRule type="expression" dxfId="3850" priority="48">
      <formula>F132&lt;0</formula>
    </cfRule>
  </conditionalFormatting>
  <conditionalFormatting sqref="H136:H137">
    <cfRule type="expression" dxfId="3849" priority="45">
      <formula>H136&gt;0</formula>
    </cfRule>
    <cfRule type="expression" dxfId="3848" priority="46">
      <formula>H136&lt;0</formula>
    </cfRule>
  </conditionalFormatting>
  <conditionalFormatting sqref="H143:H145 F143:F146">
    <cfRule type="expression" dxfId="3847" priority="43">
      <formula>F143&gt;0</formula>
    </cfRule>
    <cfRule type="expression" dxfId="3846" priority="44">
      <formula>F143&lt;0</formula>
    </cfRule>
  </conditionalFormatting>
  <conditionalFormatting sqref="F141:F142 H141:H142">
    <cfRule type="expression" dxfId="3845" priority="41">
      <formula>F141&gt;0</formula>
    </cfRule>
    <cfRule type="expression" dxfId="3844" priority="42">
      <formula>F141&lt;0</formula>
    </cfRule>
  </conditionalFormatting>
  <conditionalFormatting sqref="F149 H149">
    <cfRule type="expression" dxfId="3843" priority="39">
      <formula>F149&gt;0</formula>
    </cfRule>
    <cfRule type="expression" dxfId="3842" priority="40">
      <formula>F149&lt;0</formula>
    </cfRule>
  </conditionalFormatting>
  <conditionalFormatting sqref="F147:F148 H147:H148">
    <cfRule type="expression" dxfId="3841" priority="37">
      <formula>F147&gt;0</formula>
    </cfRule>
    <cfRule type="expression" dxfId="3840" priority="38">
      <formula>F147&lt;0</formula>
    </cfRule>
  </conditionalFormatting>
  <conditionalFormatting sqref="H146">
    <cfRule type="expression" dxfId="3839" priority="35">
      <formula>H146&gt;0</formula>
    </cfRule>
    <cfRule type="expression" dxfId="3838" priority="36">
      <formula>H146&lt;0</formula>
    </cfRule>
  </conditionalFormatting>
  <conditionalFormatting sqref="J115:J117 J124">
    <cfRule type="expression" dxfId="3837" priority="33">
      <formula>J115&gt;0</formula>
    </cfRule>
    <cfRule type="expression" dxfId="3836" priority="34">
      <formula>J115&lt;0</formula>
    </cfRule>
  </conditionalFormatting>
  <conditionalFormatting sqref="J91:J111">
    <cfRule type="expression" dxfId="3835" priority="31">
      <formula>J91&gt;0</formula>
    </cfRule>
    <cfRule type="expression" dxfId="3834" priority="32">
      <formula>J91&lt;0</formula>
    </cfRule>
  </conditionalFormatting>
  <conditionalFormatting sqref="J82:J90">
    <cfRule type="expression" dxfId="3833" priority="29">
      <formula>J82&gt;0</formula>
    </cfRule>
    <cfRule type="expression" dxfId="3832" priority="30">
      <formula>J82&lt;0</formula>
    </cfRule>
  </conditionalFormatting>
  <conditionalFormatting sqref="J112:J114">
    <cfRule type="expression" dxfId="3831" priority="27">
      <formula>J112&gt;0</formula>
    </cfRule>
    <cfRule type="expression" dxfId="3830" priority="28">
      <formula>J112&lt;0</formula>
    </cfRule>
  </conditionalFormatting>
  <conditionalFormatting sqref="J118:J120">
    <cfRule type="expression" dxfId="3829" priority="25">
      <formula>J118&gt;0</formula>
    </cfRule>
    <cfRule type="expression" dxfId="3828" priority="26">
      <formula>J118&lt;0</formula>
    </cfRule>
  </conditionalFormatting>
  <conditionalFormatting sqref="J121:J123">
    <cfRule type="expression" dxfId="3827" priority="23">
      <formula>J121&gt;0</formula>
    </cfRule>
    <cfRule type="expression" dxfId="3826" priority="24">
      <formula>J121&lt;0</formula>
    </cfRule>
  </conditionalFormatting>
  <conditionalFormatting sqref="J129:J131">
    <cfRule type="expression" dxfId="3825" priority="21">
      <formula>J129&gt;0</formula>
    </cfRule>
    <cfRule type="expression" dxfId="3824" priority="22">
      <formula>J129&lt;0</formula>
    </cfRule>
  </conditionalFormatting>
  <conditionalFormatting sqref="J128">
    <cfRule type="expression" dxfId="3823" priority="19">
      <formula>J128&gt;0</formula>
    </cfRule>
    <cfRule type="expression" dxfId="3822" priority="20">
      <formula>J128&lt;0</formula>
    </cfRule>
  </conditionalFormatting>
  <conditionalFormatting sqref="J125:J127">
    <cfRule type="expression" dxfId="3821" priority="17">
      <formula>J125&gt;0</formula>
    </cfRule>
    <cfRule type="expression" dxfId="3820" priority="18">
      <formula>J125&lt;0</formula>
    </cfRule>
  </conditionalFormatting>
  <conditionalFormatting sqref="J138:J140">
    <cfRule type="expression" dxfId="3819" priority="15">
      <formula>J138&gt;0</formula>
    </cfRule>
    <cfRule type="expression" dxfId="3818" priority="16">
      <formula>J138&lt;0</formula>
    </cfRule>
  </conditionalFormatting>
  <conditionalFormatting sqref="J133:J137">
    <cfRule type="expression" dxfId="3817" priority="13">
      <formula>J133&gt;0</formula>
    </cfRule>
    <cfRule type="expression" dxfId="3816" priority="14">
      <formula>J133&lt;0</formula>
    </cfRule>
  </conditionalFormatting>
  <conditionalFormatting sqref="J132">
    <cfRule type="expression" dxfId="3815" priority="11">
      <formula>J132&gt;0</formula>
    </cfRule>
    <cfRule type="expression" dxfId="3814" priority="12">
      <formula>J132&lt;0</formula>
    </cfRule>
  </conditionalFormatting>
  <conditionalFormatting sqref="J143:J145">
    <cfRule type="expression" dxfId="3813" priority="9">
      <formula>J143&gt;0</formula>
    </cfRule>
    <cfRule type="expression" dxfId="3812" priority="10">
      <formula>J143&lt;0</formula>
    </cfRule>
  </conditionalFormatting>
  <conditionalFormatting sqref="J141:J142">
    <cfRule type="expression" dxfId="3811" priority="7">
      <formula>J141&gt;0</formula>
    </cfRule>
    <cfRule type="expression" dxfId="3810" priority="8">
      <formula>J141&lt;0</formula>
    </cfRule>
  </conditionalFormatting>
  <conditionalFormatting sqref="J146">
    <cfRule type="expression" dxfId="3809" priority="5">
      <formula>J146&gt;0</formula>
    </cfRule>
    <cfRule type="expression" dxfId="3808" priority="6">
      <formula>J146&lt;0</formula>
    </cfRule>
  </conditionalFormatting>
  <conditionalFormatting sqref="F41:F42 H41:H42">
    <cfRule type="expression" dxfId="3807" priority="3">
      <formula>F41&gt;0</formula>
    </cfRule>
    <cfRule type="expression" dxfId="3806" priority="4">
      <formula>F41&lt;0</formula>
    </cfRule>
  </conditionalFormatting>
  <conditionalFormatting sqref="F43:F44 H43:H44">
    <cfRule type="expression" dxfId="3805" priority="1">
      <formula>F43&gt;0</formula>
    </cfRule>
    <cfRule type="expression" dxfId="3804" priority="2">
      <formula>F43&lt;0</formula>
    </cfRule>
  </conditionalFormatting>
  <hyperlinks>
    <hyperlink ref="A3" location="ACTIVE!A1" display="Back"/>
    <hyperlink ref="A51"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803" priority="58">
      <formula>F19&gt;0</formula>
    </cfRule>
    <cfRule type="expression" dxfId="380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01" priority="47">
      <formula>H25&gt;0</formula>
    </cfRule>
    <cfRule type="expression" dxfId="3800" priority="48">
      <formula>H25&lt;0</formula>
    </cfRule>
  </conditionalFormatting>
  <conditionalFormatting sqref="M39">
    <cfRule type="expression" dxfId="3799" priority="45">
      <formula>M39&gt;0</formula>
    </cfRule>
    <cfRule type="expression" dxfId="3798" priority="46">
      <formula>M39&lt;0</formula>
    </cfRule>
  </conditionalFormatting>
  <conditionalFormatting sqref="F61:F67">
    <cfRule type="expression" dxfId="3797" priority="43">
      <formula>F61&gt;0</formula>
    </cfRule>
    <cfRule type="expression" dxfId="3796" priority="44">
      <formula>F61&lt;0</formula>
    </cfRule>
  </conditionalFormatting>
  <conditionalFormatting sqref="H61:H67">
    <cfRule type="expression" dxfId="3795" priority="41">
      <formula>H61&gt;0</formula>
    </cfRule>
    <cfRule type="expression" dxfId="3794" priority="42">
      <formula>H61&lt;0</formula>
    </cfRule>
  </conditionalFormatting>
  <conditionalFormatting sqref="F21:F24">
    <cfRule type="expression" dxfId="3793" priority="39">
      <formula>F21&gt;0</formula>
    </cfRule>
    <cfRule type="expression" dxfId="3792" priority="40">
      <formula>F21&lt;0</formula>
    </cfRule>
  </conditionalFormatting>
  <conditionalFormatting sqref="H21:H24">
    <cfRule type="expression" dxfId="3791" priority="37">
      <formula>H21&gt;0</formula>
    </cfRule>
    <cfRule type="expression" dxfId="3790" priority="38">
      <formula>H21&lt;0</formula>
    </cfRule>
  </conditionalFormatting>
  <conditionalFormatting sqref="I25:I28">
    <cfRule type="expression" dxfId="3789" priority="31">
      <formula>I25&gt;0</formula>
    </cfRule>
    <cfRule type="expression" dxfId="3788" priority="32">
      <formula>I25&lt;0</formula>
    </cfRule>
  </conditionalFormatting>
  <conditionalFormatting sqref="I21:I24">
    <cfRule type="expression" dxfId="3787" priority="29">
      <formula>I21&gt;0</formula>
    </cfRule>
    <cfRule type="expression" dxfId="3786" priority="30">
      <formula>I21&lt;0</formula>
    </cfRule>
  </conditionalFormatting>
  <conditionalFormatting sqref="H29">
    <cfRule type="expression" dxfId="3785" priority="27">
      <formula>H29&gt;0</formula>
    </cfRule>
    <cfRule type="expression" dxfId="3784" priority="28">
      <formula>H29&lt;0</formula>
    </cfRule>
  </conditionalFormatting>
  <conditionalFormatting sqref="H30">
    <cfRule type="expression" dxfId="3783" priority="25">
      <formula>H30&gt;0</formula>
    </cfRule>
    <cfRule type="expression" dxfId="3782" priority="26">
      <formula>H30&lt;0</formula>
    </cfRule>
  </conditionalFormatting>
  <conditionalFormatting sqref="H31">
    <cfRule type="expression" dxfId="3781" priority="23">
      <formula>H31&gt;0</formula>
    </cfRule>
    <cfRule type="expression" dxfId="3780" priority="24">
      <formula>H31&lt;0</formula>
    </cfRule>
  </conditionalFormatting>
  <conditionalFormatting sqref="Q7">
    <cfRule type="expression" dxfId="3779" priority="21">
      <formula>Q7&gt;0</formula>
    </cfRule>
    <cfRule type="expression" dxfId="3778" priority="22">
      <formula>Q7&lt;0</formula>
    </cfRule>
  </conditionalFormatting>
  <conditionalFormatting sqref="Q8">
    <cfRule type="expression" dxfId="3777" priority="19">
      <formula>Q8&gt;0</formula>
    </cfRule>
    <cfRule type="expression" dxfId="3776" priority="20">
      <formula>Q8&lt;0</formula>
    </cfRule>
  </conditionalFormatting>
  <conditionalFormatting sqref="F73:F82">
    <cfRule type="expression" dxfId="3775" priority="17">
      <formula>F73&gt;0</formula>
    </cfRule>
    <cfRule type="expression" dxfId="3774" priority="18">
      <formula>F73&lt;0</formula>
    </cfRule>
  </conditionalFormatting>
  <conditionalFormatting sqref="H73:H76">
    <cfRule type="expression" dxfId="3773" priority="15">
      <formula>H73&gt;0</formula>
    </cfRule>
    <cfRule type="expression" dxfId="3772" priority="16">
      <formula>H73&lt;0</formula>
    </cfRule>
  </conditionalFormatting>
  <conditionalFormatting sqref="F69:F72">
    <cfRule type="expression" dxfId="3771" priority="13">
      <formula>F69&gt;0</formula>
    </cfRule>
    <cfRule type="expression" dxfId="3770" priority="14">
      <formula>F69&lt;0</formula>
    </cfRule>
  </conditionalFormatting>
  <conditionalFormatting sqref="H69:H72">
    <cfRule type="expression" dxfId="3769" priority="11">
      <formula>H69&gt;0</formula>
    </cfRule>
    <cfRule type="expression" dxfId="3768" priority="12">
      <formula>H69&lt;0</formula>
    </cfRule>
  </conditionalFormatting>
  <conditionalFormatting sqref="I73:I76">
    <cfRule type="expression" dxfId="3767" priority="9">
      <formula>I73&gt;0</formula>
    </cfRule>
    <cfRule type="expression" dxfId="3766" priority="10">
      <formula>I73&lt;0</formula>
    </cfRule>
  </conditionalFormatting>
  <conditionalFormatting sqref="I69:I72">
    <cfRule type="expression" dxfId="3765" priority="7">
      <formula>I69&gt;0</formula>
    </cfRule>
    <cfRule type="expression" dxfId="3764" priority="8">
      <formula>I69&lt;0</formula>
    </cfRule>
  </conditionalFormatting>
  <conditionalFormatting sqref="H77">
    <cfRule type="expression" dxfId="3763" priority="5">
      <formula>H77&gt;0</formula>
    </cfRule>
    <cfRule type="expression" dxfId="3762" priority="6">
      <formula>H77&lt;0</formula>
    </cfRule>
  </conditionalFormatting>
  <conditionalFormatting sqref="H78">
    <cfRule type="expression" dxfId="3761" priority="3">
      <formula>H78&gt;0</formula>
    </cfRule>
    <cfRule type="expression" dxfId="3760" priority="4">
      <formula>H78&lt;0</formula>
    </cfRule>
  </conditionalFormatting>
  <conditionalFormatting sqref="H79">
    <cfRule type="expression" dxfId="3759" priority="1">
      <formula>H79&gt;0</formula>
    </cfRule>
    <cfRule type="expression" dxfId="375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30.71</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3562.36</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341.52</v>
      </c>
      <c r="R7">
        <v>116</v>
      </c>
    </row>
    <row r="8" spans="1:21" x14ac:dyDescent="0.25">
      <c r="B8" s="69"/>
      <c r="C8" s="4"/>
      <c r="D8" s="3"/>
      <c r="E8" s="3"/>
      <c r="F8" s="3"/>
      <c r="G8" s="69"/>
      <c r="H8" s="158"/>
      <c r="I8" s="3"/>
      <c r="J8" s="3"/>
      <c r="K8" s="3"/>
      <c r="L8" s="4"/>
      <c r="M8" s="4"/>
      <c r="O8" s="11" t="s">
        <v>177</v>
      </c>
      <c r="P8" s="33"/>
      <c r="Q8" s="2">
        <f>K18+M18-F18+Q2*Q4</f>
        <v>341.52</v>
      </c>
      <c r="T8" s="1"/>
      <c r="U8" s="727"/>
    </row>
    <row r="9" spans="1:21" x14ac:dyDescent="0.25">
      <c r="B9" s="69"/>
      <c r="C9" s="4"/>
      <c r="D9" s="3"/>
      <c r="E9" s="3"/>
      <c r="F9" s="3"/>
      <c r="G9" s="4"/>
      <c r="H9" s="158"/>
      <c r="I9" s="3"/>
      <c r="J9" s="3"/>
      <c r="K9" s="3"/>
      <c r="L9" s="4"/>
      <c r="M9" s="4"/>
      <c r="O9" s="11" t="s">
        <v>202</v>
      </c>
      <c r="Q9" s="131">
        <f>IF(Q2=0, 0, Q8/Q6)</f>
        <v>0.10603445064020565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1.6932595245848257E-2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33.781000000000006</v>
      </c>
    </row>
    <row r="20" spans="1:20" x14ac:dyDescent="0.25">
      <c r="O20" s="78">
        <v>1.0900000000000001</v>
      </c>
      <c r="P20" s="78">
        <f t="shared" ref="P20:P39" si="1">O20*$Q$4</f>
        <v>33.4739</v>
      </c>
    </row>
    <row r="21" spans="1:20" x14ac:dyDescent="0.25">
      <c r="O21" s="78">
        <v>1.08</v>
      </c>
      <c r="P21" s="78">
        <f t="shared" si="1"/>
        <v>33.166800000000002</v>
      </c>
      <c r="T21" s="1"/>
    </row>
    <row r="22" spans="1:20" x14ac:dyDescent="0.25">
      <c r="O22" s="78">
        <v>1.07</v>
      </c>
      <c r="P22" s="78">
        <f t="shared" si="1"/>
        <v>32.859700000000004</v>
      </c>
    </row>
    <row r="23" spans="1:20" x14ac:dyDescent="0.25">
      <c r="O23" s="78">
        <v>1.06</v>
      </c>
      <c r="P23" s="78">
        <f t="shared" si="1"/>
        <v>32.552600000000005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32.2455</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31.938400000000001</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31.631300000000003</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31.324200000000001</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31.017100000000003</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30.71</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30.402899999999999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30.095800000000001</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29.788699999999999</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29.4816</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29.174499999999998</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28.8674</v>
      </c>
    </row>
    <row r="36" spans="1:17" x14ac:dyDescent="0.25">
      <c r="B36" s="161"/>
      <c r="C36" s="10"/>
      <c r="D36" s="39"/>
      <c r="E36" s="39"/>
      <c r="F36" s="39"/>
      <c r="G36" s="39"/>
      <c r="H36" s="175"/>
      <c r="I36" s="39"/>
      <c r="J36" s="39"/>
      <c r="K36" s="39"/>
      <c r="L36" s="39"/>
      <c r="O36" s="78">
        <v>0.93</v>
      </c>
      <c r="P36" s="78">
        <f t="shared" si="1"/>
        <v>28.560300000000002</v>
      </c>
    </row>
    <row r="37" spans="1:17" x14ac:dyDescent="0.25">
      <c r="B37" s="161"/>
      <c r="C37" s="10"/>
      <c r="D37" s="39"/>
      <c r="E37" s="39"/>
      <c r="F37" s="39"/>
      <c r="G37" s="39"/>
      <c r="H37" s="175"/>
      <c r="I37" s="39"/>
      <c r="J37" s="39"/>
      <c r="K37" s="39"/>
      <c r="L37" s="39"/>
      <c r="O37" s="78">
        <v>0.92</v>
      </c>
      <c r="P37" s="78">
        <f t="shared" si="1"/>
        <v>28.253200000000003</v>
      </c>
    </row>
    <row r="38" spans="1:17" x14ac:dyDescent="0.25">
      <c r="B38" s="161"/>
      <c r="C38" s="10"/>
      <c r="D38" s="39"/>
      <c r="E38" s="39"/>
      <c r="F38" s="39"/>
      <c r="G38" s="39"/>
      <c r="H38" s="175"/>
      <c r="I38" s="39"/>
      <c r="J38" s="39"/>
      <c r="K38" s="39"/>
      <c r="L38" s="39"/>
      <c r="O38" s="78">
        <v>0.91</v>
      </c>
      <c r="P38" s="78">
        <f t="shared" si="1"/>
        <v>27.946100000000001</v>
      </c>
    </row>
    <row r="39" spans="1:17" x14ac:dyDescent="0.25">
      <c r="B39" s="161"/>
      <c r="C39" s="10"/>
      <c r="D39" s="39"/>
      <c r="E39" s="39"/>
      <c r="F39" s="39"/>
      <c r="G39" s="39"/>
      <c r="H39" s="175"/>
      <c r="I39" s="39"/>
      <c r="J39" s="39"/>
      <c r="K39" s="39"/>
      <c r="L39" s="39"/>
      <c r="O39" s="78">
        <v>0.9</v>
      </c>
      <c r="P39" s="78">
        <f t="shared" si="1"/>
        <v>27.639000000000003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57" priority="37">
      <formula>Q7&gt;0</formula>
    </cfRule>
    <cfRule type="expression" dxfId="3756" priority="38">
      <formula>Q7&lt;0</formula>
    </cfRule>
  </conditionalFormatting>
  <conditionalFormatting sqref="Q8">
    <cfRule type="expression" dxfId="3755" priority="35">
      <formula>Q8&gt;0</formula>
    </cfRule>
    <cfRule type="expression" dxfId="3754" priority="36">
      <formula>Q8&lt;0</formula>
    </cfRule>
  </conditionalFormatting>
  <conditionalFormatting sqref="F34:F54 F58:F63">
    <cfRule type="expression" dxfId="3753" priority="33">
      <formula>F34&gt;0</formula>
    </cfRule>
    <cfRule type="expression" dxfId="3752" priority="34">
      <formula>F34&lt;0</formula>
    </cfRule>
  </conditionalFormatting>
  <conditionalFormatting sqref="H34:H54 H58:H63">
    <cfRule type="expression" dxfId="3751" priority="31">
      <formula>H34&gt;0</formula>
    </cfRule>
    <cfRule type="expression" dxfId="3750" priority="32">
      <formula>H34&lt;0</formula>
    </cfRule>
  </conditionalFormatting>
  <conditionalFormatting sqref="Q10">
    <cfRule type="expression" dxfId="3749" priority="29">
      <formula>Q10&gt;0</formula>
    </cfRule>
    <cfRule type="expression" dxfId="3748" priority="30">
      <formula>Q10&lt;0</formula>
    </cfRule>
  </conditionalFormatting>
  <conditionalFormatting sqref="J25:J38">
    <cfRule type="expression" dxfId="3747" priority="27">
      <formula>J25&gt;0</formula>
    </cfRule>
    <cfRule type="expression" dxfId="3746" priority="28">
      <formula>J25&lt;0</formula>
    </cfRule>
  </conditionalFormatting>
  <conditionalFormatting sqref="K25:K35 K37:K38">
    <cfRule type="expression" dxfId="3745" priority="25">
      <formula>K25&gt;0</formula>
    </cfRule>
    <cfRule type="expression" dxfId="3744" priority="26">
      <formula>K25&lt;0</formula>
    </cfRule>
  </conditionalFormatting>
  <conditionalFormatting sqref="F89:F110">
    <cfRule type="expression" dxfId="3743" priority="23">
      <formula>F89&gt;0</formula>
    </cfRule>
    <cfRule type="expression" dxfId="3742" priority="24">
      <formula>F89&lt;0</formula>
    </cfRule>
  </conditionalFormatting>
  <conditionalFormatting sqref="H89:H110">
    <cfRule type="expression" dxfId="3741" priority="21">
      <formula>H89&gt;0</formula>
    </cfRule>
    <cfRule type="expression" dxfId="3740" priority="22">
      <formula>H89&lt;0</formula>
    </cfRule>
  </conditionalFormatting>
  <conditionalFormatting sqref="J89:J102">
    <cfRule type="expression" dxfId="3739" priority="19">
      <formula>J89&gt;0</formula>
    </cfRule>
    <cfRule type="expression" dxfId="3738" priority="20">
      <formula>J89&lt;0</formula>
    </cfRule>
  </conditionalFormatting>
  <conditionalFormatting sqref="K89:K102">
    <cfRule type="expression" dxfId="3737" priority="17">
      <formula>K89&gt;0</formula>
    </cfRule>
    <cfRule type="expression" dxfId="3736" priority="18">
      <formula>K89&lt;0</formula>
    </cfRule>
  </conditionalFormatting>
  <conditionalFormatting sqref="L89:L102">
    <cfRule type="expression" dxfId="3735" priority="15">
      <formula>L89&gt;0</formula>
    </cfRule>
    <cfRule type="expression" dxfId="3734" priority="16">
      <formula>L89&lt;0</formula>
    </cfRule>
  </conditionalFormatting>
  <conditionalFormatting sqref="F30:F33">
    <cfRule type="expression" dxfId="3733" priority="13">
      <formula>F30&gt;0</formula>
    </cfRule>
    <cfRule type="expression" dxfId="3732" priority="14">
      <formula>F30&lt;0</formula>
    </cfRule>
  </conditionalFormatting>
  <conditionalFormatting sqref="H30:H33">
    <cfRule type="expression" dxfId="3731" priority="11">
      <formula>H30&gt;0</formula>
    </cfRule>
    <cfRule type="expression" dxfId="3730" priority="12">
      <formula>H30&lt;0</formula>
    </cfRule>
  </conditionalFormatting>
  <conditionalFormatting sqref="J54">
    <cfRule type="expression" dxfId="3729" priority="9">
      <formula>J54&gt;0</formula>
    </cfRule>
    <cfRule type="expression" dxfId="3728" priority="10">
      <formula>J54&lt;0</formula>
    </cfRule>
  </conditionalFormatting>
  <conditionalFormatting sqref="F55:F57">
    <cfRule type="expression" dxfId="3727" priority="7">
      <formula>F55&gt;0</formula>
    </cfRule>
    <cfRule type="expression" dxfId="3726" priority="8">
      <formula>F55&lt;0</formula>
    </cfRule>
  </conditionalFormatting>
  <conditionalFormatting sqref="H55:H57">
    <cfRule type="expression" dxfId="3725" priority="5">
      <formula>H55&gt;0</formula>
    </cfRule>
    <cfRule type="expression" dxfId="3724" priority="6">
      <formula>H55&lt;0</formula>
    </cfRule>
  </conditionalFormatting>
  <conditionalFormatting sqref="F25:F29">
    <cfRule type="expression" dxfId="3723" priority="3">
      <formula>F25&gt;0</formula>
    </cfRule>
    <cfRule type="expression" dxfId="3722" priority="4">
      <formula>F25&lt;0</formula>
    </cfRule>
  </conditionalFormatting>
  <conditionalFormatting sqref="H25:H29">
    <cfRule type="expression" dxfId="3721" priority="1">
      <formula>H25&gt;0</formula>
    </cfRule>
    <cfRule type="expression" dxfId="3720"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19" priority="11">
      <formula>Q8&gt;0</formula>
    </cfRule>
    <cfRule type="expression" dxfId="3718" priority="12">
      <formula>Q8&lt;0</formula>
    </cfRule>
  </conditionalFormatting>
  <conditionalFormatting sqref="Q7">
    <cfRule type="expression" dxfId="3717" priority="13">
      <formula>Q7&gt;0</formula>
    </cfRule>
    <cfRule type="expression" dxfId="3716" priority="14">
      <formula>Q7&lt;0</formula>
    </cfRule>
  </conditionalFormatting>
  <conditionalFormatting sqref="F22">
    <cfRule type="expression" dxfId="3715" priority="9">
      <formula>F22&gt;0</formula>
    </cfRule>
    <cfRule type="expression" dxfId="3714" priority="10">
      <formula>F22&lt;0</formula>
    </cfRule>
  </conditionalFormatting>
  <conditionalFormatting sqref="H22">
    <cfRule type="expression" dxfId="3713" priority="7">
      <formula>H22&gt;0</formula>
    </cfRule>
    <cfRule type="expression" dxfId="3712" priority="8">
      <formula>H22&lt;0</formula>
    </cfRule>
  </conditionalFormatting>
  <conditionalFormatting sqref="F59">
    <cfRule type="expression" dxfId="3711" priority="5">
      <formula>F59&gt;0</formula>
    </cfRule>
    <cfRule type="expression" dxfId="3710" priority="6">
      <formula>F59&lt;0</formula>
    </cfRule>
  </conditionalFormatting>
  <conditionalFormatting sqref="H59">
    <cfRule type="expression" dxfId="3709" priority="3">
      <formula>H59&gt;0</formula>
    </cfRule>
    <cfRule type="expression" dxfId="3708" priority="4">
      <formula>H59&lt;0</formula>
    </cfRule>
  </conditionalFormatting>
  <conditionalFormatting sqref="M30">
    <cfRule type="expression" dxfId="3707" priority="1">
      <formula>M30&gt;0</formula>
    </cfRule>
    <cfRule type="expression" dxfId="3706"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705" priority="32">
      <formula>F51&gt;0</formula>
    </cfRule>
    <cfRule type="expression" dxfId="3704" priority="33">
      <formula>F51&lt;0</formula>
    </cfRule>
  </conditionalFormatting>
  <conditionalFormatting sqref="Q7">
    <cfRule type="expression" dxfId="3703" priority="30">
      <formula>Q7&gt;0</formula>
    </cfRule>
    <cfRule type="expression" dxfId="3702" priority="31">
      <formula>Q7&lt;0</formula>
    </cfRule>
  </conditionalFormatting>
  <conditionalFormatting sqref="Q8">
    <cfRule type="expression" dxfId="3701" priority="28">
      <formula>Q8&gt;0</formula>
    </cfRule>
    <cfRule type="expression" dxfId="3700" priority="29">
      <formula>Q8&lt;0</formula>
    </cfRule>
  </conditionalFormatting>
  <conditionalFormatting sqref="F25:F44 F46:F50">
    <cfRule type="expression" dxfId="3699" priority="26">
      <formula>F25&gt;0</formula>
    </cfRule>
    <cfRule type="expression" dxfId="3698" priority="27">
      <formula>F25&lt;0</formula>
    </cfRule>
  </conditionalFormatting>
  <conditionalFormatting sqref="H25:H44 H46:H50">
    <cfRule type="expression" dxfId="3697" priority="24">
      <formula>H25&gt;0</formula>
    </cfRule>
    <cfRule type="expression" dxfId="3696" priority="25">
      <formula>H25&lt;0</formula>
    </cfRule>
  </conditionalFormatting>
  <conditionalFormatting sqref="F89:F110">
    <cfRule type="expression" dxfId="3695" priority="22">
      <formula>F89&gt;0</formula>
    </cfRule>
    <cfRule type="expression" dxfId="3694" priority="23">
      <formula>F89&lt;0</formula>
    </cfRule>
  </conditionalFormatting>
  <conditionalFormatting sqref="H89:H110">
    <cfRule type="expression" dxfId="3693" priority="20">
      <formula>H89&gt;0</formula>
    </cfRule>
    <cfRule type="expression" dxfId="3692" priority="21">
      <formula>H89&lt;0</formula>
    </cfRule>
  </conditionalFormatting>
  <conditionalFormatting sqref="Q10">
    <cfRule type="expression" dxfId="3691" priority="18">
      <formula>Q10&gt;0</formula>
    </cfRule>
    <cfRule type="expression" dxfId="3690" priority="19">
      <formula>Q10&lt;0</formula>
    </cfRule>
  </conditionalFormatting>
  <conditionalFormatting sqref="J25:J39">
    <cfRule type="expression" dxfId="3689" priority="16">
      <formula>J25&gt;0</formula>
    </cfRule>
    <cfRule type="expression" dxfId="3688" priority="17">
      <formula>J25&lt;0</formula>
    </cfRule>
  </conditionalFormatting>
  <conditionalFormatting sqref="K25:K38">
    <cfRule type="expression" dxfId="3687" priority="14">
      <formula>K25&gt;0</formula>
    </cfRule>
    <cfRule type="expression" dxfId="3686" priority="15">
      <formula>K25&lt;0</formula>
    </cfRule>
  </conditionalFormatting>
  <conditionalFormatting sqref="L25:L38">
    <cfRule type="expression" dxfId="3685" priority="12">
      <formula>L25&gt;0</formula>
    </cfRule>
    <cfRule type="expression" dxfId="368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83" priority="9">
      <formula>J40&gt;0</formula>
    </cfRule>
    <cfRule type="expression" dxfId="368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81" priority="7">
      <formula>F45&gt;0</formula>
    </cfRule>
    <cfRule type="expression" dxfId="3680" priority="8">
      <formula>F45&lt;0</formula>
    </cfRule>
  </conditionalFormatting>
  <conditionalFormatting sqref="H45">
    <cfRule type="expression" dxfId="3679" priority="5">
      <formula>H45&gt;0</formula>
    </cfRule>
    <cfRule type="expression" dxfId="3678" priority="6">
      <formula>H45&lt;0</formula>
    </cfRule>
  </conditionalFormatting>
  <conditionalFormatting sqref="J45">
    <cfRule type="expression" dxfId="3677" priority="3">
      <formula>J45&gt;0</formula>
    </cfRule>
    <cfRule type="expression" dxfId="3676" priority="4">
      <formula>J45&lt;0</formula>
    </cfRule>
  </conditionalFormatting>
  <conditionalFormatting sqref="J46">
    <cfRule type="expression" dxfId="3675" priority="1">
      <formula>J46&gt;0</formula>
    </cfRule>
    <cfRule type="expression" dxfId="367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73" priority="66">
      <formula>F22&gt;0</formula>
    </cfRule>
    <cfRule type="expression" dxfId="367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71" priority="53">
      <formula>F41&gt;0</formula>
    </cfRule>
    <cfRule type="expression" dxfId="3670" priority="54">
      <formula>F41&lt;0</formula>
    </cfRule>
  </conditionalFormatting>
  <conditionalFormatting sqref="F41">
    <cfRule type="expression" dxfId="3669" priority="57">
      <formula>F41&gt;0</formula>
    </cfRule>
    <cfRule type="expression" dxfId="3668" priority="58">
      <formula>F41&lt;0</formula>
    </cfRule>
  </conditionalFormatting>
  <conditionalFormatting sqref="H41">
    <cfRule type="expression" dxfId="3667" priority="35">
      <formula>H41&gt;0</formula>
    </cfRule>
    <cfRule type="expression" dxfId="3666" priority="36">
      <formula>H41&lt;0</formula>
    </cfRule>
  </conditionalFormatting>
  <conditionalFormatting sqref="F89:F95">
    <cfRule type="expression" dxfId="3665" priority="29">
      <formula>F89&gt;0</formula>
    </cfRule>
    <cfRule type="expression" dxfId="3664" priority="30">
      <formula>F89&lt;0</formula>
    </cfRule>
  </conditionalFormatting>
  <conditionalFormatting sqref="F96:F110">
    <cfRule type="expression" dxfId="3663" priority="25">
      <formula>F96&gt;0</formula>
    </cfRule>
    <cfRule type="expression" dxfId="3662" priority="26">
      <formula>F96&lt;0</formula>
    </cfRule>
  </conditionalFormatting>
  <conditionalFormatting sqref="F96:F110">
    <cfRule type="expression" dxfId="3661" priority="27">
      <formula>F96&gt;0</formula>
    </cfRule>
    <cfRule type="expression" dxfId="3660" priority="28">
      <formula>F96&lt;0</formula>
    </cfRule>
  </conditionalFormatting>
  <conditionalFormatting sqref="H89:H100">
    <cfRule type="expression" dxfId="3659" priority="23">
      <formula>H89&gt;0</formula>
    </cfRule>
    <cfRule type="expression" dxfId="3658" priority="24">
      <formula>H89&lt;0</formula>
    </cfRule>
  </conditionalFormatting>
  <conditionalFormatting sqref="H101">
    <cfRule type="expression" dxfId="3657" priority="21">
      <formula>H101&gt;0</formula>
    </cfRule>
    <cfRule type="expression" dxfId="3656" priority="22">
      <formula>H101&lt;0</formula>
    </cfRule>
  </conditionalFormatting>
  <conditionalFormatting sqref="F111:F116">
    <cfRule type="expression" dxfId="3655" priority="19">
      <formula>F111&gt;0</formula>
    </cfRule>
    <cfRule type="expression" dxfId="3654" priority="20">
      <formula>F111&lt;0</formula>
    </cfRule>
  </conditionalFormatting>
  <conditionalFormatting sqref="H103:H116">
    <cfRule type="expression" dxfId="3653" priority="17">
      <formula>H103&gt;0</formula>
    </cfRule>
    <cfRule type="expression" dxfId="3652" priority="18">
      <formula>H103&lt;0</formula>
    </cfRule>
  </conditionalFormatting>
  <conditionalFormatting sqref="H102">
    <cfRule type="expression" dxfId="3651" priority="15">
      <formula>H102&gt;0</formula>
    </cfRule>
    <cfRule type="expression" dxfId="3650" priority="16">
      <formula>H102&lt;0</formula>
    </cfRule>
  </conditionalFormatting>
  <conditionalFormatting sqref="M42">
    <cfRule type="expression" dxfId="3649" priority="13">
      <formula>M42&gt;0</formula>
    </cfRule>
    <cfRule type="expression" dxfId="3648" priority="14">
      <formula>M42&lt;0</formula>
    </cfRule>
  </conditionalFormatting>
  <conditionalFormatting sqref="Q7">
    <cfRule type="expression" dxfId="3647" priority="9">
      <formula>Q7&gt;0</formula>
    </cfRule>
    <cfRule type="expression" dxfId="3646" priority="10">
      <formula>Q7&lt;0</formula>
    </cfRule>
  </conditionalFormatting>
  <conditionalFormatting sqref="Q8">
    <cfRule type="expression" dxfId="3645" priority="7">
      <formula>Q8&gt;0</formula>
    </cfRule>
    <cfRule type="expression" dxfId="3644" priority="8">
      <formula>Q8&lt;0</formula>
    </cfRule>
  </conditionalFormatting>
  <conditionalFormatting sqref="F117:F130 H117:H130">
    <cfRule type="expression" dxfId="3643" priority="1">
      <formula>F117&gt;0</formula>
    </cfRule>
    <cfRule type="expression" dxfId="364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41" priority="21">
      <formula>F47&gt;0</formula>
    </cfRule>
    <cfRule type="expression" dxfId="3640" priority="22">
      <formula>F47&lt;0</formula>
    </cfRule>
  </conditionalFormatting>
  <conditionalFormatting sqref="Q7">
    <cfRule type="expression" dxfId="3639" priority="19">
      <formula>Q7&gt;0</formula>
    </cfRule>
    <cfRule type="expression" dxfId="3638" priority="20">
      <formula>Q7&lt;0</formula>
    </cfRule>
  </conditionalFormatting>
  <conditionalFormatting sqref="Q8">
    <cfRule type="expression" dxfId="3637" priority="17">
      <formula>Q8&gt;0</formula>
    </cfRule>
    <cfRule type="expression" dxfId="3636" priority="18">
      <formula>Q8&lt;0</formula>
    </cfRule>
  </conditionalFormatting>
  <conditionalFormatting sqref="F25:F46">
    <cfRule type="expression" dxfId="3635" priority="15">
      <formula>F25&gt;0</formula>
    </cfRule>
    <cfRule type="expression" dxfId="3634" priority="16">
      <formula>F25&lt;0</formula>
    </cfRule>
  </conditionalFormatting>
  <conditionalFormatting sqref="H25:H46">
    <cfRule type="expression" dxfId="3633" priority="13">
      <formula>H25&gt;0</formula>
    </cfRule>
    <cfRule type="expression" dxfId="3632" priority="14">
      <formula>H25&lt;0</formula>
    </cfRule>
  </conditionalFormatting>
  <conditionalFormatting sqref="F89:F110">
    <cfRule type="expression" dxfId="3631" priority="11">
      <formula>F89&gt;0</formula>
    </cfRule>
    <cfRule type="expression" dxfId="3630" priority="12">
      <formula>F89&lt;0</formula>
    </cfRule>
  </conditionalFormatting>
  <conditionalFormatting sqref="H89:H110">
    <cfRule type="expression" dxfId="3629" priority="9">
      <formula>H89&gt;0</formula>
    </cfRule>
    <cfRule type="expression" dxfId="3628" priority="10">
      <formula>H89&lt;0</formula>
    </cfRule>
  </conditionalFormatting>
  <conditionalFormatting sqref="Q10">
    <cfRule type="expression" dxfId="3627" priority="7">
      <formula>Q10&gt;0</formula>
    </cfRule>
    <cfRule type="expression" dxfId="3626" priority="8">
      <formula>Q10&lt;0</formula>
    </cfRule>
  </conditionalFormatting>
  <conditionalFormatting sqref="J25:J38">
    <cfRule type="expression" dxfId="3625" priority="5">
      <formula>J25&gt;0</formula>
    </cfRule>
    <cfRule type="expression" dxfId="3624" priority="6">
      <formula>J25&lt;0</formula>
    </cfRule>
  </conditionalFormatting>
  <conditionalFormatting sqref="K25:K38">
    <cfRule type="expression" dxfId="3623" priority="3">
      <formula>K25&gt;0</formula>
    </cfRule>
    <cfRule type="expression" dxfId="3622" priority="4">
      <formula>K25&lt;0</formula>
    </cfRule>
  </conditionalFormatting>
  <conditionalFormatting sqref="L25:L38">
    <cfRule type="expression" dxfId="3621" priority="1">
      <formula>L25&gt;0</formula>
    </cfRule>
    <cfRule type="expression" dxfId="3620"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19" priority="35">
      <formula>F47&gt;0</formula>
    </cfRule>
    <cfRule type="expression" dxfId="3618" priority="36">
      <formula>F47&lt;0</formula>
    </cfRule>
  </conditionalFormatting>
  <conditionalFormatting sqref="Q7">
    <cfRule type="expression" dxfId="3617" priority="33">
      <formula>Q7&gt;0</formula>
    </cfRule>
    <cfRule type="expression" dxfId="3616" priority="34">
      <formula>Q7&lt;0</formula>
    </cfRule>
  </conditionalFormatting>
  <conditionalFormatting sqref="Q8">
    <cfRule type="expression" dxfId="3615" priority="31">
      <formula>Q8&gt;0</formula>
    </cfRule>
    <cfRule type="expression" dxfId="3614" priority="32">
      <formula>Q8&lt;0</formula>
    </cfRule>
  </conditionalFormatting>
  <conditionalFormatting sqref="F30:F46">
    <cfRule type="expression" dxfId="3613" priority="29">
      <formula>F30&gt;0</formula>
    </cfRule>
    <cfRule type="expression" dxfId="3612" priority="30">
      <formula>F30&lt;0</formula>
    </cfRule>
  </conditionalFormatting>
  <conditionalFormatting sqref="H30:H46">
    <cfRule type="expression" dxfId="3611" priority="27">
      <formula>H30&gt;0</formula>
    </cfRule>
    <cfRule type="expression" dxfId="3610" priority="28">
      <formula>H30&lt;0</formula>
    </cfRule>
  </conditionalFormatting>
  <conditionalFormatting sqref="Q10">
    <cfRule type="expression" dxfId="3609" priority="25">
      <formula>Q10&gt;0</formula>
    </cfRule>
    <cfRule type="expression" dxfId="3608" priority="26">
      <formula>Q10&lt;0</formula>
    </cfRule>
  </conditionalFormatting>
  <conditionalFormatting sqref="J25:J38">
    <cfRule type="expression" dxfId="3607" priority="23">
      <formula>J25&gt;0</formula>
    </cfRule>
    <cfRule type="expression" dxfId="3606" priority="24">
      <formula>J25&lt;0</formula>
    </cfRule>
  </conditionalFormatting>
  <conditionalFormatting sqref="K25:K38">
    <cfRule type="expression" dxfId="3605" priority="21">
      <formula>K25&gt;0</formula>
    </cfRule>
    <cfRule type="expression" dxfId="3604" priority="22">
      <formula>K25&lt;0</formula>
    </cfRule>
  </conditionalFormatting>
  <conditionalFormatting sqref="L25 L38">
    <cfRule type="expression" dxfId="3603" priority="19">
      <formula>L25&gt;0</formula>
    </cfRule>
    <cfRule type="expression" dxfId="3602" priority="20">
      <formula>L25&lt;0</formula>
    </cfRule>
  </conditionalFormatting>
  <conditionalFormatting sqref="F89:F110">
    <cfRule type="expression" dxfId="3601" priority="17">
      <formula>F89&gt;0</formula>
    </cfRule>
    <cfRule type="expression" dxfId="3600" priority="18">
      <formula>F89&lt;0</formula>
    </cfRule>
  </conditionalFormatting>
  <conditionalFormatting sqref="H89:H110">
    <cfRule type="expression" dxfId="3599" priority="15">
      <formula>H89&gt;0</formula>
    </cfRule>
    <cfRule type="expression" dxfId="3598" priority="16">
      <formula>H89&lt;0</formula>
    </cfRule>
  </conditionalFormatting>
  <conditionalFormatting sqref="J89:J102">
    <cfRule type="expression" dxfId="3597" priority="13">
      <formula>J89&gt;0</formula>
    </cfRule>
    <cfRule type="expression" dxfId="3596" priority="14">
      <formula>J89&lt;0</formula>
    </cfRule>
  </conditionalFormatting>
  <conditionalFormatting sqref="K89:K102">
    <cfRule type="expression" dxfId="3595" priority="11">
      <formula>K89&gt;0</formula>
    </cfRule>
    <cfRule type="expression" dxfId="3594" priority="12">
      <formula>K89&lt;0</formula>
    </cfRule>
  </conditionalFormatting>
  <conditionalFormatting sqref="L89:L102">
    <cfRule type="expression" dxfId="3593" priority="9">
      <formula>L89&gt;0</formula>
    </cfRule>
    <cfRule type="expression" dxfId="3592" priority="10">
      <formula>L89&lt;0</formula>
    </cfRule>
  </conditionalFormatting>
  <conditionalFormatting sqref="F29 F25:F26">
    <cfRule type="expression" dxfId="3591" priority="7">
      <formula>F25&gt;0</formula>
    </cfRule>
    <cfRule type="expression" dxfId="3590" priority="8">
      <formula>F25&lt;0</formula>
    </cfRule>
  </conditionalFormatting>
  <conditionalFormatting sqref="H29 H25:H27">
    <cfRule type="expression" dxfId="3589" priority="5">
      <formula>H25&gt;0</formula>
    </cfRule>
    <cfRule type="expression" dxfId="3588" priority="6">
      <formula>H25&lt;0</formula>
    </cfRule>
  </conditionalFormatting>
  <conditionalFormatting sqref="F27:F28">
    <cfRule type="expression" dxfId="3587" priority="3">
      <formula>F27&gt;0</formula>
    </cfRule>
    <cfRule type="expression" dxfId="3586" priority="4">
      <formula>F27&lt;0</formula>
    </cfRule>
  </conditionalFormatting>
  <conditionalFormatting sqref="H28">
    <cfRule type="expression" dxfId="3585" priority="1">
      <formula>H28&gt;0</formula>
    </cfRule>
    <cfRule type="expression" dxfId="3584"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83" priority="25">
      <formula>F7&gt;0</formula>
    </cfRule>
    <cfRule type="expression" dxfId="3582" priority="26">
      <formula>F7&lt;0</formula>
    </cfRule>
  </conditionalFormatting>
  <conditionalFormatting sqref="Q8">
    <cfRule type="expression" dxfId="3581" priority="23">
      <formula>Q8&gt;0</formula>
    </cfRule>
    <cfRule type="expression" dxfId="3580" priority="24">
      <formula>Q8&lt;0</formula>
    </cfRule>
  </conditionalFormatting>
  <conditionalFormatting sqref="F93:F114">
    <cfRule type="expression" dxfId="3579" priority="17">
      <formula>F93&gt;0</formula>
    </cfRule>
    <cfRule type="expression" dxfId="3578" priority="18">
      <formula>F93&lt;0</formula>
    </cfRule>
  </conditionalFormatting>
  <conditionalFormatting sqref="H93:H114">
    <cfRule type="expression" dxfId="3577" priority="15">
      <formula>H93&gt;0</formula>
    </cfRule>
    <cfRule type="expression" dxfId="3576" priority="16">
      <formula>H93&lt;0</formula>
    </cfRule>
  </conditionalFormatting>
  <conditionalFormatting sqref="Q10">
    <cfRule type="expression" dxfId="3575" priority="13">
      <formula>Q10&gt;0</formula>
    </cfRule>
    <cfRule type="expression" dxfId="3574" priority="14">
      <formula>Q10&lt;0</formula>
    </cfRule>
  </conditionalFormatting>
  <conditionalFormatting sqref="J25:J38">
    <cfRule type="expression" dxfId="3573" priority="11">
      <formula>J25&gt;0</formula>
    </cfRule>
    <cfRule type="expression" dxfId="3572" priority="12">
      <formula>J25&lt;0</formula>
    </cfRule>
  </conditionalFormatting>
  <conditionalFormatting sqref="K25:K38">
    <cfRule type="expression" dxfId="3571" priority="9">
      <formula>K25&gt;0</formula>
    </cfRule>
    <cfRule type="expression" dxfId="3570" priority="10">
      <formula>K25&lt;0</formula>
    </cfRule>
  </conditionalFormatting>
  <conditionalFormatting sqref="L25:L34">
    <cfRule type="expression" dxfId="3569" priority="7">
      <formula>L25&gt;0</formula>
    </cfRule>
    <cfRule type="expression" dxfId="3568" priority="8">
      <formula>L25&lt;0</formula>
    </cfRule>
  </conditionalFormatting>
  <conditionalFormatting sqref="J43">
    <cfRule type="expression" dxfId="3567" priority="5">
      <formula>J43&gt;0</formula>
    </cfRule>
    <cfRule type="expression" dxfId="3566" priority="6">
      <formula>J43&lt;0</formula>
    </cfRule>
  </conditionalFormatting>
  <conditionalFormatting sqref="M25:M34">
    <cfRule type="expression" dxfId="3565" priority="3">
      <formula>M25&gt;0</formula>
    </cfRule>
    <cfRule type="expression" dxfId="3564" priority="4">
      <formula>M25&lt;0</formula>
    </cfRule>
  </conditionalFormatting>
  <conditionalFormatting sqref="H61:H64 F61:F64">
    <cfRule type="expression" dxfId="3563" priority="1">
      <formula>F61&gt;0</formula>
    </cfRule>
    <cfRule type="expression" dxfId="3562"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61" priority="21">
      <formula>F47&gt;0</formula>
    </cfRule>
    <cfRule type="expression" dxfId="3560" priority="22">
      <formula>F47&lt;0</formula>
    </cfRule>
  </conditionalFormatting>
  <conditionalFormatting sqref="Q7">
    <cfRule type="expression" dxfId="3559" priority="19">
      <formula>Q7&gt;0</formula>
    </cfRule>
    <cfRule type="expression" dxfId="3558" priority="20">
      <formula>Q7&lt;0</formula>
    </cfRule>
  </conditionalFormatting>
  <conditionalFormatting sqref="Q8">
    <cfRule type="expression" dxfId="3557" priority="17">
      <formula>Q8&gt;0</formula>
    </cfRule>
    <cfRule type="expression" dxfId="3556" priority="18">
      <formula>Q8&lt;0</formula>
    </cfRule>
  </conditionalFormatting>
  <conditionalFormatting sqref="F25:F46">
    <cfRule type="expression" dxfId="3555" priority="15">
      <formula>F25&gt;0</formula>
    </cfRule>
    <cfRule type="expression" dxfId="3554" priority="16">
      <formula>F25&lt;0</formula>
    </cfRule>
  </conditionalFormatting>
  <conditionalFormatting sqref="H25:H46">
    <cfRule type="expression" dxfId="3553" priority="13">
      <formula>H25&gt;0</formula>
    </cfRule>
    <cfRule type="expression" dxfId="3552" priority="14">
      <formula>H25&lt;0</formula>
    </cfRule>
  </conditionalFormatting>
  <conditionalFormatting sqref="F89:F110">
    <cfRule type="expression" dxfId="3551" priority="11">
      <formula>F89&gt;0</formula>
    </cfRule>
    <cfRule type="expression" dxfId="3550" priority="12">
      <formula>F89&lt;0</formula>
    </cfRule>
  </conditionalFormatting>
  <conditionalFormatting sqref="H89:H110">
    <cfRule type="expression" dxfId="3549" priority="9">
      <formula>H89&gt;0</formula>
    </cfRule>
    <cfRule type="expression" dxfId="3548" priority="10">
      <formula>H89&lt;0</formula>
    </cfRule>
  </conditionalFormatting>
  <conditionalFormatting sqref="Q10">
    <cfRule type="expression" dxfId="3547" priority="7">
      <formula>Q10&gt;0</formula>
    </cfRule>
    <cfRule type="expression" dxfId="3546" priority="8">
      <formula>Q10&lt;0</formula>
    </cfRule>
  </conditionalFormatting>
  <conditionalFormatting sqref="J25:J38">
    <cfRule type="expression" dxfId="3545" priority="5">
      <formula>J25&gt;0</formula>
    </cfRule>
    <cfRule type="expression" dxfId="3544" priority="6">
      <formula>J25&lt;0</formula>
    </cfRule>
  </conditionalFormatting>
  <conditionalFormatting sqref="K25:K38">
    <cfRule type="expression" dxfId="3543" priority="3">
      <formula>K25&gt;0</formula>
    </cfRule>
    <cfRule type="expression" dxfId="3542" priority="4">
      <formula>K25&lt;0</formula>
    </cfRule>
  </conditionalFormatting>
  <conditionalFormatting sqref="L25:L38">
    <cfRule type="expression" dxfId="3541" priority="1">
      <formula>L25&gt;0</formula>
    </cfRule>
    <cfRule type="expression" dxfId="354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39" priority="29">
      <formula>F29&gt;0</formula>
    </cfRule>
    <cfRule type="expression" dxfId="3538" priority="30">
      <formula>F29&lt;0</formula>
    </cfRule>
  </conditionalFormatting>
  <conditionalFormatting sqref="Q7">
    <cfRule type="expression" dxfId="3537" priority="27">
      <formula>Q7&gt;0</formula>
    </cfRule>
    <cfRule type="expression" dxfId="3536" priority="28">
      <formula>Q7&lt;0</formula>
    </cfRule>
  </conditionalFormatting>
  <conditionalFormatting sqref="Q8">
    <cfRule type="expression" dxfId="3535" priority="25">
      <formula>Q8&gt;0</formula>
    </cfRule>
    <cfRule type="expression" dxfId="3534" priority="26">
      <formula>Q8&lt;0</formula>
    </cfRule>
  </conditionalFormatting>
  <conditionalFormatting sqref="F96:F110">
    <cfRule type="expression" dxfId="3533" priority="19">
      <formula>F96&gt;0</formula>
    </cfRule>
    <cfRule type="expression" dxfId="3532" priority="20">
      <formula>F96&lt;0</formula>
    </cfRule>
  </conditionalFormatting>
  <conditionalFormatting sqref="H96:H110">
    <cfRule type="expression" dxfId="3531" priority="17">
      <formula>H96&gt;0</formula>
    </cfRule>
    <cfRule type="expression" dxfId="3530" priority="18">
      <formula>H96&lt;0</formula>
    </cfRule>
  </conditionalFormatting>
  <conditionalFormatting sqref="Q10">
    <cfRule type="expression" dxfId="3529" priority="15">
      <formula>Q10&gt;0</formula>
    </cfRule>
    <cfRule type="expression" dxfId="3528" priority="16">
      <formula>Q10&lt;0</formula>
    </cfRule>
  </conditionalFormatting>
  <conditionalFormatting sqref="L29:L38">
    <cfRule type="expression" dxfId="3527" priority="9">
      <formula>L29&gt;0</formula>
    </cfRule>
    <cfRule type="expression" dxfId="3526" priority="10">
      <formula>L29&lt;0</formula>
    </cfRule>
  </conditionalFormatting>
  <conditionalFormatting sqref="F27:F29 H27:H29 J25:K29">
    <cfRule type="expression" dxfId="3525" priority="7">
      <formula>F25&gt;0</formula>
    </cfRule>
    <cfRule type="expression" dxfId="3524" priority="8">
      <formula>F25&lt;0</formula>
    </cfRule>
  </conditionalFormatting>
  <conditionalFormatting sqref="L25:L29">
    <cfRule type="expression" dxfId="3523" priority="5">
      <formula>L25&gt;0</formula>
    </cfRule>
    <cfRule type="expression" dxfId="3522" priority="6">
      <formula>L25&lt;0</formula>
    </cfRule>
  </conditionalFormatting>
  <conditionalFormatting sqref="F25:F26">
    <cfRule type="expression" dxfId="3521" priority="3">
      <formula>F25&gt;0</formula>
    </cfRule>
    <cfRule type="expression" dxfId="3520" priority="4">
      <formula>F25&lt;0</formula>
    </cfRule>
  </conditionalFormatting>
  <conditionalFormatting sqref="H25:H26">
    <cfRule type="expression" dxfId="3519" priority="1">
      <formula>H25&gt;0</formula>
    </cfRule>
    <cfRule type="expression" dxfId="3518"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26.642599999999948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71.37</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7137</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2664.2599999999948</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4669.9500000000007</v>
      </c>
      <c r="R7" s="29">
        <v>43892</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4472.7400000000052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1.6787926103308288</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2.802297884265097E-2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10.526548672566372</v>
      </c>
      <c r="U13" s="887" t="s">
        <v>1330</v>
      </c>
    </row>
    <row r="14" spans="1:21" x14ac:dyDescent="0.25">
      <c r="B14" s="395">
        <v>43861</v>
      </c>
      <c r="C14" s="4">
        <v>100</v>
      </c>
      <c r="D14" s="2">
        <v>67.7</v>
      </c>
      <c r="E14" s="2">
        <v>0</v>
      </c>
      <c r="F14" s="2">
        <f>C14*D14+E14</f>
        <v>6770</v>
      </c>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900</v>
      </c>
      <c r="D18" s="18"/>
      <c r="E18" s="18"/>
      <c r="F18" s="18">
        <f>SUM(F2:F17)</f>
        <v>59115.5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78.507000000000005</v>
      </c>
      <c r="U21" s="887"/>
    </row>
    <row r="22" spans="1:21" x14ac:dyDescent="0.25">
      <c r="O22" s="78">
        <v>1.0900000000000001</v>
      </c>
      <c r="P22" s="78">
        <f t="shared" ref="P22:P41" si="2">O22*$Q$4</f>
        <v>77.793300000000016</v>
      </c>
      <c r="U22" s="887"/>
    </row>
    <row r="23" spans="1:21" x14ac:dyDescent="0.25">
      <c r="O23" s="78">
        <v>1.08</v>
      </c>
      <c r="P23" s="78">
        <f t="shared" si="2"/>
        <v>77.079600000000013</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76.365900000000011</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75.652200000000008</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74.938500000000005</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74.224800000000002</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73.511100000000013</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72.79740000000001</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72.083700000000007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71.37</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70.656300000000002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69.942599999999999</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69.228899999999996</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68.515200000000007</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67.801500000000004</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67.087800000000001</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66.374100000000013</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65.66040000000001</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64.946700000000007</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64.233000000000004</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v>43861</v>
      </c>
      <c r="C63" s="181">
        <v>100</v>
      </c>
      <c r="D63" s="182">
        <v>26.64</v>
      </c>
      <c r="E63" s="39">
        <v>67.7</v>
      </c>
      <c r="F63" s="39">
        <f>C63*(E63-D63)</f>
        <v>4106</v>
      </c>
      <c r="G63" s="39">
        <f>D63*C63</f>
        <v>2664</v>
      </c>
      <c r="H63" s="175">
        <f>(E63-D63)/D63</f>
        <v>1.5412912912912913</v>
      </c>
      <c r="I63" s="39"/>
      <c r="J63" s="39"/>
      <c r="K63" s="98">
        <f>$Q$10+F63</f>
        <v>4303.2099999999955</v>
      </c>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4">
      <colorScale>
        <cfvo type="min"/>
        <cfvo type="percentile" val="50"/>
        <cfvo type="max"/>
        <color rgb="FFF8696B"/>
        <color rgb="FFFFEB84"/>
        <color rgb="FF63BE7B"/>
      </colorScale>
    </cfRule>
  </conditionalFormatting>
  <conditionalFormatting sqref="P21:P41">
    <cfRule type="colorScale" priority="63">
      <colorScale>
        <cfvo type="min"/>
        <cfvo type="percentile" val="50"/>
        <cfvo type="max"/>
        <color rgb="FFF8696B"/>
        <color rgb="FFFFEB84"/>
        <color rgb="FF63BE7B"/>
      </colorScale>
    </cfRule>
  </conditionalFormatting>
  <conditionalFormatting sqref="F25:F53 H25:H54 F65:F68 H65:H68 H58 F58">
    <cfRule type="expression" dxfId="3517" priority="59">
      <formula>F25&gt;0</formula>
    </cfRule>
    <cfRule type="expression" dxfId="3516" priority="60">
      <formula>F25&lt;0</formula>
    </cfRule>
  </conditionalFormatting>
  <conditionalFormatting sqref="Q7">
    <cfRule type="expression" dxfId="3515" priority="57">
      <formula>Q7&gt;0</formula>
    </cfRule>
    <cfRule type="expression" dxfId="3514" priority="58">
      <formula>Q7&lt;0</formula>
    </cfRule>
  </conditionalFormatting>
  <conditionalFormatting sqref="Q8">
    <cfRule type="expression" dxfId="3513" priority="55">
      <formula>Q8&gt;0</formula>
    </cfRule>
    <cfRule type="expression" dxfId="3512" priority="56">
      <formula>Q8&lt;0</formula>
    </cfRule>
  </conditionalFormatting>
  <conditionalFormatting sqref="M68">
    <cfRule type="expression" dxfId="3511" priority="49">
      <formula>M68&gt;0</formula>
    </cfRule>
    <cfRule type="expression" dxfId="3510" priority="50">
      <formula>M68&lt;0</formula>
    </cfRule>
  </conditionalFormatting>
  <conditionalFormatting sqref="F94:F125">
    <cfRule type="expression" dxfId="3509" priority="47">
      <formula>F94&gt;0</formula>
    </cfRule>
    <cfRule type="expression" dxfId="3508" priority="48">
      <formula>F94&lt;0</formula>
    </cfRule>
  </conditionalFormatting>
  <conditionalFormatting sqref="H94:H125">
    <cfRule type="expression" dxfId="3507" priority="45">
      <formula>H94&gt;0</formula>
    </cfRule>
    <cfRule type="expression" dxfId="3506" priority="46">
      <formula>H94&lt;0</formula>
    </cfRule>
  </conditionalFormatting>
  <conditionalFormatting sqref="J28:J30 K25:K30 J31:K38">
    <cfRule type="expression" dxfId="3505" priority="39">
      <formula>J25&gt;0</formula>
    </cfRule>
    <cfRule type="expression" dxfId="3504" priority="40">
      <formula>J25&lt;0</formula>
    </cfRule>
  </conditionalFormatting>
  <conditionalFormatting sqref="K39:K42">
    <cfRule type="expression" dxfId="3503" priority="37">
      <formula>K39&gt;0</formula>
    </cfRule>
    <cfRule type="expression" dxfId="3502" priority="38">
      <formula>K39&lt;0</formula>
    </cfRule>
  </conditionalFormatting>
  <conditionalFormatting sqref="K43">
    <cfRule type="expression" dxfId="3501" priority="35">
      <formula>K43&gt;0</formula>
    </cfRule>
    <cfRule type="expression" dxfId="3500" priority="36">
      <formula>K43&lt;0</formula>
    </cfRule>
  </conditionalFormatting>
  <conditionalFormatting sqref="K44">
    <cfRule type="expression" dxfId="3499" priority="33">
      <formula>K44&gt;0</formula>
    </cfRule>
    <cfRule type="expression" dxfId="3498" priority="34">
      <formula>K44&lt;0</formula>
    </cfRule>
  </conditionalFormatting>
  <conditionalFormatting sqref="K45">
    <cfRule type="expression" dxfId="3497" priority="31">
      <formula>K45&gt;0</formula>
    </cfRule>
    <cfRule type="expression" dxfId="3496" priority="32">
      <formula>K45&lt;0</formula>
    </cfRule>
  </conditionalFormatting>
  <conditionalFormatting sqref="K46:K51">
    <cfRule type="expression" dxfId="3495" priority="19">
      <formula>K46&gt;0</formula>
    </cfRule>
    <cfRule type="expression" dxfId="3494" priority="20">
      <formula>K46&lt;0</formula>
    </cfRule>
  </conditionalFormatting>
  <conditionalFormatting sqref="K52:K60">
    <cfRule type="expression" dxfId="3493" priority="17">
      <formula>K52&gt;0</formula>
    </cfRule>
    <cfRule type="expression" dxfId="3492" priority="18">
      <formula>K52&lt;0</formula>
    </cfRule>
  </conditionalFormatting>
  <conditionalFormatting sqref="H55:H57 F54:F57">
    <cfRule type="expression" dxfId="3491" priority="15">
      <formula>F54&gt;0</formula>
    </cfRule>
    <cfRule type="expression" dxfId="3490" priority="16">
      <formula>F54&lt;0</formula>
    </cfRule>
  </conditionalFormatting>
  <conditionalFormatting sqref="F64 H64">
    <cfRule type="expression" dxfId="3489" priority="13">
      <formula>F64&gt;0</formula>
    </cfRule>
    <cfRule type="expression" dxfId="3488" priority="14">
      <formula>F64&lt;0</formula>
    </cfRule>
  </conditionalFormatting>
  <conditionalFormatting sqref="F62 H62">
    <cfRule type="expression" dxfId="3487" priority="11">
      <formula>F62&gt;0</formula>
    </cfRule>
    <cfRule type="expression" dxfId="3486" priority="12">
      <formula>F62&lt;0</formula>
    </cfRule>
  </conditionalFormatting>
  <conditionalFormatting sqref="F59:F61 H59:H61">
    <cfRule type="expression" dxfId="3485" priority="9">
      <formula>F59&gt;0</formula>
    </cfRule>
    <cfRule type="expression" dxfId="3484" priority="10">
      <formula>F59&lt;0</formula>
    </cfRule>
  </conditionalFormatting>
  <conditionalFormatting sqref="K61">
    <cfRule type="expression" dxfId="3483" priority="7">
      <formula>K61&gt;0</formula>
    </cfRule>
    <cfRule type="expression" dxfId="3482" priority="8">
      <formula>K61&lt;0</formula>
    </cfRule>
  </conditionalFormatting>
  <conditionalFormatting sqref="K62">
    <cfRule type="expression" dxfId="3481" priority="5">
      <formula>K62&gt;0</formula>
    </cfRule>
    <cfRule type="expression" dxfId="3480" priority="6">
      <formula>K62&lt;0</formula>
    </cfRule>
  </conditionalFormatting>
  <conditionalFormatting sqref="F63 H63">
    <cfRule type="expression" dxfId="3479" priority="3">
      <formula>F63&gt;0</formula>
    </cfRule>
    <cfRule type="expression" dxfId="3478" priority="4">
      <formula>F63&lt;0</formula>
    </cfRule>
  </conditionalFormatting>
  <conditionalFormatting sqref="K63">
    <cfRule type="expression" dxfId="3477" priority="1">
      <formula>K63&gt;0</formula>
    </cfRule>
    <cfRule type="expression" dxfId="3476" priority="2">
      <formula>K63&lt;0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75" priority="35">
      <formula>F47&gt;0</formula>
    </cfRule>
    <cfRule type="expression" dxfId="3474" priority="36">
      <formula>F47&lt;0</formula>
    </cfRule>
  </conditionalFormatting>
  <conditionalFormatting sqref="Q7">
    <cfRule type="expression" dxfId="3473" priority="33">
      <formula>Q7&gt;0</formula>
    </cfRule>
    <cfRule type="expression" dxfId="3472" priority="34">
      <formula>Q7&lt;0</formula>
    </cfRule>
  </conditionalFormatting>
  <conditionalFormatting sqref="Q8">
    <cfRule type="expression" dxfId="3471" priority="31">
      <formula>Q8&gt;0</formula>
    </cfRule>
    <cfRule type="expression" dxfId="3470" priority="32">
      <formula>Q8&lt;0</formula>
    </cfRule>
  </conditionalFormatting>
  <conditionalFormatting sqref="F30:F46">
    <cfRule type="expression" dxfId="3469" priority="29">
      <formula>F30&gt;0</formula>
    </cfRule>
    <cfRule type="expression" dxfId="3468" priority="30">
      <formula>F30&lt;0</formula>
    </cfRule>
  </conditionalFormatting>
  <conditionalFormatting sqref="H30:H46">
    <cfRule type="expression" dxfId="3467" priority="27">
      <formula>H30&gt;0</formula>
    </cfRule>
    <cfRule type="expression" dxfId="3466" priority="28">
      <formula>H30&lt;0</formula>
    </cfRule>
  </conditionalFormatting>
  <conditionalFormatting sqref="Q10">
    <cfRule type="expression" dxfId="3465" priority="25">
      <formula>Q10&gt;0</formula>
    </cfRule>
    <cfRule type="expression" dxfId="3464" priority="26">
      <formula>Q10&lt;0</formula>
    </cfRule>
  </conditionalFormatting>
  <conditionalFormatting sqref="J25:J38">
    <cfRule type="expression" dxfId="3463" priority="23">
      <formula>J25&gt;0</formula>
    </cfRule>
    <cfRule type="expression" dxfId="3462" priority="24">
      <formula>J25&lt;0</formula>
    </cfRule>
  </conditionalFormatting>
  <conditionalFormatting sqref="K25:K38">
    <cfRule type="expression" dxfId="3461" priority="21">
      <formula>K25&gt;0</formula>
    </cfRule>
    <cfRule type="expression" dxfId="3460" priority="22">
      <formula>K25&lt;0</formula>
    </cfRule>
  </conditionalFormatting>
  <conditionalFormatting sqref="L25 L38">
    <cfRule type="expression" dxfId="3459" priority="19">
      <formula>L25&gt;0</formula>
    </cfRule>
    <cfRule type="expression" dxfId="3458" priority="20">
      <formula>L25&lt;0</formula>
    </cfRule>
  </conditionalFormatting>
  <conditionalFormatting sqref="F89:F110">
    <cfRule type="expression" dxfId="3457" priority="17">
      <formula>F89&gt;0</formula>
    </cfRule>
    <cfRule type="expression" dxfId="3456" priority="18">
      <formula>F89&lt;0</formula>
    </cfRule>
  </conditionalFormatting>
  <conditionalFormatting sqref="H89:H110">
    <cfRule type="expression" dxfId="3455" priority="15">
      <formula>H89&gt;0</formula>
    </cfRule>
    <cfRule type="expression" dxfId="3454" priority="16">
      <formula>H89&lt;0</formula>
    </cfRule>
  </conditionalFormatting>
  <conditionalFormatting sqref="J89:J102">
    <cfRule type="expression" dxfId="3453" priority="13">
      <formula>J89&gt;0</formula>
    </cfRule>
    <cfRule type="expression" dxfId="3452" priority="14">
      <formula>J89&lt;0</formula>
    </cfRule>
  </conditionalFormatting>
  <conditionalFormatting sqref="K89:K102">
    <cfRule type="expression" dxfId="3451" priority="11">
      <formula>K89&gt;0</formula>
    </cfRule>
    <cfRule type="expression" dxfId="3450" priority="12">
      <formula>K89&lt;0</formula>
    </cfRule>
  </conditionalFormatting>
  <conditionalFormatting sqref="L89:L102">
    <cfRule type="expression" dxfId="3449" priority="9">
      <formula>L89&gt;0</formula>
    </cfRule>
    <cfRule type="expression" dxfId="3448" priority="10">
      <formula>L89&lt;0</formula>
    </cfRule>
  </conditionalFormatting>
  <conditionalFormatting sqref="F29 F25:F26">
    <cfRule type="expression" dxfId="3447" priority="7">
      <formula>F25&gt;0</formula>
    </cfRule>
    <cfRule type="expression" dxfId="3446" priority="8">
      <formula>F25&lt;0</formula>
    </cfRule>
  </conditionalFormatting>
  <conditionalFormatting sqref="H29 H25:H27">
    <cfRule type="expression" dxfId="3445" priority="5">
      <formula>H25&gt;0</formula>
    </cfRule>
    <cfRule type="expression" dxfId="3444" priority="6">
      <formula>H25&lt;0</formula>
    </cfRule>
  </conditionalFormatting>
  <conditionalFormatting sqref="F27:F28">
    <cfRule type="expression" dxfId="3443" priority="3">
      <formula>F27&gt;0</formula>
    </cfRule>
    <cfRule type="expression" dxfId="3442" priority="4">
      <formula>F27&lt;0</formula>
    </cfRule>
  </conditionalFormatting>
  <conditionalFormatting sqref="H28">
    <cfRule type="expression" dxfId="3441" priority="1">
      <formula>H28&gt;0</formula>
    </cfRule>
    <cfRule type="expression" dxfId="344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9" priority="43">
      <formula>F54&gt;0</formula>
    </cfRule>
    <cfRule type="expression" dxfId="3438" priority="44">
      <formula>F54&lt;0</formula>
    </cfRule>
  </conditionalFormatting>
  <conditionalFormatting sqref="Q7">
    <cfRule type="expression" dxfId="3437" priority="41">
      <formula>Q7&gt;0</formula>
    </cfRule>
    <cfRule type="expression" dxfId="3436" priority="42">
      <formula>Q7&lt;0</formula>
    </cfRule>
  </conditionalFormatting>
  <conditionalFormatting sqref="Q8">
    <cfRule type="expression" dxfId="3435" priority="39">
      <formula>Q8&gt;0</formula>
    </cfRule>
    <cfRule type="expression" dxfId="3434" priority="40">
      <formula>Q8&lt;0</formula>
    </cfRule>
  </conditionalFormatting>
  <conditionalFormatting sqref="F33:F36 F38:F53">
    <cfRule type="expression" dxfId="3433" priority="37">
      <formula>F33&gt;0</formula>
    </cfRule>
    <cfRule type="expression" dxfId="3432" priority="38">
      <formula>F33&lt;0</formula>
    </cfRule>
  </conditionalFormatting>
  <conditionalFormatting sqref="H33:H36 H38:H53">
    <cfRule type="expression" dxfId="3431" priority="35">
      <formula>H33&gt;0</formula>
    </cfRule>
    <cfRule type="expression" dxfId="3430" priority="36">
      <formula>H33&lt;0</formula>
    </cfRule>
  </conditionalFormatting>
  <conditionalFormatting sqref="Q10">
    <cfRule type="expression" dxfId="3429" priority="33">
      <formula>Q10&gt;0</formula>
    </cfRule>
    <cfRule type="expression" dxfId="3428" priority="34">
      <formula>Q10&lt;0</formula>
    </cfRule>
  </conditionalFormatting>
  <conditionalFormatting sqref="J25:J37">
    <cfRule type="expression" dxfId="3427" priority="31">
      <formula>J25&gt;0</formula>
    </cfRule>
    <cfRule type="expression" dxfId="3426" priority="32">
      <formula>J25&lt;0</formula>
    </cfRule>
  </conditionalFormatting>
  <conditionalFormatting sqref="K25:K38">
    <cfRule type="expression" dxfId="3425" priority="29">
      <formula>K25&gt;0</formula>
    </cfRule>
    <cfRule type="expression" dxfId="3424" priority="30">
      <formula>K25&lt;0</formula>
    </cfRule>
  </conditionalFormatting>
  <conditionalFormatting sqref="L25">
    <cfRule type="expression" dxfId="3423" priority="27">
      <formula>L25&gt;0</formula>
    </cfRule>
    <cfRule type="expression" dxfId="3422" priority="28">
      <formula>L25&lt;0</formula>
    </cfRule>
  </conditionalFormatting>
  <conditionalFormatting sqref="F89:F110">
    <cfRule type="expression" dxfId="3421" priority="25">
      <formula>F89&gt;0</formula>
    </cfRule>
    <cfRule type="expression" dxfId="3420" priority="26">
      <formula>F89&lt;0</formula>
    </cfRule>
  </conditionalFormatting>
  <conditionalFormatting sqref="H89:H110">
    <cfRule type="expression" dxfId="3419" priority="23">
      <formula>H89&gt;0</formula>
    </cfRule>
    <cfRule type="expression" dxfId="3418" priority="24">
      <formula>H89&lt;0</formula>
    </cfRule>
  </conditionalFormatting>
  <conditionalFormatting sqref="J89:J102">
    <cfRule type="expression" dxfId="3417" priority="21">
      <formula>J89&gt;0</formula>
    </cfRule>
    <cfRule type="expression" dxfId="3416" priority="22">
      <formula>J89&lt;0</formula>
    </cfRule>
  </conditionalFormatting>
  <conditionalFormatting sqref="K89:K102">
    <cfRule type="expression" dxfId="3415" priority="19">
      <formula>K89&gt;0</formula>
    </cfRule>
    <cfRule type="expression" dxfId="3414" priority="20">
      <formula>K89&lt;0</formula>
    </cfRule>
  </conditionalFormatting>
  <conditionalFormatting sqref="L89:L102">
    <cfRule type="expression" dxfId="3413" priority="17">
      <formula>L89&gt;0</formula>
    </cfRule>
    <cfRule type="expression" dxfId="3412" priority="18">
      <formula>L89&lt;0</formula>
    </cfRule>
  </conditionalFormatting>
  <conditionalFormatting sqref="F29:F32">
    <cfRule type="expression" dxfId="3411" priority="15">
      <formula>F29&gt;0</formula>
    </cfRule>
    <cfRule type="expression" dxfId="3410" priority="16">
      <formula>F29&lt;0</formula>
    </cfRule>
  </conditionalFormatting>
  <conditionalFormatting sqref="H29:H32">
    <cfRule type="expression" dxfId="3409" priority="13">
      <formula>H29&gt;0</formula>
    </cfRule>
    <cfRule type="expression" dxfId="3408" priority="14">
      <formula>H29&lt;0</formula>
    </cfRule>
  </conditionalFormatting>
  <conditionalFormatting sqref="F25:F28">
    <cfRule type="expression" dxfId="3407" priority="11">
      <formula>F25&gt;0</formula>
    </cfRule>
    <cfRule type="expression" dxfId="3406" priority="12">
      <formula>F25&lt;0</formula>
    </cfRule>
  </conditionalFormatting>
  <conditionalFormatting sqref="H25:H28">
    <cfRule type="expression" dxfId="3405" priority="9">
      <formula>H25&gt;0</formula>
    </cfRule>
    <cfRule type="expression" dxfId="3404" priority="10">
      <formula>H25&lt;0</formula>
    </cfRule>
  </conditionalFormatting>
  <conditionalFormatting sqref="F37">
    <cfRule type="expression" dxfId="3403" priority="7">
      <formula>F37&gt;0</formula>
    </cfRule>
    <cfRule type="expression" dxfId="3402" priority="8">
      <formula>F37&lt;0</formula>
    </cfRule>
  </conditionalFormatting>
  <conditionalFormatting sqref="H37">
    <cfRule type="expression" dxfId="3401" priority="5">
      <formula>H37&gt;0</formula>
    </cfRule>
    <cfRule type="expression" dxfId="3400" priority="6">
      <formula>H37&lt;0</formula>
    </cfRule>
  </conditionalFormatting>
  <conditionalFormatting sqref="J49">
    <cfRule type="expression" dxfId="3399" priority="3">
      <formula>J49&gt;0</formula>
    </cfRule>
    <cfRule type="expression" dxfId="3398" priority="4">
      <formula>J49&lt;0</formula>
    </cfRule>
  </conditionalFormatting>
  <conditionalFormatting sqref="J38:J48">
    <cfRule type="expression" dxfId="3397" priority="1">
      <formula>J38&gt;0</formula>
    </cfRule>
    <cfRule type="expression" dxfId="339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53.1</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5310</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-2448.2700000000004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-2448.2700000000004</v>
      </c>
      <c r="T8" s="1"/>
      <c r="U8" s="727"/>
    </row>
    <row r="9" spans="1:21" x14ac:dyDescent="0.25">
      <c r="B9" s="398"/>
      <c r="C9" s="4"/>
      <c r="D9" s="3"/>
      <c r="E9" s="3"/>
      <c r="F9" s="3"/>
      <c r="G9" s="398"/>
      <c r="H9" s="158"/>
      <c r="I9" s="3"/>
      <c r="J9" s="3"/>
      <c r="K9" s="3"/>
      <c r="L9" s="4"/>
      <c r="M9" s="4"/>
      <c r="O9" s="11" t="s">
        <v>202</v>
      </c>
      <c r="Q9" s="131">
        <f>IF(Q2=0, 0, Q8/Q6)</f>
        <v>-0.3155690637216802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58.410000000000004</v>
      </c>
    </row>
    <row r="20" spans="1:20" x14ac:dyDescent="0.25">
      <c r="O20" s="78">
        <v>1.0900000000000001</v>
      </c>
      <c r="P20" s="78">
        <f t="shared" ref="P20:P39" si="1">O20*$Q$4</f>
        <v>57.879000000000005</v>
      </c>
    </row>
    <row r="21" spans="1:20" x14ac:dyDescent="0.25">
      <c r="O21" s="78">
        <v>1.08</v>
      </c>
      <c r="P21" s="78">
        <f t="shared" si="1"/>
        <v>57.348000000000006</v>
      </c>
      <c r="T21" s="1"/>
    </row>
    <row r="22" spans="1:20" x14ac:dyDescent="0.25">
      <c r="O22" s="78">
        <v>1.07</v>
      </c>
      <c r="P22" s="78">
        <f t="shared" si="1"/>
        <v>56.817000000000007</v>
      </c>
    </row>
    <row r="23" spans="1:20" x14ac:dyDescent="0.25">
      <c r="O23" s="78">
        <v>1.06</v>
      </c>
      <c r="P23" s="78">
        <f t="shared" si="1"/>
        <v>56.286000000000001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55.755000000000003</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55.224000000000004</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54.693000000000005</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54.161999999999999</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53.631</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53.1</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52.569000000000003</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52.038000000000004</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51.506999999999998</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50.975999999999999</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50.445</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49.914000000000001</v>
      </c>
    </row>
    <row r="36" spans="1:17" x14ac:dyDescent="0.25">
      <c r="B36" s="161"/>
      <c r="C36" s="10"/>
      <c r="D36" s="39"/>
      <c r="E36" s="39"/>
      <c r="F36" s="39"/>
      <c r="G36" s="39"/>
      <c r="H36" s="175"/>
      <c r="I36" s="39"/>
      <c r="J36" s="39"/>
      <c r="K36" s="39"/>
      <c r="L36" s="39"/>
      <c r="O36" s="78">
        <v>0.93</v>
      </c>
      <c r="P36" s="78">
        <f t="shared" si="1"/>
        <v>49.383000000000003</v>
      </c>
    </row>
    <row r="37" spans="1:17" x14ac:dyDescent="0.25">
      <c r="B37" s="161"/>
      <c r="C37" s="10"/>
      <c r="D37" s="39"/>
      <c r="E37" s="39"/>
      <c r="F37" s="39"/>
      <c r="G37" s="39"/>
      <c r="H37" s="175"/>
      <c r="I37" s="39"/>
      <c r="J37" s="39"/>
      <c r="K37" s="39"/>
      <c r="L37" s="39"/>
      <c r="O37" s="78">
        <v>0.92</v>
      </c>
      <c r="P37" s="78">
        <f t="shared" si="1"/>
        <v>48.852000000000004</v>
      </c>
    </row>
    <row r="38" spans="1:17" x14ac:dyDescent="0.25">
      <c r="B38" s="161"/>
      <c r="C38" s="10"/>
      <c r="D38" s="39"/>
      <c r="E38" s="39"/>
      <c r="F38" s="39"/>
      <c r="G38" s="39"/>
      <c r="H38" s="175"/>
      <c r="I38" s="39"/>
      <c r="J38" s="39"/>
      <c r="K38" s="39"/>
      <c r="L38" s="39"/>
      <c r="O38" s="78">
        <v>0.91</v>
      </c>
      <c r="P38" s="78">
        <f t="shared" si="1"/>
        <v>48.321000000000005</v>
      </c>
    </row>
    <row r="39" spans="1:17" x14ac:dyDescent="0.25">
      <c r="B39" s="161"/>
      <c r="C39" s="10"/>
      <c r="D39" s="39"/>
      <c r="E39" s="39"/>
      <c r="F39" s="39"/>
      <c r="G39" s="39"/>
      <c r="H39" s="175"/>
      <c r="I39" s="39"/>
      <c r="J39" s="39"/>
      <c r="K39" s="39"/>
      <c r="L39" s="39"/>
      <c r="O39" s="78">
        <v>0.9</v>
      </c>
      <c r="P39" s="78">
        <f t="shared" si="1"/>
        <v>47.79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95" priority="37">
      <formula>F7&gt;0</formula>
    </cfRule>
    <cfRule type="expression" dxfId="3394" priority="38">
      <formula>F7&lt;0</formula>
    </cfRule>
  </conditionalFormatting>
  <conditionalFormatting sqref="Q8">
    <cfRule type="expression" dxfId="3393" priority="35">
      <formula>Q8&gt;0</formula>
    </cfRule>
    <cfRule type="expression" dxfId="3392" priority="36">
      <formula>Q8&lt;0</formula>
    </cfRule>
  </conditionalFormatting>
  <conditionalFormatting sqref="F46:F51">
    <cfRule type="expression" dxfId="3391" priority="33">
      <formula>F46&gt;0</formula>
    </cfRule>
    <cfRule type="expression" dxfId="3390" priority="34">
      <formula>F46&lt;0</formula>
    </cfRule>
  </conditionalFormatting>
  <conditionalFormatting sqref="H46:H51">
    <cfRule type="expression" dxfId="3389" priority="31">
      <formula>H46&gt;0</formula>
    </cfRule>
    <cfRule type="expression" dxfId="3388" priority="32">
      <formula>H46&lt;0</formula>
    </cfRule>
  </conditionalFormatting>
  <conditionalFormatting sqref="Q10">
    <cfRule type="expression" dxfId="3387" priority="29">
      <formula>Q10&gt;0</formula>
    </cfRule>
    <cfRule type="expression" dxfId="3386" priority="30">
      <formula>Q10&lt;0</formula>
    </cfRule>
  </conditionalFormatting>
  <conditionalFormatting sqref="K25:K26">
    <cfRule type="expression" dxfId="3385" priority="25">
      <formula>K25&gt;0</formula>
    </cfRule>
    <cfRule type="expression" dxfId="3384" priority="26">
      <formula>K25&lt;0</formula>
    </cfRule>
  </conditionalFormatting>
  <conditionalFormatting sqref="F77:F98">
    <cfRule type="expression" dxfId="3383" priority="21">
      <formula>F77&gt;0</formula>
    </cfRule>
    <cfRule type="expression" dxfId="3382" priority="22">
      <formula>F77&lt;0</formula>
    </cfRule>
  </conditionalFormatting>
  <conditionalFormatting sqref="H77:H98">
    <cfRule type="expression" dxfId="3381" priority="19">
      <formula>H77&gt;0</formula>
    </cfRule>
    <cfRule type="expression" dxfId="3380" priority="20">
      <formula>H77&lt;0</formula>
    </cfRule>
  </conditionalFormatting>
  <conditionalFormatting sqref="J77:J90">
    <cfRule type="expression" dxfId="3379" priority="17">
      <formula>J77&gt;0</formula>
    </cfRule>
    <cfRule type="expression" dxfId="3378" priority="18">
      <formula>J77&lt;0</formula>
    </cfRule>
  </conditionalFormatting>
  <conditionalFormatting sqref="K77:K90">
    <cfRule type="expression" dxfId="3377" priority="15">
      <formula>K77&gt;0</formula>
    </cfRule>
    <cfRule type="expression" dxfId="3376" priority="16">
      <formula>K77&lt;0</formula>
    </cfRule>
  </conditionalFormatting>
  <conditionalFormatting sqref="L77:L90">
    <cfRule type="expression" dxfId="3375" priority="13">
      <formula>L77&gt;0</formula>
    </cfRule>
    <cfRule type="expression" dxfId="3374" priority="14">
      <formula>L77&lt;0</formula>
    </cfRule>
  </conditionalFormatting>
  <conditionalFormatting sqref="J42">
    <cfRule type="expression" dxfId="3373" priority="7">
      <formula>J42&gt;0</formula>
    </cfRule>
    <cfRule type="expression" dxfId="3372" priority="8">
      <formula>J42&lt;0</formula>
    </cfRule>
  </conditionalFormatting>
  <conditionalFormatting sqref="F43:F45">
    <cfRule type="expression" dxfId="3371" priority="5">
      <formula>F43&gt;0</formula>
    </cfRule>
    <cfRule type="expression" dxfId="3370" priority="6">
      <formula>F43&lt;0</formula>
    </cfRule>
  </conditionalFormatting>
  <conditionalFormatting sqref="H43:H45">
    <cfRule type="expression" dxfId="3369" priority="3">
      <formula>H43&gt;0</formula>
    </cfRule>
    <cfRule type="expression" dxfId="3368" priority="4">
      <formula>H43&lt;0</formula>
    </cfRule>
  </conditionalFormatting>
  <conditionalFormatting sqref="F26:F28 H26:H28">
    <cfRule type="expression" dxfId="3367" priority="1">
      <formula>F26&gt;0</formula>
    </cfRule>
    <cfRule type="expression" dxfId="336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5" priority="43">
      <formula>F54&gt;0</formula>
    </cfRule>
    <cfRule type="expression" dxfId="3364" priority="44">
      <formula>F54&lt;0</formula>
    </cfRule>
  </conditionalFormatting>
  <conditionalFormatting sqref="Q7">
    <cfRule type="expression" dxfId="3363" priority="41">
      <formula>Q7&gt;0</formula>
    </cfRule>
    <cfRule type="expression" dxfId="3362" priority="42">
      <formula>Q7&lt;0</formula>
    </cfRule>
  </conditionalFormatting>
  <conditionalFormatting sqref="Q8">
    <cfRule type="expression" dxfId="3361" priority="39">
      <formula>Q8&gt;0</formula>
    </cfRule>
    <cfRule type="expression" dxfId="3360" priority="40">
      <formula>Q8&lt;0</formula>
    </cfRule>
  </conditionalFormatting>
  <conditionalFormatting sqref="F33:F36 F38:F53">
    <cfRule type="expression" dxfId="3359" priority="37">
      <formula>F33&gt;0</formula>
    </cfRule>
    <cfRule type="expression" dxfId="3358" priority="38">
      <formula>F33&lt;0</formula>
    </cfRule>
  </conditionalFormatting>
  <conditionalFormatting sqref="H33:H36 H38:H53">
    <cfRule type="expression" dxfId="3357" priority="35">
      <formula>H33&gt;0</formula>
    </cfRule>
    <cfRule type="expression" dxfId="3356" priority="36">
      <formula>H33&lt;0</formula>
    </cfRule>
  </conditionalFormatting>
  <conditionalFormatting sqref="Q10">
    <cfRule type="expression" dxfId="3355" priority="33">
      <formula>Q10&gt;0</formula>
    </cfRule>
    <cfRule type="expression" dxfId="3354" priority="34">
      <formula>Q10&lt;0</formula>
    </cfRule>
  </conditionalFormatting>
  <conditionalFormatting sqref="J25:J37">
    <cfRule type="expression" dxfId="3353" priority="31">
      <formula>J25&gt;0</formula>
    </cfRule>
    <cfRule type="expression" dxfId="3352" priority="32">
      <formula>J25&lt;0</formula>
    </cfRule>
  </conditionalFormatting>
  <conditionalFormatting sqref="K25:K38">
    <cfRule type="expression" dxfId="3351" priority="29">
      <formula>K25&gt;0</formula>
    </cfRule>
    <cfRule type="expression" dxfId="3350" priority="30">
      <formula>K25&lt;0</formula>
    </cfRule>
  </conditionalFormatting>
  <conditionalFormatting sqref="L25">
    <cfRule type="expression" dxfId="3349" priority="27">
      <formula>L25&gt;0</formula>
    </cfRule>
    <cfRule type="expression" dxfId="3348" priority="28">
      <formula>L25&lt;0</formula>
    </cfRule>
  </conditionalFormatting>
  <conditionalFormatting sqref="F89:F110">
    <cfRule type="expression" dxfId="3347" priority="25">
      <formula>F89&gt;0</formula>
    </cfRule>
    <cfRule type="expression" dxfId="3346" priority="26">
      <formula>F89&lt;0</formula>
    </cfRule>
  </conditionalFormatting>
  <conditionalFormatting sqref="H89:H110">
    <cfRule type="expression" dxfId="3345" priority="23">
      <formula>H89&gt;0</formula>
    </cfRule>
    <cfRule type="expression" dxfId="3344" priority="24">
      <formula>H89&lt;0</formula>
    </cfRule>
  </conditionalFormatting>
  <conditionalFormatting sqref="J89:J102">
    <cfRule type="expression" dxfId="3343" priority="21">
      <formula>J89&gt;0</formula>
    </cfRule>
    <cfRule type="expression" dxfId="3342" priority="22">
      <formula>J89&lt;0</formula>
    </cfRule>
  </conditionalFormatting>
  <conditionalFormatting sqref="K89:K102">
    <cfRule type="expression" dxfId="3341" priority="19">
      <formula>K89&gt;0</formula>
    </cfRule>
    <cfRule type="expression" dxfId="3340" priority="20">
      <formula>K89&lt;0</formula>
    </cfRule>
  </conditionalFormatting>
  <conditionalFormatting sqref="L89:L102">
    <cfRule type="expression" dxfId="3339" priority="17">
      <formula>L89&gt;0</formula>
    </cfRule>
    <cfRule type="expression" dxfId="3338" priority="18">
      <formula>L89&lt;0</formula>
    </cfRule>
  </conditionalFormatting>
  <conditionalFormatting sqref="F29:F32">
    <cfRule type="expression" dxfId="3337" priority="15">
      <formula>F29&gt;0</formula>
    </cfRule>
    <cfRule type="expression" dxfId="3336" priority="16">
      <formula>F29&lt;0</formula>
    </cfRule>
  </conditionalFormatting>
  <conditionalFormatting sqref="H29:H32">
    <cfRule type="expression" dxfId="3335" priority="13">
      <formula>H29&gt;0</formula>
    </cfRule>
    <cfRule type="expression" dxfId="3334" priority="14">
      <formula>H29&lt;0</formula>
    </cfRule>
  </conditionalFormatting>
  <conditionalFormatting sqref="F25:F28">
    <cfRule type="expression" dxfId="3333" priority="11">
      <formula>F25&gt;0</formula>
    </cfRule>
    <cfRule type="expression" dxfId="3332" priority="12">
      <formula>F25&lt;0</formula>
    </cfRule>
  </conditionalFormatting>
  <conditionalFormatting sqref="H25:H28">
    <cfRule type="expression" dxfId="3331" priority="9">
      <formula>H25&gt;0</formula>
    </cfRule>
    <cfRule type="expression" dxfId="3330" priority="10">
      <formula>H25&lt;0</formula>
    </cfRule>
  </conditionalFormatting>
  <conditionalFormatting sqref="F37">
    <cfRule type="expression" dxfId="3329" priority="7">
      <formula>F37&gt;0</formula>
    </cfRule>
    <cfRule type="expression" dxfId="3328" priority="8">
      <formula>F37&lt;0</formula>
    </cfRule>
  </conditionalFormatting>
  <conditionalFormatting sqref="H37">
    <cfRule type="expression" dxfId="3327" priority="5">
      <formula>H37&gt;0</formula>
    </cfRule>
    <cfRule type="expression" dxfId="3326" priority="6">
      <formula>H37&lt;0</formula>
    </cfRule>
  </conditionalFormatting>
  <conditionalFormatting sqref="J49">
    <cfRule type="expression" dxfId="3325" priority="3">
      <formula>J49&gt;0</formula>
    </cfRule>
    <cfRule type="expression" dxfId="3324" priority="4">
      <formula>J49&lt;0</formula>
    </cfRule>
  </conditionalFormatting>
  <conditionalFormatting sqref="J38:J48">
    <cfRule type="expression" dxfId="3323" priority="1">
      <formula>J38&gt;0</formula>
    </cfRule>
    <cfRule type="expression" dxfId="332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21" priority="11">
      <formula>F33&gt;0</formula>
    </cfRule>
    <cfRule type="expression" dxfId="3320" priority="12">
      <formula>F33&lt;0</formula>
    </cfRule>
  </conditionalFormatting>
  <conditionalFormatting sqref="Q7">
    <cfRule type="expression" dxfId="3319" priority="9">
      <formula>Q7&gt;0</formula>
    </cfRule>
    <cfRule type="expression" dxfId="3318" priority="10">
      <formula>Q7&lt;0</formula>
    </cfRule>
  </conditionalFormatting>
  <conditionalFormatting sqref="Q8">
    <cfRule type="expression" dxfId="3317" priority="7">
      <formula>Q8&gt;0</formula>
    </cfRule>
    <cfRule type="expression" dxfId="3316" priority="8">
      <formula>Q8&lt;0</formula>
    </cfRule>
  </conditionalFormatting>
  <conditionalFormatting sqref="F25:F32">
    <cfRule type="expression" dxfId="3315" priority="5">
      <formula>F25&gt;0</formula>
    </cfRule>
    <cfRule type="expression" dxfId="3314" priority="6">
      <formula>F25&lt;0</formula>
    </cfRule>
  </conditionalFormatting>
  <conditionalFormatting sqref="H25:H32">
    <cfRule type="expression" dxfId="3313" priority="3">
      <formula>H25&gt;0</formula>
    </cfRule>
    <cfRule type="expression" dxfId="3312" priority="4">
      <formula>H25&lt;0</formula>
    </cfRule>
  </conditionalFormatting>
  <conditionalFormatting sqref="Q10">
    <cfRule type="expression" dxfId="3311" priority="1">
      <formula>Q10&gt;0</formula>
    </cfRule>
    <cfRule type="expression" dxfId="331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9" priority="39">
      <formula>F47&gt;0</formula>
    </cfRule>
    <cfRule type="expression" dxfId="3308" priority="40">
      <formula>F47&lt;0</formula>
    </cfRule>
  </conditionalFormatting>
  <conditionalFormatting sqref="Q7">
    <cfRule type="expression" dxfId="3307" priority="37">
      <formula>Q7&gt;0</formula>
    </cfRule>
    <cfRule type="expression" dxfId="3306" priority="38">
      <formula>Q7&lt;0</formula>
    </cfRule>
  </conditionalFormatting>
  <conditionalFormatting sqref="Q8">
    <cfRule type="expression" dxfId="3305" priority="35">
      <formula>Q8&gt;0</formula>
    </cfRule>
    <cfRule type="expression" dxfId="3304" priority="36">
      <formula>Q8&lt;0</formula>
    </cfRule>
  </conditionalFormatting>
  <conditionalFormatting sqref="F30:F46">
    <cfRule type="expression" dxfId="3303" priority="33">
      <formula>F30&gt;0</formula>
    </cfRule>
    <cfRule type="expression" dxfId="3302" priority="34">
      <formula>F30&lt;0</formula>
    </cfRule>
  </conditionalFormatting>
  <conditionalFormatting sqref="H30:H46">
    <cfRule type="expression" dxfId="3301" priority="31">
      <formula>H30&gt;0</formula>
    </cfRule>
    <cfRule type="expression" dxfId="3300" priority="32">
      <formula>H30&lt;0</formula>
    </cfRule>
  </conditionalFormatting>
  <conditionalFormatting sqref="Q10">
    <cfRule type="expression" dxfId="3299" priority="29">
      <formula>Q10&gt;0</formula>
    </cfRule>
    <cfRule type="expression" dxfId="3298" priority="30">
      <formula>Q10&lt;0</formula>
    </cfRule>
  </conditionalFormatting>
  <conditionalFormatting sqref="J25:J38">
    <cfRule type="expression" dxfId="3297" priority="27">
      <formula>J25&gt;0</formula>
    </cfRule>
    <cfRule type="expression" dxfId="3296" priority="28">
      <formula>J25&lt;0</formula>
    </cfRule>
  </conditionalFormatting>
  <conditionalFormatting sqref="K25:K38">
    <cfRule type="expression" dxfId="3295" priority="25">
      <formula>K25&gt;0</formula>
    </cfRule>
    <cfRule type="expression" dxfId="3294" priority="26">
      <formula>K25&lt;0</formula>
    </cfRule>
  </conditionalFormatting>
  <conditionalFormatting sqref="L25 L38">
    <cfRule type="expression" dxfId="3293" priority="23">
      <formula>L25&gt;0</formula>
    </cfRule>
    <cfRule type="expression" dxfId="3292" priority="24">
      <formula>L25&lt;0</formula>
    </cfRule>
  </conditionalFormatting>
  <conditionalFormatting sqref="F89:F110">
    <cfRule type="expression" dxfId="3291" priority="21">
      <formula>F89&gt;0</formula>
    </cfRule>
    <cfRule type="expression" dxfId="3290" priority="22">
      <formula>F89&lt;0</formula>
    </cfRule>
  </conditionalFormatting>
  <conditionalFormatting sqref="H89:H110">
    <cfRule type="expression" dxfId="3289" priority="19">
      <formula>H89&gt;0</formula>
    </cfRule>
    <cfRule type="expression" dxfId="3288" priority="20">
      <formula>H89&lt;0</formula>
    </cfRule>
  </conditionalFormatting>
  <conditionalFormatting sqref="J89:J102">
    <cfRule type="expression" dxfId="3287" priority="17">
      <formula>J89&gt;0</formula>
    </cfRule>
    <cfRule type="expression" dxfId="3286" priority="18">
      <formula>J89&lt;0</formula>
    </cfRule>
  </conditionalFormatting>
  <conditionalFormatting sqref="K89:K102">
    <cfRule type="expression" dxfId="3285" priority="15">
      <formula>K89&gt;0</formula>
    </cfRule>
    <cfRule type="expression" dxfId="3284" priority="16">
      <formula>K89&lt;0</formula>
    </cfRule>
  </conditionalFormatting>
  <conditionalFormatting sqref="L89:L102">
    <cfRule type="expression" dxfId="3283" priority="13">
      <formula>L89&gt;0</formula>
    </cfRule>
    <cfRule type="expression" dxfId="3282" priority="14">
      <formula>L89&lt;0</formula>
    </cfRule>
  </conditionalFormatting>
  <conditionalFormatting sqref="F25">
    <cfRule type="expression" dxfId="3281" priority="11">
      <formula>F25&gt;0</formula>
    </cfRule>
    <cfRule type="expression" dxfId="3280" priority="12">
      <formula>F25&lt;0</formula>
    </cfRule>
  </conditionalFormatting>
  <conditionalFormatting sqref="H25:H26">
    <cfRule type="expression" dxfId="3279" priority="9">
      <formula>H25&gt;0</formula>
    </cfRule>
    <cfRule type="expression" dxfId="3278" priority="10">
      <formula>H25&lt;0</formula>
    </cfRule>
  </conditionalFormatting>
  <conditionalFormatting sqref="F26">
    <cfRule type="expression" dxfId="3277" priority="7">
      <formula>F26&gt;0</formula>
    </cfRule>
    <cfRule type="expression" dxfId="3276" priority="8">
      <formula>F26&lt;0</formula>
    </cfRule>
  </conditionalFormatting>
  <conditionalFormatting sqref="F27:F29">
    <cfRule type="expression" dxfId="3275" priority="3">
      <formula>F27&gt;0</formula>
    </cfRule>
    <cfRule type="expression" dxfId="3274" priority="4">
      <formula>F27&lt;0</formula>
    </cfRule>
  </conditionalFormatting>
  <conditionalFormatting sqref="H27:H29">
    <cfRule type="expression" dxfId="3273" priority="1">
      <formula>H27&gt;0</formula>
    </cfRule>
    <cfRule type="expression" dxfId="327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I12" sqref="I12"/>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71" priority="43">
      <formula>F54&gt;0</formula>
    </cfRule>
    <cfRule type="expression" dxfId="3270" priority="44">
      <formula>F54&lt;0</formula>
    </cfRule>
  </conditionalFormatting>
  <conditionalFormatting sqref="Q7">
    <cfRule type="expression" dxfId="3269" priority="41">
      <formula>Q7&gt;0</formula>
    </cfRule>
    <cfRule type="expression" dxfId="3268" priority="42">
      <formula>Q7&lt;0</formula>
    </cfRule>
  </conditionalFormatting>
  <conditionalFormatting sqref="Q8">
    <cfRule type="expression" dxfId="3267" priority="39">
      <formula>Q8&gt;0</formula>
    </cfRule>
    <cfRule type="expression" dxfId="3266" priority="40">
      <formula>Q8&lt;0</formula>
    </cfRule>
  </conditionalFormatting>
  <conditionalFormatting sqref="F33:F36 F38:F53">
    <cfRule type="expression" dxfId="3265" priority="37">
      <formula>F33&gt;0</formula>
    </cfRule>
    <cfRule type="expression" dxfId="3264" priority="38">
      <formula>F33&lt;0</formula>
    </cfRule>
  </conditionalFormatting>
  <conditionalFormatting sqref="H33:H36 H38:H53">
    <cfRule type="expression" dxfId="3263" priority="35">
      <formula>H33&gt;0</formula>
    </cfRule>
    <cfRule type="expression" dxfId="3262" priority="36">
      <formula>H33&lt;0</formula>
    </cfRule>
  </conditionalFormatting>
  <conditionalFormatting sqref="Q10">
    <cfRule type="expression" dxfId="3261" priority="33">
      <formula>Q10&gt;0</formula>
    </cfRule>
    <cfRule type="expression" dxfId="3260" priority="34">
      <formula>Q10&lt;0</formula>
    </cfRule>
  </conditionalFormatting>
  <conditionalFormatting sqref="J25:J37">
    <cfRule type="expression" dxfId="3259" priority="31">
      <formula>J25&gt;0</formula>
    </cfRule>
    <cfRule type="expression" dxfId="3258" priority="32">
      <formula>J25&lt;0</formula>
    </cfRule>
  </conditionalFormatting>
  <conditionalFormatting sqref="K25:K38">
    <cfRule type="expression" dxfId="3257" priority="29">
      <formula>K25&gt;0</formula>
    </cfRule>
    <cfRule type="expression" dxfId="3256" priority="30">
      <formula>K25&lt;0</formula>
    </cfRule>
  </conditionalFormatting>
  <conditionalFormatting sqref="L25">
    <cfRule type="expression" dxfId="3255" priority="27">
      <formula>L25&gt;0</formula>
    </cfRule>
    <cfRule type="expression" dxfId="3254" priority="28">
      <formula>L25&lt;0</formula>
    </cfRule>
  </conditionalFormatting>
  <conditionalFormatting sqref="F89:F110">
    <cfRule type="expression" dxfId="3253" priority="25">
      <formula>F89&gt;0</formula>
    </cfRule>
    <cfRule type="expression" dxfId="3252" priority="26">
      <formula>F89&lt;0</formula>
    </cfRule>
  </conditionalFormatting>
  <conditionalFormatting sqref="H89:H110">
    <cfRule type="expression" dxfId="3251" priority="23">
      <formula>H89&gt;0</formula>
    </cfRule>
    <cfRule type="expression" dxfId="3250" priority="24">
      <formula>H89&lt;0</formula>
    </cfRule>
  </conditionalFormatting>
  <conditionalFormatting sqref="J89:J102">
    <cfRule type="expression" dxfId="3249" priority="21">
      <formula>J89&gt;0</formula>
    </cfRule>
    <cfRule type="expression" dxfId="3248" priority="22">
      <formula>J89&lt;0</formula>
    </cfRule>
  </conditionalFormatting>
  <conditionalFormatting sqref="K89:K102">
    <cfRule type="expression" dxfId="3247" priority="19">
      <formula>K89&gt;0</formula>
    </cfRule>
    <cfRule type="expression" dxfId="3246" priority="20">
      <formula>K89&lt;0</formula>
    </cfRule>
  </conditionalFormatting>
  <conditionalFormatting sqref="L89:L102">
    <cfRule type="expression" dxfId="3245" priority="17">
      <formula>L89&gt;0</formula>
    </cfRule>
    <cfRule type="expression" dxfId="3244" priority="18">
      <formula>L89&lt;0</formula>
    </cfRule>
  </conditionalFormatting>
  <conditionalFormatting sqref="F29:F32">
    <cfRule type="expression" dxfId="3243" priority="15">
      <formula>F29&gt;0</formula>
    </cfRule>
    <cfRule type="expression" dxfId="3242" priority="16">
      <formula>F29&lt;0</formula>
    </cfRule>
  </conditionalFormatting>
  <conditionalFormatting sqref="H29:H32">
    <cfRule type="expression" dxfId="3241" priority="13">
      <formula>H29&gt;0</formula>
    </cfRule>
    <cfRule type="expression" dxfId="3240" priority="14">
      <formula>H29&lt;0</formula>
    </cfRule>
  </conditionalFormatting>
  <conditionalFormatting sqref="F25:F28">
    <cfRule type="expression" dxfId="3239" priority="11">
      <formula>F25&gt;0</formula>
    </cfRule>
    <cfRule type="expression" dxfId="3238" priority="12">
      <formula>F25&lt;0</formula>
    </cfRule>
  </conditionalFormatting>
  <conditionalFormatting sqref="H25:H28">
    <cfRule type="expression" dxfId="3237" priority="9">
      <formula>H25&gt;0</formula>
    </cfRule>
    <cfRule type="expression" dxfId="3236" priority="10">
      <formula>H25&lt;0</formula>
    </cfRule>
  </conditionalFormatting>
  <conditionalFormatting sqref="F37">
    <cfRule type="expression" dxfId="3235" priority="7">
      <formula>F37&gt;0</formula>
    </cfRule>
    <cfRule type="expression" dxfId="3234" priority="8">
      <formula>F37&lt;0</formula>
    </cfRule>
  </conditionalFormatting>
  <conditionalFormatting sqref="H37">
    <cfRule type="expression" dxfId="3233" priority="5">
      <formula>H37&gt;0</formula>
    </cfRule>
    <cfRule type="expression" dxfId="3232" priority="6">
      <formula>H37&lt;0</formula>
    </cfRule>
  </conditionalFormatting>
  <conditionalFormatting sqref="J49">
    <cfRule type="expression" dxfId="3231" priority="3">
      <formula>J49&gt;0</formula>
    </cfRule>
    <cfRule type="expression" dxfId="3230" priority="4">
      <formula>J49&lt;0</formula>
    </cfRule>
  </conditionalFormatting>
  <conditionalFormatting sqref="J38:J48">
    <cfRule type="expression" dxfId="3229" priority="1">
      <formula>J38&gt;0</formula>
    </cfRule>
    <cfRule type="expression" dxfId="322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C6" sqref="C6"/>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48.63</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2431.5</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-125.57000000000062</v>
      </c>
      <c r="R7">
        <v>50</v>
      </c>
    </row>
    <row r="8" spans="1:21" x14ac:dyDescent="0.25">
      <c r="B8" s="398"/>
      <c r="C8" s="4"/>
      <c r="D8" s="3"/>
      <c r="E8" s="3"/>
      <c r="F8" s="3"/>
      <c r="G8" s="398"/>
      <c r="H8" s="158"/>
      <c r="I8" s="3"/>
      <c r="J8" s="3"/>
      <c r="K8" s="3"/>
      <c r="L8" s="4"/>
      <c r="M8" s="4"/>
      <c r="O8" s="11" t="s">
        <v>177</v>
      </c>
      <c r="P8" s="33"/>
      <c r="Q8" s="2">
        <f>K18+M18-F18+Q2*Q4</f>
        <v>-125.57000000000062</v>
      </c>
      <c r="T8" s="1"/>
      <c r="U8" s="727"/>
    </row>
    <row r="9" spans="1:21" x14ac:dyDescent="0.25">
      <c r="B9" s="398"/>
      <c r="C9" s="4"/>
      <c r="D9" s="3"/>
      <c r="E9" s="3"/>
      <c r="F9" s="3"/>
      <c r="G9" s="398"/>
      <c r="H9" s="158"/>
      <c r="I9" s="3"/>
      <c r="J9" s="3"/>
      <c r="K9" s="3"/>
      <c r="L9" s="4"/>
      <c r="M9" s="4"/>
      <c r="O9" s="11" t="s">
        <v>202</v>
      </c>
      <c r="Q9" s="175">
        <f>IF(Q2=0, 0, Q8/Q6)</f>
        <v>-4.9106985729761243E-2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53.493000000000009</v>
      </c>
    </row>
    <row r="20" spans="1:20" x14ac:dyDescent="0.25">
      <c r="O20" s="78">
        <v>1.0900000000000001</v>
      </c>
      <c r="P20" s="78">
        <f t="shared" ref="P20:P39" si="0">O20*$Q$4</f>
        <v>53.006700000000009</v>
      </c>
    </row>
    <row r="21" spans="1:20" x14ac:dyDescent="0.25">
      <c r="O21" s="78">
        <v>1.08</v>
      </c>
      <c r="P21" s="78">
        <f t="shared" si="0"/>
        <v>52.520400000000009</v>
      </c>
      <c r="T21" s="1"/>
    </row>
    <row r="22" spans="1:20" x14ac:dyDescent="0.25">
      <c r="O22" s="78">
        <v>1.07</v>
      </c>
      <c r="P22" s="78">
        <f t="shared" si="0"/>
        <v>52.034100000000002</v>
      </c>
    </row>
    <row r="23" spans="1:20" x14ac:dyDescent="0.25">
      <c r="O23" s="78">
        <v>1.06</v>
      </c>
      <c r="P23" s="78">
        <f t="shared" si="0"/>
        <v>51.547800000000002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51.061500000000002</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50.575200000000002</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50.088900000000002</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49.602600000000002</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49.116300000000003</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48.63</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48.143700000000003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47.657400000000003</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47.171100000000003</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46.684800000000003</v>
      </c>
    </row>
    <row r="34" spans="2:17" x14ac:dyDescent="0.25">
      <c r="B34" s="161"/>
      <c r="C34" s="10"/>
      <c r="D34" s="39"/>
      <c r="E34" s="39"/>
      <c r="F34" s="39"/>
      <c r="G34" s="39"/>
      <c r="H34" s="175"/>
      <c r="I34" s="39"/>
      <c r="J34" s="39"/>
      <c r="K34" s="39"/>
      <c r="L34" s="39"/>
      <c r="O34" s="78">
        <v>0.95</v>
      </c>
      <c r="P34" s="78">
        <f t="shared" si="0"/>
        <v>46.198500000000003</v>
      </c>
    </row>
    <row r="35" spans="2:17" x14ac:dyDescent="0.25">
      <c r="B35" s="161"/>
      <c r="C35" s="10"/>
      <c r="D35" s="39"/>
      <c r="E35" s="39"/>
      <c r="F35" s="39"/>
      <c r="G35" s="39"/>
      <c r="H35" s="175"/>
      <c r="I35" s="39"/>
      <c r="J35" s="39"/>
      <c r="K35" s="39"/>
      <c r="L35" s="39"/>
      <c r="O35" s="78">
        <v>0.94</v>
      </c>
      <c r="P35" s="78">
        <f t="shared" si="0"/>
        <v>45.712200000000003</v>
      </c>
    </row>
    <row r="36" spans="2:17" x14ac:dyDescent="0.25">
      <c r="B36" s="161"/>
      <c r="C36" s="10"/>
      <c r="D36" s="39"/>
      <c r="E36" s="39"/>
      <c r="F36" s="39"/>
      <c r="G36" s="39"/>
      <c r="H36" s="175"/>
      <c r="I36" s="39"/>
      <c r="J36" s="39"/>
      <c r="K36" s="39"/>
      <c r="L36" s="39"/>
      <c r="O36" s="78">
        <v>0.93</v>
      </c>
      <c r="P36" s="78">
        <f t="shared" si="0"/>
        <v>45.225900000000003</v>
      </c>
    </row>
    <row r="37" spans="2:17" x14ac:dyDescent="0.25">
      <c r="B37" s="161"/>
      <c r="C37" s="10"/>
      <c r="D37" s="39"/>
      <c r="E37" s="39"/>
      <c r="F37" s="39"/>
      <c r="G37" s="39"/>
      <c r="H37" s="175"/>
      <c r="I37" s="39"/>
      <c r="J37" s="39"/>
      <c r="K37" s="39"/>
      <c r="L37" s="39"/>
      <c r="O37" s="78">
        <v>0.92</v>
      </c>
      <c r="P37" s="78">
        <f t="shared" si="0"/>
        <v>44.739600000000003</v>
      </c>
    </row>
    <row r="38" spans="2:17" x14ac:dyDescent="0.25">
      <c r="B38" s="161"/>
      <c r="C38" s="10"/>
      <c r="D38" s="39"/>
      <c r="E38" s="39"/>
      <c r="F38" s="39"/>
      <c r="G38" s="39"/>
      <c r="H38" s="175"/>
      <c r="I38" s="39"/>
      <c r="J38" s="39"/>
      <c r="K38" s="39"/>
      <c r="L38" s="39"/>
      <c r="O38" s="78">
        <v>0.91</v>
      </c>
      <c r="P38" s="78">
        <f t="shared" si="0"/>
        <v>44.253300000000003</v>
      </c>
    </row>
    <row r="39" spans="2:17" x14ac:dyDescent="0.25">
      <c r="B39" s="161"/>
      <c r="C39" s="10"/>
      <c r="D39" s="39"/>
      <c r="E39" s="39"/>
      <c r="F39" s="39"/>
      <c r="G39" s="39"/>
      <c r="H39" s="175"/>
      <c r="I39" s="39"/>
      <c r="J39" s="39"/>
      <c r="K39" s="39"/>
      <c r="L39" s="39"/>
      <c r="O39" s="78">
        <v>0.9</v>
      </c>
      <c r="P39" s="78">
        <f t="shared" si="0"/>
        <v>43.767000000000003</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7" priority="35">
      <formula>Q7&gt;0</formula>
    </cfRule>
    <cfRule type="expression" dxfId="3226" priority="36">
      <formula>Q7&lt;0</formula>
    </cfRule>
  </conditionalFormatting>
  <conditionalFormatting sqref="Q8">
    <cfRule type="expression" dxfId="3225" priority="33">
      <formula>Q8&gt;0</formula>
    </cfRule>
    <cfRule type="expression" dxfId="3224" priority="34">
      <formula>Q8&lt;0</formula>
    </cfRule>
  </conditionalFormatting>
  <conditionalFormatting sqref="F34:F54 F58:F63">
    <cfRule type="expression" dxfId="3223" priority="31">
      <formula>F34&gt;0</formula>
    </cfRule>
    <cfRule type="expression" dxfId="3222" priority="32">
      <formula>F34&lt;0</formula>
    </cfRule>
  </conditionalFormatting>
  <conditionalFormatting sqref="H34:H54 H58:H63">
    <cfRule type="expression" dxfId="3221" priority="29">
      <formula>H34&gt;0</formula>
    </cfRule>
    <cfRule type="expression" dxfId="3220" priority="30">
      <formula>H34&lt;0</formula>
    </cfRule>
  </conditionalFormatting>
  <conditionalFormatting sqref="Q10">
    <cfRule type="expression" dxfId="3219" priority="27">
      <formula>Q10&gt;0</formula>
    </cfRule>
    <cfRule type="expression" dxfId="3218" priority="28">
      <formula>Q10&lt;0</formula>
    </cfRule>
  </conditionalFormatting>
  <conditionalFormatting sqref="J25:J38">
    <cfRule type="expression" dxfId="3217" priority="25">
      <formula>J25&gt;0</formula>
    </cfRule>
    <cfRule type="expression" dxfId="3216" priority="26">
      <formula>J25&lt;0</formula>
    </cfRule>
  </conditionalFormatting>
  <conditionalFormatting sqref="K25:K35 K37:K38">
    <cfRule type="expression" dxfId="3215" priority="23">
      <formula>K25&gt;0</formula>
    </cfRule>
    <cfRule type="expression" dxfId="3214" priority="24">
      <formula>K25&lt;0</formula>
    </cfRule>
  </conditionalFormatting>
  <conditionalFormatting sqref="F89:F110">
    <cfRule type="expression" dxfId="3213" priority="21">
      <formula>F89&gt;0</formula>
    </cfRule>
    <cfRule type="expression" dxfId="3212" priority="22">
      <formula>F89&lt;0</formula>
    </cfRule>
  </conditionalFormatting>
  <conditionalFormatting sqref="H89:H110">
    <cfRule type="expression" dxfId="3211" priority="19">
      <formula>H89&gt;0</formula>
    </cfRule>
    <cfRule type="expression" dxfId="3210" priority="20">
      <formula>H89&lt;0</formula>
    </cfRule>
  </conditionalFormatting>
  <conditionalFormatting sqref="J89:J102">
    <cfRule type="expression" dxfId="3209" priority="17">
      <formula>J89&gt;0</formula>
    </cfRule>
    <cfRule type="expression" dxfId="3208" priority="18">
      <formula>J89&lt;0</formula>
    </cfRule>
  </conditionalFormatting>
  <conditionalFormatting sqref="K89:K102">
    <cfRule type="expression" dxfId="3207" priority="15">
      <formula>K89&gt;0</formula>
    </cfRule>
    <cfRule type="expression" dxfId="3206" priority="16">
      <formula>K89&lt;0</formula>
    </cfRule>
  </conditionalFormatting>
  <conditionalFormatting sqref="L89:L102">
    <cfRule type="expression" dxfId="3205" priority="13">
      <formula>L89&gt;0</formula>
    </cfRule>
    <cfRule type="expression" dxfId="3204" priority="14">
      <formula>L89&lt;0</formula>
    </cfRule>
  </conditionalFormatting>
  <conditionalFormatting sqref="F25:F33">
    <cfRule type="expression" dxfId="3203" priority="11">
      <formula>F25&gt;0</formula>
    </cfRule>
    <cfRule type="expression" dxfId="3202" priority="12">
      <formula>F25&lt;0</formula>
    </cfRule>
  </conditionalFormatting>
  <conditionalFormatting sqref="H25:H33">
    <cfRule type="expression" dxfId="3201" priority="9">
      <formula>H25&gt;0</formula>
    </cfRule>
    <cfRule type="expression" dxfId="3200" priority="10">
      <formula>H25&lt;0</formula>
    </cfRule>
  </conditionalFormatting>
  <conditionalFormatting sqref="J54">
    <cfRule type="expression" dxfId="3199" priority="7">
      <formula>J54&gt;0</formula>
    </cfRule>
    <cfRule type="expression" dxfId="3198" priority="8">
      <formula>J54&lt;0</formula>
    </cfRule>
  </conditionalFormatting>
  <conditionalFormatting sqref="F55:F57">
    <cfRule type="expression" dxfId="3197" priority="5">
      <formula>F55&gt;0</formula>
    </cfRule>
    <cfRule type="expression" dxfId="3196" priority="6">
      <formula>F55&lt;0</formula>
    </cfRule>
  </conditionalFormatting>
  <conditionalFormatting sqref="H55:H57">
    <cfRule type="expression" dxfId="3195" priority="3">
      <formula>H55&gt;0</formula>
    </cfRule>
    <cfRule type="expression" dxfId="3194" priority="4">
      <formula>H55&lt;0</formula>
    </cfRule>
  </conditionalFormatting>
  <conditionalFormatting sqref="Q9">
    <cfRule type="expression" dxfId="3193" priority="1">
      <formula>Q9&gt;0</formula>
    </cfRule>
    <cfRule type="expression" dxfId="319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91" priority="53">
      <formula>F54&gt;0</formula>
    </cfRule>
    <cfRule type="expression" dxfId="3190" priority="54">
      <formula>F54&lt;0</formula>
    </cfRule>
  </conditionalFormatting>
  <conditionalFormatting sqref="Q7">
    <cfRule type="expression" dxfId="3189" priority="51">
      <formula>Q7&gt;0</formula>
    </cfRule>
    <cfRule type="expression" dxfId="3188" priority="52">
      <formula>Q7&lt;0</formula>
    </cfRule>
  </conditionalFormatting>
  <conditionalFormatting sqref="Q8">
    <cfRule type="expression" dxfId="3187" priority="49">
      <formula>Q8&gt;0</formula>
    </cfRule>
    <cfRule type="expression" dxfId="3186" priority="50">
      <formula>Q8&lt;0</formula>
    </cfRule>
  </conditionalFormatting>
  <conditionalFormatting sqref="F33:F36 F38:F53">
    <cfRule type="expression" dxfId="3185" priority="47">
      <formula>F33&gt;0</formula>
    </cfRule>
    <cfRule type="expression" dxfId="3184" priority="48">
      <formula>F33&lt;0</formula>
    </cfRule>
  </conditionalFormatting>
  <conditionalFormatting sqref="H38:H53 H33:H36">
    <cfRule type="expression" dxfId="3183" priority="45">
      <formula>H33&gt;0</formula>
    </cfRule>
    <cfRule type="expression" dxfId="3182" priority="46">
      <formula>H33&lt;0</formula>
    </cfRule>
  </conditionalFormatting>
  <conditionalFormatting sqref="Q10">
    <cfRule type="expression" dxfId="3181" priority="43">
      <formula>Q10&gt;0</formula>
    </cfRule>
    <cfRule type="expression" dxfId="3180" priority="44">
      <formula>Q10&lt;0</formula>
    </cfRule>
  </conditionalFormatting>
  <conditionalFormatting sqref="J25:J27 J34:J37">
    <cfRule type="expression" dxfId="3179" priority="41">
      <formula>J25&gt;0</formula>
    </cfRule>
    <cfRule type="expression" dxfId="3178" priority="42">
      <formula>J25&lt;0</formula>
    </cfRule>
  </conditionalFormatting>
  <conditionalFormatting sqref="K25:K38">
    <cfRule type="expression" dxfId="3177" priority="39">
      <formula>K25&gt;0</formula>
    </cfRule>
    <cfRule type="expression" dxfId="3176" priority="40">
      <formula>K25&lt;0</formula>
    </cfRule>
  </conditionalFormatting>
  <conditionalFormatting sqref="L25">
    <cfRule type="expression" dxfId="3175" priority="37">
      <formula>L25&gt;0</formula>
    </cfRule>
    <cfRule type="expression" dxfId="3174" priority="38">
      <formula>L25&lt;0</formula>
    </cfRule>
  </conditionalFormatting>
  <conditionalFormatting sqref="F89:F110">
    <cfRule type="expression" dxfId="3173" priority="35">
      <formula>F89&gt;0</formula>
    </cfRule>
    <cfRule type="expression" dxfId="3172" priority="36">
      <formula>F89&lt;0</formula>
    </cfRule>
  </conditionalFormatting>
  <conditionalFormatting sqref="H89:H110">
    <cfRule type="expression" dxfId="3171" priority="33">
      <formula>H89&gt;0</formula>
    </cfRule>
    <cfRule type="expression" dxfId="3170" priority="34">
      <formula>H89&lt;0</formula>
    </cfRule>
  </conditionalFormatting>
  <conditionalFormatting sqref="J89:J102">
    <cfRule type="expression" dxfId="3169" priority="31">
      <formula>J89&gt;0</formula>
    </cfRule>
    <cfRule type="expression" dxfId="3168" priority="32">
      <formula>J89&lt;0</formula>
    </cfRule>
  </conditionalFormatting>
  <conditionalFormatting sqref="K89:K102">
    <cfRule type="expression" dxfId="3167" priority="29">
      <formula>K89&gt;0</formula>
    </cfRule>
    <cfRule type="expression" dxfId="3166" priority="30">
      <formula>K89&lt;0</formula>
    </cfRule>
  </conditionalFormatting>
  <conditionalFormatting sqref="L89:L102">
    <cfRule type="expression" dxfId="3165" priority="27">
      <formula>L89&gt;0</formula>
    </cfRule>
    <cfRule type="expression" dxfId="3164" priority="28">
      <formula>L89&lt;0</formula>
    </cfRule>
  </conditionalFormatting>
  <conditionalFormatting sqref="F31:F32">
    <cfRule type="expression" dxfId="3163" priority="25">
      <formula>F31&gt;0</formula>
    </cfRule>
    <cfRule type="expression" dxfId="3162" priority="26">
      <formula>F31&lt;0</formula>
    </cfRule>
  </conditionalFormatting>
  <conditionalFormatting sqref="H31:H32">
    <cfRule type="expression" dxfId="3161" priority="23">
      <formula>H31&gt;0</formula>
    </cfRule>
    <cfRule type="expression" dxfId="3160" priority="24">
      <formula>H31&lt;0</formula>
    </cfRule>
  </conditionalFormatting>
  <conditionalFormatting sqref="F25:F26">
    <cfRule type="expression" dxfId="3159" priority="21">
      <formula>F25&gt;0</formula>
    </cfRule>
    <cfRule type="expression" dxfId="3158" priority="22">
      <formula>F25&lt;0</formula>
    </cfRule>
  </conditionalFormatting>
  <conditionalFormatting sqref="H25:H26">
    <cfRule type="expression" dxfId="3157" priority="19">
      <formula>H25&gt;0</formula>
    </cfRule>
    <cfRule type="expression" dxfId="3156" priority="20">
      <formula>H25&lt;0</formula>
    </cfRule>
  </conditionalFormatting>
  <conditionalFormatting sqref="F37">
    <cfRule type="expression" dxfId="3155" priority="17">
      <formula>F37&gt;0</formula>
    </cfRule>
    <cfRule type="expression" dxfId="3154" priority="18">
      <formula>F37&lt;0</formula>
    </cfRule>
  </conditionalFormatting>
  <conditionalFormatting sqref="H37">
    <cfRule type="expression" dxfId="3153" priority="15">
      <formula>H37&gt;0</formula>
    </cfRule>
    <cfRule type="expression" dxfId="3152" priority="16">
      <formula>H37&lt;0</formula>
    </cfRule>
  </conditionalFormatting>
  <conditionalFormatting sqref="J49">
    <cfRule type="expression" dxfId="3151" priority="13">
      <formula>J49&gt;0</formula>
    </cfRule>
    <cfRule type="expression" dxfId="3150" priority="14">
      <formula>J49&lt;0</formula>
    </cfRule>
  </conditionalFormatting>
  <conditionalFormatting sqref="J38:J48">
    <cfRule type="expression" dxfId="3149" priority="11">
      <formula>J38&gt;0</formula>
    </cfRule>
    <cfRule type="expression" dxfId="3148" priority="12">
      <formula>J38&lt;0</formula>
    </cfRule>
  </conditionalFormatting>
  <conditionalFormatting sqref="F27:F30">
    <cfRule type="expression" dxfId="3147" priority="9">
      <formula>F27&gt;0</formula>
    </cfRule>
    <cfRule type="expression" dxfId="3146" priority="10">
      <formula>F27&lt;0</formula>
    </cfRule>
  </conditionalFormatting>
  <conditionalFormatting sqref="H27:H30">
    <cfRule type="expression" dxfId="3145" priority="7">
      <formula>H27&gt;0</formula>
    </cfRule>
    <cfRule type="expression" dxfId="3144" priority="8">
      <formula>H27&lt;0</formula>
    </cfRule>
  </conditionalFormatting>
  <conditionalFormatting sqref="J33">
    <cfRule type="expression" dxfId="3143" priority="5">
      <formula>J33&gt;0</formula>
    </cfRule>
    <cfRule type="expression" dxfId="3142" priority="6">
      <formula>J33&lt;0</formula>
    </cfRule>
  </conditionalFormatting>
  <conditionalFormatting sqref="J31:J32">
    <cfRule type="expression" dxfId="3141" priority="3">
      <formula>J31&gt;0</formula>
    </cfRule>
    <cfRule type="expression" dxfId="3140" priority="4">
      <formula>J31&lt;0</formula>
    </cfRule>
  </conditionalFormatting>
  <conditionalFormatting sqref="J28:J30">
    <cfRule type="expression" dxfId="3139" priority="1">
      <formula>J28&gt;0</formula>
    </cfRule>
    <cfRule type="expression" dxfId="313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37" priority="35">
      <formula>F47&gt;0</formula>
    </cfRule>
    <cfRule type="expression" dxfId="3136" priority="36">
      <formula>F47&lt;0</formula>
    </cfRule>
  </conditionalFormatting>
  <conditionalFormatting sqref="Q7">
    <cfRule type="expression" dxfId="3135" priority="33">
      <formula>Q7&gt;0</formula>
    </cfRule>
    <cfRule type="expression" dxfId="3134" priority="34">
      <formula>Q7&lt;0</formula>
    </cfRule>
  </conditionalFormatting>
  <conditionalFormatting sqref="Q8">
    <cfRule type="expression" dxfId="3133" priority="31">
      <formula>Q8&gt;0</formula>
    </cfRule>
    <cfRule type="expression" dxfId="3132" priority="32">
      <formula>Q8&lt;0</formula>
    </cfRule>
  </conditionalFormatting>
  <conditionalFormatting sqref="F30:F46">
    <cfRule type="expression" dxfId="3131" priority="29">
      <formula>F30&gt;0</formula>
    </cfRule>
    <cfRule type="expression" dxfId="3130" priority="30">
      <formula>F30&lt;0</formula>
    </cfRule>
  </conditionalFormatting>
  <conditionalFormatting sqref="H30:H46">
    <cfRule type="expression" dxfId="3129" priority="27">
      <formula>H30&gt;0</formula>
    </cfRule>
    <cfRule type="expression" dxfId="3128" priority="28">
      <formula>H30&lt;0</formula>
    </cfRule>
  </conditionalFormatting>
  <conditionalFormatting sqref="Q10">
    <cfRule type="expression" dxfId="3127" priority="25">
      <formula>Q10&gt;0</formula>
    </cfRule>
    <cfRule type="expression" dxfId="3126" priority="26">
      <formula>Q10&lt;0</formula>
    </cfRule>
  </conditionalFormatting>
  <conditionalFormatting sqref="J25:J38">
    <cfRule type="expression" dxfId="3125" priority="23">
      <formula>J25&gt;0</formula>
    </cfRule>
    <cfRule type="expression" dxfId="3124" priority="24">
      <formula>J25&lt;0</formula>
    </cfRule>
  </conditionalFormatting>
  <conditionalFormatting sqref="K25:K38">
    <cfRule type="expression" dxfId="3123" priority="21">
      <formula>K25&gt;0</formula>
    </cfRule>
    <cfRule type="expression" dxfId="3122" priority="22">
      <formula>K25&lt;0</formula>
    </cfRule>
  </conditionalFormatting>
  <conditionalFormatting sqref="L25 L38">
    <cfRule type="expression" dxfId="3121" priority="19">
      <formula>L25&gt;0</formula>
    </cfRule>
    <cfRule type="expression" dxfId="3120" priority="20">
      <formula>L25&lt;0</formula>
    </cfRule>
  </conditionalFormatting>
  <conditionalFormatting sqref="F89:F110">
    <cfRule type="expression" dxfId="3119" priority="17">
      <formula>F89&gt;0</formula>
    </cfRule>
    <cfRule type="expression" dxfId="3118" priority="18">
      <formula>F89&lt;0</formula>
    </cfRule>
  </conditionalFormatting>
  <conditionalFormatting sqref="H89:H110">
    <cfRule type="expression" dxfId="3117" priority="15">
      <formula>H89&gt;0</formula>
    </cfRule>
    <cfRule type="expression" dxfId="3116" priority="16">
      <formula>H89&lt;0</formula>
    </cfRule>
  </conditionalFormatting>
  <conditionalFormatting sqref="J89:J102">
    <cfRule type="expression" dxfId="3115" priority="13">
      <formula>J89&gt;0</formula>
    </cfRule>
    <cfRule type="expression" dxfId="3114" priority="14">
      <formula>J89&lt;0</formula>
    </cfRule>
  </conditionalFormatting>
  <conditionalFormatting sqref="K89:K102">
    <cfRule type="expression" dxfId="3113" priority="11">
      <formula>K89&gt;0</formula>
    </cfRule>
    <cfRule type="expression" dxfId="3112" priority="12">
      <formula>K89&lt;0</formula>
    </cfRule>
  </conditionalFormatting>
  <conditionalFormatting sqref="L89:L102">
    <cfRule type="expression" dxfId="3111" priority="9">
      <formula>L89&gt;0</formula>
    </cfRule>
    <cfRule type="expression" dxfId="3110" priority="10">
      <formula>L89&lt;0</formula>
    </cfRule>
  </conditionalFormatting>
  <conditionalFormatting sqref="F29 F25:F26">
    <cfRule type="expression" dxfId="3109" priority="7">
      <formula>F25&gt;0</formula>
    </cfRule>
    <cfRule type="expression" dxfId="3108" priority="8">
      <formula>F25&lt;0</formula>
    </cfRule>
  </conditionalFormatting>
  <conditionalFormatting sqref="H29 H25:H27">
    <cfRule type="expression" dxfId="3107" priority="5">
      <formula>H25&gt;0</formula>
    </cfRule>
    <cfRule type="expression" dxfId="3106" priority="6">
      <formula>H25&lt;0</formula>
    </cfRule>
  </conditionalFormatting>
  <conditionalFormatting sqref="F27:F28">
    <cfRule type="expression" dxfId="3105" priority="3">
      <formula>F27&gt;0</formula>
    </cfRule>
    <cfRule type="expression" dxfId="3104" priority="4">
      <formula>F27&lt;0</formula>
    </cfRule>
  </conditionalFormatting>
  <conditionalFormatting sqref="H28">
    <cfRule type="expression" dxfId="3103" priority="1">
      <formula>H28&gt;0</formula>
    </cfRule>
    <cfRule type="expression" dxfId="310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101" priority="39">
      <formula>F51&gt;0</formula>
    </cfRule>
    <cfRule type="expression" dxfId="3100" priority="40">
      <formula>F51&lt;0</formula>
    </cfRule>
  </conditionalFormatting>
  <conditionalFormatting sqref="Q7">
    <cfRule type="expression" dxfId="3099" priority="37">
      <formula>Q7&gt;0</formula>
    </cfRule>
    <cfRule type="expression" dxfId="3098" priority="38">
      <formula>Q7&lt;0</formula>
    </cfRule>
  </conditionalFormatting>
  <conditionalFormatting sqref="Q8">
    <cfRule type="expression" dxfId="3097" priority="35">
      <formula>Q8&gt;0</formula>
    </cfRule>
    <cfRule type="expression" dxfId="3096" priority="36">
      <formula>Q8&lt;0</formula>
    </cfRule>
  </conditionalFormatting>
  <conditionalFormatting sqref="F31:F49">
    <cfRule type="expression" dxfId="3095" priority="33">
      <formula>F31&gt;0</formula>
    </cfRule>
    <cfRule type="expression" dxfId="3094" priority="34">
      <formula>F31&lt;0</formula>
    </cfRule>
  </conditionalFormatting>
  <conditionalFormatting sqref="H31:H49">
    <cfRule type="expression" dxfId="3093" priority="31">
      <formula>H31&gt;0</formula>
    </cfRule>
    <cfRule type="expression" dxfId="3092" priority="32">
      <formula>H31&lt;0</formula>
    </cfRule>
  </conditionalFormatting>
  <conditionalFormatting sqref="Q10">
    <cfRule type="expression" dxfId="3091" priority="29">
      <formula>Q10&gt;0</formula>
    </cfRule>
    <cfRule type="expression" dxfId="3090" priority="30">
      <formula>Q10&lt;0</formula>
    </cfRule>
  </conditionalFormatting>
  <conditionalFormatting sqref="J25:J38">
    <cfRule type="expression" dxfId="3089" priority="27">
      <formula>J25&gt;0</formula>
    </cfRule>
    <cfRule type="expression" dxfId="3088" priority="28">
      <formula>J25&lt;0</formula>
    </cfRule>
  </conditionalFormatting>
  <conditionalFormatting sqref="K38">
    <cfRule type="expression" dxfId="3087" priority="25">
      <formula>K38&gt;0</formula>
    </cfRule>
    <cfRule type="expression" dxfId="3086" priority="26">
      <formula>K38&lt;0</formula>
    </cfRule>
  </conditionalFormatting>
  <conditionalFormatting sqref="L25:L38">
    <cfRule type="expression" dxfId="3085" priority="23">
      <formula>L25&gt;0</formula>
    </cfRule>
    <cfRule type="expression" dxfId="3084" priority="24">
      <formula>L25&lt;0</formula>
    </cfRule>
  </conditionalFormatting>
  <conditionalFormatting sqref="F95:F116">
    <cfRule type="expression" dxfId="3083" priority="21">
      <formula>F95&gt;0</formula>
    </cfRule>
    <cfRule type="expression" dxfId="3082" priority="22">
      <formula>F95&lt;0</formula>
    </cfRule>
  </conditionalFormatting>
  <conditionalFormatting sqref="H95:H116">
    <cfRule type="expression" dxfId="3081" priority="19">
      <formula>H95&gt;0</formula>
    </cfRule>
    <cfRule type="expression" dxfId="3080" priority="20">
      <formula>H95&lt;0</formula>
    </cfRule>
  </conditionalFormatting>
  <conditionalFormatting sqref="J95:J108">
    <cfRule type="expression" dxfId="3079" priority="17">
      <formula>J95&gt;0</formula>
    </cfRule>
    <cfRule type="expression" dxfId="3078" priority="18">
      <formula>J95&lt;0</formula>
    </cfRule>
  </conditionalFormatting>
  <conditionalFormatting sqref="K95:K108">
    <cfRule type="expression" dxfId="3077" priority="15">
      <formula>K95&gt;0</formula>
    </cfRule>
    <cfRule type="expression" dxfId="3076" priority="16">
      <formula>K95&lt;0</formula>
    </cfRule>
  </conditionalFormatting>
  <conditionalFormatting sqref="L95:L108">
    <cfRule type="expression" dxfId="3075" priority="13">
      <formula>L95&gt;0</formula>
    </cfRule>
    <cfRule type="expression" dxfId="3074" priority="14">
      <formula>L95&lt;0</formula>
    </cfRule>
  </conditionalFormatting>
  <conditionalFormatting sqref="F25:F30">
    <cfRule type="expression" dxfId="3073" priority="11">
      <formula>F25&gt;0</formula>
    </cfRule>
    <cfRule type="expression" dxfId="3072" priority="12">
      <formula>F25&lt;0</formula>
    </cfRule>
  </conditionalFormatting>
  <conditionalFormatting sqref="H25:H30">
    <cfRule type="expression" dxfId="3071" priority="9">
      <formula>H25&gt;0</formula>
    </cfRule>
    <cfRule type="expression" dxfId="3070" priority="10">
      <formula>H25&lt;0</formula>
    </cfRule>
  </conditionalFormatting>
  <conditionalFormatting sqref="F50">
    <cfRule type="expression" dxfId="3069" priority="7">
      <formula>F50&gt;0</formula>
    </cfRule>
    <cfRule type="expression" dxfId="3068" priority="8">
      <formula>F50&lt;0</formula>
    </cfRule>
  </conditionalFormatting>
  <conditionalFormatting sqref="H50">
    <cfRule type="expression" dxfId="3067" priority="5">
      <formula>H50&gt;0</formula>
    </cfRule>
    <cfRule type="expression" dxfId="3066" priority="6">
      <formula>H50&lt;0</formula>
    </cfRule>
  </conditionalFormatting>
  <conditionalFormatting sqref="H62:H63 F62:F63">
    <cfRule type="expression" dxfId="3065" priority="3">
      <formula>F62&gt;0</formula>
    </cfRule>
    <cfRule type="expression" dxfId="3064" priority="4">
      <formula>F62&lt;0</formula>
    </cfRule>
  </conditionalFormatting>
  <conditionalFormatting sqref="J60">
    <cfRule type="expression" dxfId="3063" priority="1">
      <formula>J60&gt;0</formula>
    </cfRule>
    <cfRule type="expression" dxfId="306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1" priority="35">
      <formula>F47&gt;0</formula>
    </cfRule>
    <cfRule type="expression" dxfId="3060" priority="36">
      <formula>F47&lt;0</formula>
    </cfRule>
  </conditionalFormatting>
  <conditionalFormatting sqref="Q7">
    <cfRule type="expression" dxfId="3059" priority="33">
      <formula>Q7&gt;0</formula>
    </cfRule>
    <cfRule type="expression" dxfId="3058" priority="34">
      <formula>Q7&lt;0</formula>
    </cfRule>
  </conditionalFormatting>
  <conditionalFormatting sqref="Q8">
    <cfRule type="expression" dxfId="3057" priority="31">
      <formula>Q8&gt;0</formula>
    </cfRule>
    <cfRule type="expression" dxfId="3056" priority="32">
      <formula>Q8&lt;0</formula>
    </cfRule>
  </conditionalFormatting>
  <conditionalFormatting sqref="F30:F46">
    <cfRule type="expression" dxfId="3055" priority="29">
      <formula>F30&gt;0</formula>
    </cfRule>
    <cfRule type="expression" dxfId="3054" priority="30">
      <formula>F30&lt;0</formula>
    </cfRule>
  </conditionalFormatting>
  <conditionalFormatting sqref="H30:H46">
    <cfRule type="expression" dxfId="3053" priority="27">
      <formula>H30&gt;0</formula>
    </cfRule>
    <cfRule type="expression" dxfId="3052" priority="28">
      <formula>H30&lt;0</formula>
    </cfRule>
  </conditionalFormatting>
  <conditionalFormatting sqref="Q10">
    <cfRule type="expression" dxfId="3051" priority="25">
      <formula>Q10&gt;0</formula>
    </cfRule>
    <cfRule type="expression" dxfId="3050" priority="26">
      <formula>Q10&lt;0</formula>
    </cfRule>
  </conditionalFormatting>
  <conditionalFormatting sqref="J25:J38">
    <cfRule type="expression" dxfId="3049" priority="23">
      <formula>J25&gt;0</formula>
    </cfRule>
    <cfRule type="expression" dxfId="3048" priority="24">
      <formula>J25&lt;0</formula>
    </cfRule>
  </conditionalFormatting>
  <conditionalFormatting sqref="K25:K38">
    <cfRule type="expression" dxfId="3047" priority="21">
      <formula>K25&gt;0</formula>
    </cfRule>
    <cfRule type="expression" dxfId="3046" priority="22">
      <formula>K25&lt;0</formula>
    </cfRule>
  </conditionalFormatting>
  <conditionalFormatting sqref="L25 L38">
    <cfRule type="expression" dxfId="3045" priority="19">
      <formula>L25&gt;0</formula>
    </cfRule>
    <cfRule type="expression" dxfId="3044" priority="20">
      <formula>L25&lt;0</formula>
    </cfRule>
  </conditionalFormatting>
  <conditionalFormatting sqref="F89:F110">
    <cfRule type="expression" dxfId="3043" priority="17">
      <formula>F89&gt;0</formula>
    </cfRule>
    <cfRule type="expression" dxfId="3042" priority="18">
      <formula>F89&lt;0</formula>
    </cfRule>
  </conditionalFormatting>
  <conditionalFormatting sqref="H89:H110">
    <cfRule type="expression" dxfId="3041" priority="15">
      <formula>H89&gt;0</formula>
    </cfRule>
    <cfRule type="expression" dxfId="3040" priority="16">
      <formula>H89&lt;0</formula>
    </cfRule>
  </conditionalFormatting>
  <conditionalFormatting sqref="J89:J102">
    <cfRule type="expression" dxfId="3039" priority="13">
      <formula>J89&gt;0</formula>
    </cfRule>
    <cfRule type="expression" dxfId="3038" priority="14">
      <formula>J89&lt;0</formula>
    </cfRule>
  </conditionalFormatting>
  <conditionalFormatting sqref="K89:K102">
    <cfRule type="expression" dxfId="3037" priority="11">
      <formula>K89&gt;0</formula>
    </cfRule>
    <cfRule type="expression" dxfId="3036" priority="12">
      <formula>K89&lt;0</formula>
    </cfRule>
  </conditionalFormatting>
  <conditionalFormatting sqref="L89:L102">
    <cfRule type="expression" dxfId="3035" priority="9">
      <formula>L89&gt;0</formula>
    </cfRule>
    <cfRule type="expression" dxfId="3034" priority="10">
      <formula>L89&lt;0</formula>
    </cfRule>
  </conditionalFormatting>
  <conditionalFormatting sqref="F25:F29">
    <cfRule type="expression" dxfId="3033" priority="7">
      <formula>F25&gt;0</formula>
    </cfRule>
    <cfRule type="expression" dxfId="3032" priority="8">
      <formula>F25&lt;0</formula>
    </cfRule>
  </conditionalFormatting>
  <conditionalFormatting sqref="H25:H29">
    <cfRule type="expression" dxfId="3031" priority="5">
      <formula>H25&gt;0</formula>
    </cfRule>
    <cfRule type="expression" dxfId="303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9" priority="35">
      <formula>F47&gt;0</formula>
    </cfRule>
    <cfRule type="expression" dxfId="3028" priority="36">
      <formula>F47&lt;0</formula>
    </cfRule>
  </conditionalFormatting>
  <conditionalFormatting sqref="Q7">
    <cfRule type="expression" dxfId="3027" priority="33">
      <formula>Q7&gt;0</formula>
    </cfRule>
    <cfRule type="expression" dxfId="3026" priority="34">
      <formula>Q7&lt;0</formula>
    </cfRule>
  </conditionalFormatting>
  <conditionalFormatting sqref="Q8">
    <cfRule type="expression" dxfId="3025" priority="31">
      <formula>Q8&gt;0</formula>
    </cfRule>
    <cfRule type="expression" dxfId="3024" priority="32">
      <formula>Q8&lt;0</formula>
    </cfRule>
  </conditionalFormatting>
  <conditionalFormatting sqref="F30:F46">
    <cfRule type="expression" dxfId="3023" priority="29">
      <formula>F30&gt;0</formula>
    </cfRule>
    <cfRule type="expression" dxfId="3022" priority="30">
      <formula>F30&lt;0</formula>
    </cfRule>
  </conditionalFormatting>
  <conditionalFormatting sqref="H30:H46">
    <cfRule type="expression" dxfId="3021" priority="27">
      <formula>H30&gt;0</formula>
    </cfRule>
    <cfRule type="expression" dxfId="3020" priority="28">
      <formula>H30&lt;0</formula>
    </cfRule>
  </conditionalFormatting>
  <conditionalFormatting sqref="Q10">
    <cfRule type="expression" dxfId="3019" priority="25">
      <formula>Q10&gt;0</formula>
    </cfRule>
    <cfRule type="expression" dxfId="3018" priority="26">
      <formula>Q10&lt;0</formula>
    </cfRule>
  </conditionalFormatting>
  <conditionalFormatting sqref="J25:J38">
    <cfRule type="expression" dxfId="3017" priority="23">
      <formula>J25&gt;0</formula>
    </cfRule>
    <cfRule type="expression" dxfId="3016" priority="24">
      <formula>J25&lt;0</formula>
    </cfRule>
  </conditionalFormatting>
  <conditionalFormatting sqref="K25:K38">
    <cfRule type="expression" dxfId="3015" priority="21">
      <formula>K25&gt;0</formula>
    </cfRule>
    <cfRule type="expression" dxfId="3014" priority="22">
      <formula>K25&lt;0</formula>
    </cfRule>
  </conditionalFormatting>
  <conditionalFormatting sqref="L25 L38">
    <cfRule type="expression" dxfId="3013" priority="19">
      <formula>L25&gt;0</formula>
    </cfRule>
    <cfRule type="expression" dxfId="3012" priority="20">
      <formula>L25&lt;0</formula>
    </cfRule>
  </conditionalFormatting>
  <conditionalFormatting sqref="F89:F110">
    <cfRule type="expression" dxfId="3011" priority="17">
      <formula>F89&gt;0</formula>
    </cfRule>
    <cfRule type="expression" dxfId="3010" priority="18">
      <formula>F89&lt;0</formula>
    </cfRule>
  </conditionalFormatting>
  <conditionalFormatting sqref="H89:H110">
    <cfRule type="expression" dxfId="3009" priority="15">
      <formula>H89&gt;0</formula>
    </cfRule>
    <cfRule type="expression" dxfId="3008" priority="16">
      <formula>H89&lt;0</formula>
    </cfRule>
  </conditionalFormatting>
  <conditionalFormatting sqref="J89:J102">
    <cfRule type="expression" dxfId="3007" priority="13">
      <formula>J89&gt;0</formula>
    </cfRule>
    <cfRule type="expression" dxfId="3006" priority="14">
      <formula>J89&lt;0</formula>
    </cfRule>
  </conditionalFormatting>
  <conditionalFormatting sqref="K89:K102">
    <cfRule type="expression" dxfId="3005" priority="11">
      <formula>K89&gt;0</formula>
    </cfRule>
    <cfRule type="expression" dxfId="3004" priority="12">
      <formula>K89&lt;0</formula>
    </cfRule>
  </conditionalFormatting>
  <conditionalFormatting sqref="L89:L102">
    <cfRule type="expression" dxfId="3003" priority="9">
      <formula>L89&gt;0</formula>
    </cfRule>
    <cfRule type="expression" dxfId="3002" priority="10">
      <formula>L89&lt;0</formula>
    </cfRule>
  </conditionalFormatting>
  <conditionalFormatting sqref="F29 F25:F27">
    <cfRule type="expression" dxfId="3001" priority="7">
      <formula>F25&gt;0</formula>
    </cfRule>
    <cfRule type="expression" dxfId="3000" priority="8">
      <formula>F25&lt;0</formula>
    </cfRule>
  </conditionalFormatting>
  <conditionalFormatting sqref="H25:H29">
    <cfRule type="expression" dxfId="2999" priority="5">
      <formula>H25&gt;0</formula>
    </cfRule>
    <cfRule type="expression" dxfId="2998" priority="6">
      <formula>H25&lt;0</formula>
    </cfRule>
  </conditionalFormatting>
  <conditionalFormatting sqref="F28">
    <cfRule type="expression" dxfId="2997" priority="3">
      <formula>F28&gt;0</formula>
    </cfRule>
    <cfRule type="expression" dxfId="299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95" priority="43">
      <formula>F54&gt;0</formula>
    </cfRule>
    <cfRule type="expression" dxfId="2994" priority="44">
      <formula>F54&lt;0</formula>
    </cfRule>
  </conditionalFormatting>
  <conditionalFormatting sqref="Q7">
    <cfRule type="expression" dxfId="2993" priority="41">
      <formula>Q7&gt;0</formula>
    </cfRule>
    <cfRule type="expression" dxfId="2992" priority="42">
      <formula>Q7&lt;0</formula>
    </cfRule>
  </conditionalFormatting>
  <conditionalFormatting sqref="Q8">
    <cfRule type="expression" dxfId="2991" priority="39">
      <formula>Q8&gt;0</formula>
    </cfRule>
    <cfRule type="expression" dxfId="2990" priority="40">
      <formula>Q8&lt;0</formula>
    </cfRule>
  </conditionalFormatting>
  <conditionalFormatting sqref="F33:F36 F38:F53">
    <cfRule type="expression" dxfId="2989" priority="37">
      <formula>F33&gt;0</formula>
    </cfRule>
    <cfRule type="expression" dxfId="2988" priority="38">
      <formula>F33&lt;0</formula>
    </cfRule>
  </conditionalFormatting>
  <conditionalFormatting sqref="H33:H36 H38:H53">
    <cfRule type="expression" dxfId="2987" priority="35">
      <formula>H33&gt;0</formula>
    </cfRule>
    <cfRule type="expression" dxfId="2986" priority="36">
      <formula>H33&lt;0</formula>
    </cfRule>
  </conditionalFormatting>
  <conditionalFormatting sqref="Q10">
    <cfRule type="expression" dxfId="2985" priority="33">
      <formula>Q10&gt;0</formula>
    </cfRule>
    <cfRule type="expression" dxfId="2984" priority="34">
      <formula>Q10&lt;0</formula>
    </cfRule>
  </conditionalFormatting>
  <conditionalFormatting sqref="J25:J37">
    <cfRule type="expression" dxfId="2983" priority="31">
      <formula>J25&gt;0</formula>
    </cfRule>
    <cfRule type="expression" dxfId="2982" priority="32">
      <formula>J25&lt;0</formula>
    </cfRule>
  </conditionalFormatting>
  <conditionalFormatting sqref="K25:K38">
    <cfRule type="expression" dxfId="2981" priority="29">
      <formula>K25&gt;0</formula>
    </cfRule>
    <cfRule type="expression" dxfId="2980" priority="30">
      <formula>K25&lt;0</formula>
    </cfRule>
  </conditionalFormatting>
  <conditionalFormatting sqref="L25">
    <cfRule type="expression" dxfId="2979" priority="27">
      <formula>L25&gt;0</formula>
    </cfRule>
    <cfRule type="expression" dxfId="2978" priority="28">
      <formula>L25&lt;0</formula>
    </cfRule>
  </conditionalFormatting>
  <conditionalFormatting sqref="F89:F110">
    <cfRule type="expression" dxfId="2977" priority="25">
      <formula>F89&gt;0</formula>
    </cfRule>
    <cfRule type="expression" dxfId="2976" priority="26">
      <formula>F89&lt;0</formula>
    </cfRule>
  </conditionalFormatting>
  <conditionalFormatting sqref="H89:H110">
    <cfRule type="expression" dxfId="2975" priority="23">
      <formula>H89&gt;0</formula>
    </cfRule>
    <cfRule type="expression" dxfId="2974" priority="24">
      <formula>H89&lt;0</formula>
    </cfRule>
  </conditionalFormatting>
  <conditionalFormatting sqref="J89:J102">
    <cfRule type="expression" dxfId="2973" priority="21">
      <formula>J89&gt;0</formula>
    </cfRule>
    <cfRule type="expression" dxfId="2972" priority="22">
      <formula>J89&lt;0</formula>
    </cfRule>
  </conditionalFormatting>
  <conditionalFormatting sqref="K89:K102">
    <cfRule type="expression" dxfId="2971" priority="19">
      <formula>K89&gt;0</formula>
    </cfRule>
    <cfRule type="expression" dxfId="2970" priority="20">
      <formula>K89&lt;0</formula>
    </cfRule>
  </conditionalFormatting>
  <conditionalFormatting sqref="L89:L102">
    <cfRule type="expression" dxfId="2969" priority="17">
      <formula>L89&gt;0</formula>
    </cfRule>
    <cfRule type="expression" dxfId="2968" priority="18">
      <formula>L89&lt;0</formula>
    </cfRule>
  </conditionalFormatting>
  <conditionalFormatting sqref="F29:F32">
    <cfRule type="expression" dxfId="2967" priority="15">
      <formula>F29&gt;0</formula>
    </cfRule>
    <cfRule type="expression" dxfId="2966" priority="16">
      <formula>F29&lt;0</formula>
    </cfRule>
  </conditionalFormatting>
  <conditionalFormatting sqref="H29:H32">
    <cfRule type="expression" dxfId="2965" priority="13">
      <formula>H29&gt;0</formula>
    </cfRule>
    <cfRule type="expression" dxfId="2964" priority="14">
      <formula>H29&lt;0</formula>
    </cfRule>
  </conditionalFormatting>
  <conditionalFormatting sqref="F25:F28">
    <cfRule type="expression" dxfId="2963" priority="11">
      <formula>F25&gt;0</formula>
    </cfRule>
    <cfRule type="expression" dxfId="2962" priority="12">
      <formula>F25&lt;0</formula>
    </cfRule>
  </conditionalFormatting>
  <conditionalFormatting sqref="H25:H28">
    <cfRule type="expression" dxfId="2961" priority="9">
      <formula>H25&gt;0</formula>
    </cfRule>
    <cfRule type="expression" dxfId="2960" priority="10">
      <formula>H25&lt;0</formula>
    </cfRule>
  </conditionalFormatting>
  <conditionalFormatting sqref="F37">
    <cfRule type="expression" dxfId="2959" priority="7">
      <formula>F37&gt;0</formula>
    </cfRule>
    <cfRule type="expression" dxfId="2958" priority="8">
      <formula>F37&lt;0</formula>
    </cfRule>
  </conditionalFormatting>
  <conditionalFormatting sqref="H37">
    <cfRule type="expression" dxfId="2957" priority="5">
      <formula>H37&gt;0</formula>
    </cfRule>
    <cfRule type="expression" dxfId="2956" priority="6">
      <formula>H37&lt;0</formula>
    </cfRule>
  </conditionalFormatting>
  <conditionalFormatting sqref="J49">
    <cfRule type="expression" dxfId="2955" priority="3">
      <formula>J49&gt;0</formula>
    </cfRule>
    <cfRule type="expression" dxfId="2954" priority="4">
      <formula>J49&lt;0</formula>
    </cfRule>
  </conditionalFormatting>
  <conditionalFormatting sqref="J38:J48">
    <cfRule type="expression" dxfId="2953" priority="1">
      <formula>J38&gt;0</formula>
    </cfRule>
    <cfRule type="expression" dxfId="295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51" priority="47">
      <formula>F54&gt;0</formula>
    </cfRule>
    <cfRule type="expression" dxfId="2950" priority="48">
      <formula>F54&lt;0</formula>
    </cfRule>
  </conditionalFormatting>
  <conditionalFormatting sqref="Q7">
    <cfRule type="expression" dxfId="2949" priority="45">
      <formula>Q7&gt;0</formula>
    </cfRule>
    <cfRule type="expression" dxfId="2948" priority="46">
      <formula>Q7&lt;0</formula>
    </cfRule>
  </conditionalFormatting>
  <conditionalFormatting sqref="Q8">
    <cfRule type="expression" dxfId="2947" priority="43">
      <formula>Q8&gt;0</formula>
    </cfRule>
    <cfRule type="expression" dxfId="2946" priority="44">
      <formula>Q8&lt;0</formula>
    </cfRule>
  </conditionalFormatting>
  <conditionalFormatting sqref="F33:F36 F38:F53">
    <cfRule type="expression" dxfId="2945" priority="41">
      <formula>F33&gt;0</formula>
    </cfRule>
    <cfRule type="expression" dxfId="2944" priority="42">
      <formula>F33&lt;0</formula>
    </cfRule>
  </conditionalFormatting>
  <conditionalFormatting sqref="H33:H36 H38:H53">
    <cfRule type="expression" dxfId="2943" priority="39">
      <formula>H33&gt;0</formula>
    </cfRule>
    <cfRule type="expression" dxfId="2942" priority="40">
      <formula>H33&lt;0</formula>
    </cfRule>
  </conditionalFormatting>
  <conditionalFormatting sqref="Q10">
    <cfRule type="expression" dxfId="2941" priority="37">
      <formula>Q10&gt;0</formula>
    </cfRule>
    <cfRule type="expression" dxfId="2940" priority="38">
      <formula>Q10&lt;0</formula>
    </cfRule>
  </conditionalFormatting>
  <conditionalFormatting sqref="J25:J37">
    <cfRule type="expression" dxfId="2939" priority="35">
      <formula>J25&gt;0</formula>
    </cfRule>
    <cfRule type="expression" dxfId="2938" priority="36">
      <formula>J25&lt;0</formula>
    </cfRule>
  </conditionalFormatting>
  <conditionalFormatting sqref="K25:K38">
    <cfRule type="expression" dxfId="2937" priority="33">
      <formula>K25&gt;0</formula>
    </cfRule>
    <cfRule type="expression" dxfId="2936" priority="34">
      <formula>K25&lt;0</formula>
    </cfRule>
  </conditionalFormatting>
  <conditionalFormatting sqref="L25">
    <cfRule type="expression" dxfId="2935" priority="31">
      <formula>L25&gt;0</formula>
    </cfRule>
    <cfRule type="expression" dxfId="2934" priority="32">
      <formula>L25&lt;0</formula>
    </cfRule>
  </conditionalFormatting>
  <conditionalFormatting sqref="F89:F110">
    <cfRule type="expression" dxfId="2933" priority="29">
      <formula>F89&gt;0</formula>
    </cfRule>
    <cfRule type="expression" dxfId="2932" priority="30">
      <formula>F89&lt;0</formula>
    </cfRule>
  </conditionalFormatting>
  <conditionalFormatting sqref="H89:H110">
    <cfRule type="expression" dxfId="2931" priority="27">
      <formula>H89&gt;0</formula>
    </cfRule>
    <cfRule type="expression" dxfId="2930" priority="28">
      <formula>H89&lt;0</formula>
    </cfRule>
  </conditionalFormatting>
  <conditionalFormatting sqref="J89:J102">
    <cfRule type="expression" dxfId="2929" priority="25">
      <formula>J89&gt;0</formula>
    </cfRule>
    <cfRule type="expression" dxfId="2928" priority="26">
      <formula>J89&lt;0</formula>
    </cfRule>
  </conditionalFormatting>
  <conditionalFormatting sqref="K89:K102">
    <cfRule type="expression" dxfId="2927" priority="23">
      <formula>K89&gt;0</formula>
    </cfRule>
    <cfRule type="expression" dxfId="2926" priority="24">
      <formula>K89&lt;0</formula>
    </cfRule>
  </conditionalFormatting>
  <conditionalFormatting sqref="L89:L102">
    <cfRule type="expression" dxfId="2925" priority="21">
      <formula>L89&gt;0</formula>
    </cfRule>
    <cfRule type="expression" dxfId="2924" priority="22">
      <formula>L89&lt;0</formula>
    </cfRule>
  </conditionalFormatting>
  <conditionalFormatting sqref="F30:F32">
    <cfRule type="expression" dxfId="2923" priority="19">
      <formula>F30&gt;0</formula>
    </cfRule>
    <cfRule type="expression" dxfId="2922" priority="20">
      <formula>F30&lt;0</formula>
    </cfRule>
  </conditionalFormatting>
  <conditionalFormatting sqref="H30:H32">
    <cfRule type="expression" dxfId="2921" priority="17">
      <formula>H30&gt;0</formula>
    </cfRule>
    <cfRule type="expression" dxfId="2920" priority="18">
      <formula>H30&lt;0</formula>
    </cfRule>
  </conditionalFormatting>
  <conditionalFormatting sqref="F25:F27">
    <cfRule type="expression" dxfId="2919" priority="15">
      <formula>F25&gt;0</formula>
    </cfRule>
    <cfRule type="expression" dxfId="2918" priority="16">
      <formula>F25&lt;0</formula>
    </cfRule>
  </conditionalFormatting>
  <conditionalFormatting sqref="H25:H27">
    <cfRule type="expression" dxfId="2917" priority="13">
      <formula>H25&gt;0</formula>
    </cfRule>
    <cfRule type="expression" dxfId="2916" priority="14">
      <formula>H25&lt;0</formula>
    </cfRule>
  </conditionalFormatting>
  <conditionalFormatting sqref="F37">
    <cfRule type="expression" dxfId="2915" priority="11">
      <formula>F37&gt;0</formula>
    </cfRule>
    <cfRule type="expression" dxfId="2914" priority="12">
      <formula>F37&lt;0</formula>
    </cfRule>
  </conditionalFormatting>
  <conditionalFormatting sqref="H37">
    <cfRule type="expression" dxfId="2913" priority="9">
      <formula>H37&gt;0</formula>
    </cfRule>
    <cfRule type="expression" dxfId="2912" priority="10">
      <formula>H37&lt;0</formula>
    </cfRule>
  </conditionalFormatting>
  <conditionalFormatting sqref="J49">
    <cfRule type="expression" dxfId="2911" priority="7">
      <formula>J49&gt;0</formula>
    </cfRule>
    <cfRule type="expression" dxfId="2910" priority="8">
      <formula>J49&lt;0</formula>
    </cfRule>
  </conditionalFormatting>
  <conditionalFormatting sqref="J38:J48">
    <cfRule type="expression" dxfId="2909" priority="5">
      <formula>J38&gt;0</formula>
    </cfRule>
    <cfRule type="expression" dxfId="2908" priority="6">
      <formula>J38&lt;0</formula>
    </cfRule>
  </conditionalFormatting>
  <conditionalFormatting sqref="F28:F29">
    <cfRule type="expression" dxfId="2907" priority="3">
      <formula>F28&gt;0</formula>
    </cfRule>
    <cfRule type="expression" dxfId="2906" priority="4">
      <formula>F28&lt;0</formula>
    </cfRule>
  </conditionalFormatting>
  <conditionalFormatting sqref="H28:H29">
    <cfRule type="expression" dxfId="2905" priority="1">
      <formula>H28&gt;0</formula>
    </cfRule>
    <cfRule type="expression" dxfId="290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3" priority="35">
      <formula>F47&gt;0</formula>
    </cfRule>
    <cfRule type="expression" dxfId="2902" priority="36">
      <formula>F47&lt;0</formula>
    </cfRule>
  </conditionalFormatting>
  <conditionalFormatting sqref="Q7">
    <cfRule type="expression" dxfId="2901" priority="33">
      <formula>Q7&gt;0</formula>
    </cfRule>
    <cfRule type="expression" dxfId="2900" priority="34">
      <formula>Q7&lt;0</formula>
    </cfRule>
  </conditionalFormatting>
  <conditionalFormatting sqref="Q8">
    <cfRule type="expression" dxfId="2899" priority="31">
      <formula>Q8&gt;0</formula>
    </cfRule>
    <cfRule type="expression" dxfId="2898" priority="32">
      <formula>Q8&lt;0</formula>
    </cfRule>
  </conditionalFormatting>
  <conditionalFormatting sqref="F30:F46">
    <cfRule type="expression" dxfId="2897" priority="29">
      <formula>F30&gt;0</formula>
    </cfRule>
    <cfRule type="expression" dxfId="2896" priority="30">
      <formula>F30&lt;0</formula>
    </cfRule>
  </conditionalFormatting>
  <conditionalFormatting sqref="H30:H46">
    <cfRule type="expression" dxfId="2895" priority="27">
      <formula>H30&gt;0</formula>
    </cfRule>
    <cfRule type="expression" dxfId="2894" priority="28">
      <formula>H30&lt;0</formula>
    </cfRule>
  </conditionalFormatting>
  <conditionalFormatting sqref="Q10">
    <cfRule type="expression" dxfId="2893" priority="25">
      <formula>Q10&gt;0</formula>
    </cfRule>
    <cfRule type="expression" dxfId="2892" priority="26">
      <formula>Q10&lt;0</formula>
    </cfRule>
  </conditionalFormatting>
  <conditionalFormatting sqref="J25:J38">
    <cfRule type="expression" dxfId="2891" priority="23">
      <formula>J25&gt;0</formula>
    </cfRule>
    <cfRule type="expression" dxfId="2890" priority="24">
      <formula>J25&lt;0</formula>
    </cfRule>
  </conditionalFormatting>
  <conditionalFormatting sqref="K25:K38">
    <cfRule type="expression" dxfId="2889" priority="21">
      <formula>K25&gt;0</formula>
    </cfRule>
    <cfRule type="expression" dxfId="2888" priority="22">
      <formula>K25&lt;0</formula>
    </cfRule>
  </conditionalFormatting>
  <conditionalFormatting sqref="L25 L38">
    <cfRule type="expression" dxfId="2887" priority="19">
      <formula>L25&gt;0</formula>
    </cfRule>
    <cfRule type="expression" dxfId="2886" priority="20">
      <formula>L25&lt;0</formula>
    </cfRule>
  </conditionalFormatting>
  <conditionalFormatting sqref="F89:F110">
    <cfRule type="expression" dxfId="2885" priority="17">
      <formula>F89&gt;0</formula>
    </cfRule>
    <cfRule type="expression" dxfId="2884" priority="18">
      <formula>F89&lt;0</formula>
    </cfRule>
  </conditionalFormatting>
  <conditionalFormatting sqref="H89:H110">
    <cfRule type="expression" dxfId="2883" priority="15">
      <formula>H89&gt;0</formula>
    </cfRule>
    <cfRule type="expression" dxfId="2882" priority="16">
      <formula>H89&lt;0</formula>
    </cfRule>
  </conditionalFormatting>
  <conditionalFormatting sqref="J89:J102">
    <cfRule type="expression" dxfId="2881" priority="13">
      <formula>J89&gt;0</formula>
    </cfRule>
    <cfRule type="expression" dxfId="2880" priority="14">
      <formula>J89&lt;0</formula>
    </cfRule>
  </conditionalFormatting>
  <conditionalFormatting sqref="K89:K102">
    <cfRule type="expression" dxfId="2879" priority="11">
      <formula>K89&gt;0</formula>
    </cfRule>
    <cfRule type="expression" dxfId="2878" priority="12">
      <formula>K89&lt;0</formula>
    </cfRule>
  </conditionalFormatting>
  <conditionalFormatting sqref="L89:L102">
    <cfRule type="expression" dxfId="2877" priority="9">
      <formula>L89&gt;0</formula>
    </cfRule>
    <cfRule type="expression" dxfId="2876" priority="10">
      <formula>L89&lt;0</formula>
    </cfRule>
  </conditionalFormatting>
  <conditionalFormatting sqref="F25 F29">
    <cfRule type="expression" dxfId="2875" priority="7">
      <formula>F25&gt;0</formula>
    </cfRule>
    <cfRule type="expression" dxfId="2874" priority="8">
      <formula>F25&lt;0</formula>
    </cfRule>
  </conditionalFormatting>
  <conditionalFormatting sqref="H29 H25:H27">
    <cfRule type="expression" dxfId="2873" priority="5">
      <formula>H25&gt;0</formula>
    </cfRule>
    <cfRule type="expression" dxfId="2872" priority="6">
      <formula>H25&lt;0</formula>
    </cfRule>
  </conditionalFormatting>
  <conditionalFormatting sqref="F26:F28">
    <cfRule type="expression" dxfId="2871" priority="3">
      <formula>F26&gt;0</formula>
    </cfRule>
    <cfRule type="expression" dxfId="2870" priority="4">
      <formula>F26&lt;0</formula>
    </cfRule>
  </conditionalFormatting>
  <conditionalFormatting sqref="H28">
    <cfRule type="expression" dxfId="2869" priority="1">
      <formula>H28&gt;0</formula>
    </cfRule>
    <cfRule type="expression" dxfId="286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67" priority="31">
      <formula>Q7&gt;0</formula>
    </cfRule>
    <cfRule type="expression" dxfId="2866" priority="32">
      <formula>Q7&lt;0</formula>
    </cfRule>
  </conditionalFormatting>
  <conditionalFormatting sqref="Q8">
    <cfRule type="expression" dxfId="2865" priority="29">
      <formula>Q8&gt;0</formula>
    </cfRule>
    <cfRule type="expression" dxfId="2864" priority="30">
      <formula>Q8&lt;0</formula>
    </cfRule>
  </conditionalFormatting>
  <conditionalFormatting sqref="F62:F65">
    <cfRule type="expression" dxfId="2863" priority="21">
      <formula>F62&gt;0</formula>
    </cfRule>
    <cfRule type="expression" dxfId="2862" priority="22">
      <formula>F62&lt;0</formula>
    </cfRule>
  </conditionalFormatting>
  <conditionalFormatting sqref="F66:F74 F78:F98 F102:F106">
    <cfRule type="expression" dxfId="2861" priority="17">
      <formula>F66&gt;0</formula>
    </cfRule>
    <cfRule type="expression" dxfId="2860" priority="18">
      <formula>F66&lt;0</formula>
    </cfRule>
  </conditionalFormatting>
  <conditionalFormatting sqref="F66:F74 F78:F98 F102:F106">
    <cfRule type="expression" dxfId="2859" priority="19">
      <formula>F66&gt;0</formula>
    </cfRule>
    <cfRule type="expression" dxfId="2858" priority="20">
      <formula>F66&lt;0</formula>
    </cfRule>
  </conditionalFormatting>
  <conditionalFormatting sqref="H62:H74 H78:H98 H102:H106">
    <cfRule type="expression" dxfId="2857" priority="15">
      <formula>H62&gt;0</formula>
    </cfRule>
    <cfRule type="expression" dxfId="2856" priority="16">
      <formula>H62&lt;0</formula>
    </cfRule>
  </conditionalFormatting>
  <conditionalFormatting sqref="F57:F61">
    <cfRule type="expression" dxfId="2855" priority="13">
      <formula>F57&gt;0</formula>
    </cfRule>
    <cfRule type="expression" dxfId="2854" priority="14">
      <formula>F57&lt;0</formula>
    </cfRule>
  </conditionalFormatting>
  <conditionalFormatting sqref="H57:H61">
    <cfRule type="expression" dxfId="2853" priority="11">
      <formula>H57&gt;0</formula>
    </cfRule>
    <cfRule type="expression" dxfId="2852" priority="12">
      <formula>H57&lt;0</formula>
    </cfRule>
  </conditionalFormatting>
  <conditionalFormatting sqref="F75:F77">
    <cfRule type="expression" dxfId="2851" priority="7">
      <formula>F75&gt;0</formula>
    </cfRule>
    <cfRule type="expression" dxfId="2850" priority="8">
      <formula>F75&lt;0</formula>
    </cfRule>
  </conditionalFormatting>
  <conditionalFormatting sqref="F75:F77">
    <cfRule type="expression" dxfId="2849" priority="9">
      <formula>F75&gt;0</formula>
    </cfRule>
    <cfRule type="expression" dxfId="2848" priority="10">
      <formula>F75&lt;0</formula>
    </cfRule>
  </conditionalFormatting>
  <conditionalFormatting sqref="H75:H77">
    <cfRule type="expression" dxfId="2847" priority="5">
      <formula>H75&gt;0</formula>
    </cfRule>
    <cfRule type="expression" dxfId="2846" priority="6">
      <formula>H75&lt;0</formula>
    </cfRule>
  </conditionalFormatting>
  <conditionalFormatting sqref="F22:F30">
    <cfRule type="expression" dxfId="2845" priority="3">
      <formula>F22&gt;0</formula>
    </cfRule>
    <cfRule type="expression" dxfId="2844" priority="4">
      <formula>F22&lt;0</formula>
    </cfRule>
  </conditionalFormatting>
  <conditionalFormatting sqref="F99:F101">
    <cfRule type="expression" dxfId="2843" priority="1">
      <formula>F99&gt;0</formula>
    </cfRule>
    <cfRule type="expression" dxfId="284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41" priority="25">
      <formula>F30&gt;0</formula>
    </cfRule>
    <cfRule type="expression" dxfId="2840" priority="26">
      <formula>F30&lt;0</formula>
    </cfRule>
  </conditionalFormatting>
  <conditionalFormatting sqref="Q7">
    <cfRule type="expression" dxfId="2839" priority="23">
      <formula>Q7&gt;0</formula>
    </cfRule>
    <cfRule type="expression" dxfId="2838" priority="24">
      <formula>Q7&lt;0</formula>
    </cfRule>
  </conditionalFormatting>
  <conditionalFormatting sqref="Q8">
    <cfRule type="expression" dxfId="2837" priority="21">
      <formula>Q8&gt;0</formula>
    </cfRule>
    <cfRule type="expression" dxfId="2836" priority="22">
      <formula>Q8&lt;0</formula>
    </cfRule>
  </conditionalFormatting>
  <conditionalFormatting sqref="M74">
    <cfRule type="expression" dxfId="2835" priority="15">
      <formula>M74&gt;0</formula>
    </cfRule>
    <cfRule type="expression" dxfId="2834" priority="16">
      <formula>M74&lt;0</formula>
    </cfRule>
  </conditionalFormatting>
  <conditionalFormatting sqref="F113:F149 H113:H149">
    <cfRule type="expression" dxfId="2833" priority="13">
      <formula>F113&gt;0</formula>
    </cfRule>
    <cfRule type="expression" dxfId="2832" priority="14">
      <formula>F113&lt;0</formula>
    </cfRule>
  </conditionalFormatting>
  <conditionalFormatting sqref="F105:F112">
    <cfRule type="expression" dxfId="2831" priority="11">
      <formula>F105&gt;0</formula>
    </cfRule>
    <cfRule type="expression" dxfId="2830" priority="12">
      <formula>F105&lt;0</formula>
    </cfRule>
  </conditionalFormatting>
  <conditionalFormatting sqref="H105:H112">
    <cfRule type="expression" dxfId="2829" priority="9">
      <formula>H105&gt;0</formula>
    </cfRule>
    <cfRule type="expression" dxfId="2828" priority="10">
      <formula>H105&lt;0</formula>
    </cfRule>
  </conditionalFormatting>
  <conditionalFormatting sqref="Q10">
    <cfRule type="expression" dxfId="2827" priority="7">
      <formula>Q10&gt;0</formula>
    </cfRule>
    <cfRule type="expression" dxfId="2826" priority="8">
      <formula>Q10&lt;0</formula>
    </cfRule>
  </conditionalFormatting>
  <conditionalFormatting sqref="F25:F29">
    <cfRule type="expression" dxfId="2825" priority="5">
      <formula>F25&gt;0</formula>
    </cfRule>
    <cfRule type="expression" dxfId="2824" priority="6">
      <formula>F25&lt;0</formula>
    </cfRule>
  </conditionalFormatting>
  <conditionalFormatting sqref="H25:H29">
    <cfRule type="expression" dxfId="2823" priority="3">
      <formula>H25&gt;0</formula>
    </cfRule>
    <cfRule type="expression" dxfId="2822" priority="4">
      <formula>H25&lt;0</formula>
    </cfRule>
  </conditionalFormatting>
  <conditionalFormatting sqref="J26:J35">
    <cfRule type="expression" dxfId="2821" priority="1">
      <formula>J26&gt;0</formula>
    </cfRule>
    <cfRule type="expression" dxfId="282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9" priority="37">
      <formula>F52&gt;0</formula>
    </cfRule>
    <cfRule type="expression" dxfId="2818" priority="38">
      <formula>F52&lt;0</formula>
    </cfRule>
  </conditionalFormatting>
  <conditionalFormatting sqref="Q7">
    <cfRule type="expression" dxfId="2817" priority="35">
      <formula>Q7&gt;0</formula>
    </cfRule>
    <cfRule type="expression" dxfId="2816" priority="36">
      <formula>Q7&lt;0</formula>
    </cfRule>
  </conditionalFormatting>
  <conditionalFormatting sqref="Q8">
    <cfRule type="expression" dxfId="2815" priority="33">
      <formula>Q8&gt;0</formula>
    </cfRule>
    <cfRule type="expression" dxfId="2814" priority="34">
      <formula>Q8&lt;0</formula>
    </cfRule>
  </conditionalFormatting>
  <conditionalFormatting sqref="F25:F37 F43:F51">
    <cfRule type="expression" dxfId="2813" priority="31">
      <formula>F25&gt;0</formula>
    </cfRule>
    <cfRule type="expression" dxfId="2812" priority="32">
      <formula>F25&lt;0</formula>
    </cfRule>
  </conditionalFormatting>
  <conditionalFormatting sqref="H25:H37 H41:H51">
    <cfRule type="expression" dxfId="2811" priority="29">
      <formula>H25&gt;0</formula>
    </cfRule>
    <cfRule type="expression" dxfId="2810" priority="30">
      <formula>H25&lt;0</formula>
    </cfRule>
  </conditionalFormatting>
  <conditionalFormatting sqref="F38:F42">
    <cfRule type="expression" dxfId="2809" priority="15">
      <formula>F38&gt;0</formula>
    </cfRule>
    <cfRule type="expression" dxfId="2808" priority="16">
      <formula>F38&lt;0</formula>
    </cfRule>
  </conditionalFormatting>
  <conditionalFormatting sqref="H38:H40">
    <cfRule type="expression" dxfId="2807" priority="13">
      <formula>H38&gt;0</formula>
    </cfRule>
    <cfRule type="expression" dxfId="2806" priority="14">
      <formula>H38&lt;0</formula>
    </cfRule>
  </conditionalFormatting>
  <conditionalFormatting sqref="Q10">
    <cfRule type="expression" dxfId="2805" priority="23">
      <formula>Q10&gt;0</formula>
    </cfRule>
    <cfRule type="expression" dxfId="2804" priority="24">
      <formula>Q10&lt;0</formula>
    </cfRule>
  </conditionalFormatting>
  <conditionalFormatting sqref="J25:J38">
    <cfRule type="expression" dxfId="2803" priority="21">
      <formula>J25&gt;0</formula>
    </cfRule>
    <cfRule type="expression" dxfId="2802" priority="22">
      <formula>J25&lt;0</formula>
    </cfRule>
  </conditionalFormatting>
  <conditionalFormatting sqref="K25:K38">
    <cfRule type="expression" dxfId="2801" priority="19">
      <formula>K25&gt;0</formula>
    </cfRule>
    <cfRule type="expression" dxfId="2800" priority="20">
      <formula>K25&lt;0</formula>
    </cfRule>
  </conditionalFormatting>
  <conditionalFormatting sqref="F89:F101 F107:F115">
    <cfRule type="expression" dxfId="2799" priority="11">
      <formula>F89&gt;0</formula>
    </cfRule>
    <cfRule type="expression" dxfId="2798" priority="12">
      <formula>F89&lt;0</formula>
    </cfRule>
  </conditionalFormatting>
  <conditionalFormatting sqref="H89:H101 H105:H115">
    <cfRule type="expression" dxfId="2797" priority="9">
      <formula>H89&gt;0</formula>
    </cfRule>
    <cfRule type="expression" dxfId="2796" priority="10">
      <formula>H89&lt;0</formula>
    </cfRule>
  </conditionalFormatting>
  <conditionalFormatting sqref="J89:J102">
    <cfRule type="expression" dxfId="2795" priority="7">
      <formula>J89&gt;0</formula>
    </cfRule>
    <cfRule type="expression" dxfId="2794" priority="8">
      <formula>J89&lt;0</formula>
    </cfRule>
  </conditionalFormatting>
  <conditionalFormatting sqref="K89:K102">
    <cfRule type="expression" dxfId="2793" priority="5">
      <formula>K89&gt;0</formula>
    </cfRule>
    <cfRule type="expression" dxfId="2792" priority="6">
      <formula>K89&lt;0</formula>
    </cfRule>
  </conditionalFormatting>
  <conditionalFormatting sqref="F102:F106">
    <cfRule type="expression" dxfId="2791" priority="3">
      <formula>F102&gt;0</formula>
    </cfRule>
    <cfRule type="expression" dxfId="2790" priority="4">
      <formula>F102&lt;0</formula>
    </cfRule>
  </conditionalFormatting>
  <conditionalFormatting sqref="H102:H104">
    <cfRule type="expression" dxfId="2789" priority="1">
      <formula>H102&gt;0</formula>
    </cfRule>
    <cfRule type="expression" dxfId="278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87" priority="35">
      <formula>F62&gt;0</formula>
    </cfRule>
    <cfRule type="expression" dxfId="2786" priority="36">
      <formula>F62&lt;0</formula>
    </cfRule>
  </conditionalFormatting>
  <conditionalFormatting sqref="Q7">
    <cfRule type="expression" dxfId="2785" priority="33">
      <formula>Q7&gt;0</formula>
    </cfRule>
    <cfRule type="expression" dxfId="2784" priority="34">
      <formula>Q7&lt;0</formula>
    </cfRule>
  </conditionalFormatting>
  <conditionalFormatting sqref="Q8">
    <cfRule type="expression" dxfId="2783" priority="31">
      <formula>Q8&gt;0</formula>
    </cfRule>
    <cfRule type="expression" dxfId="2782" priority="32">
      <formula>Q8&lt;0</formula>
    </cfRule>
  </conditionalFormatting>
  <conditionalFormatting sqref="F30:F61">
    <cfRule type="expression" dxfId="2781" priority="29">
      <formula>F30&gt;0</formula>
    </cfRule>
    <cfRule type="expression" dxfId="2780" priority="30">
      <formula>F30&lt;0</formula>
    </cfRule>
  </conditionalFormatting>
  <conditionalFormatting sqref="H30:H61">
    <cfRule type="expression" dxfId="2779" priority="27">
      <formula>H30&gt;0</formula>
    </cfRule>
    <cfRule type="expression" dxfId="2778" priority="28">
      <formula>H30&lt;0</formula>
    </cfRule>
  </conditionalFormatting>
  <conditionalFormatting sqref="Q10">
    <cfRule type="expression" dxfId="2777" priority="25">
      <formula>Q10&gt;0</formula>
    </cfRule>
    <cfRule type="expression" dxfId="2776" priority="26">
      <formula>Q10&lt;0</formula>
    </cfRule>
  </conditionalFormatting>
  <conditionalFormatting sqref="J25:J38">
    <cfRule type="expression" dxfId="2775" priority="23">
      <formula>J25&gt;0</formula>
    </cfRule>
    <cfRule type="expression" dxfId="2774" priority="24">
      <formula>J25&lt;0</formula>
    </cfRule>
  </conditionalFormatting>
  <conditionalFormatting sqref="K25:K33">
    <cfRule type="expression" dxfId="2773" priority="21">
      <formula>K25&gt;0</formula>
    </cfRule>
    <cfRule type="expression" dxfId="2772" priority="22">
      <formula>K25&lt;0</formula>
    </cfRule>
  </conditionalFormatting>
  <conditionalFormatting sqref="L25:L38">
    <cfRule type="expression" dxfId="2771" priority="19">
      <formula>L25&gt;0</formula>
    </cfRule>
    <cfRule type="expression" dxfId="2770" priority="20">
      <formula>L25&lt;0</formula>
    </cfRule>
  </conditionalFormatting>
  <conditionalFormatting sqref="F89:F110">
    <cfRule type="expression" dxfId="2769" priority="17">
      <formula>F89&gt;0</formula>
    </cfRule>
    <cfRule type="expression" dxfId="2768" priority="18">
      <formula>F89&lt;0</formula>
    </cfRule>
  </conditionalFormatting>
  <conditionalFormatting sqref="H89:H110">
    <cfRule type="expression" dxfId="2767" priority="15">
      <formula>H89&gt;0</formula>
    </cfRule>
    <cfRule type="expression" dxfId="2766" priority="16">
      <formula>H89&lt;0</formula>
    </cfRule>
  </conditionalFormatting>
  <conditionalFormatting sqref="J89:J102">
    <cfRule type="expression" dxfId="2765" priority="13">
      <formula>J89&gt;0</formula>
    </cfRule>
    <cfRule type="expression" dxfId="2764" priority="14">
      <formula>J89&lt;0</formula>
    </cfRule>
  </conditionalFormatting>
  <conditionalFormatting sqref="K89:K102">
    <cfRule type="expression" dxfId="2763" priority="11">
      <formula>K89&gt;0</formula>
    </cfRule>
    <cfRule type="expression" dxfId="2762" priority="12">
      <formula>K89&lt;0</formula>
    </cfRule>
  </conditionalFormatting>
  <conditionalFormatting sqref="L89:L102">
    <cfRule type="expression" dxfId="2761" priority="9">
      <formula>L89&gt;0</formula>
    </cfRule>
    <cfRule type="expression" dxfId="2760" priority="10">
      <formula>L89&lt;0</formula>
    </cfRule>
  </conditionalFormatting>
  <conditionalFormatting sqref="F25:F29">
    <cfRule type="expression" dxfId="2759" priority="7">
      <formula>F25&gt;0</formula>
    </cfRule>
    <cfRule type="expression" dxfId="2758" priority="8">
      <formula>F25&lt;0</formula>
    </cfRule>
  </conditionalFormatting>
  <conditionalFormatting sqref="H25:H29">
    <cfRule type="expression" dxfId="2757" priority="5">
      <formula>H25&gt;0</formula>
    </cfRule>
    <cfRule type="expression" dxfId="2756" priority="6">
      <formula>H25&lt;0</formula>
    </cfRule>
  </conditionalFormatting>
  <conditionalFormatting sqref="F29">
    <cfRule type="expression" dxfId="2755" priority="3">
      <formula>F29&gt;0</formula>
    </cfRule>
    <cfRule type="expression" dxfId="2754" priority="4">
      <formula>F29&lt;0</formula>
    </cfRule>
  </conditionalFormatting>
  <conditionalFormatting sqref="J57">
    <cfRule type="expression" dxfId="2753" priority="1">
      <formula>J57&gt;0</formula>
    </cfRule>
    <cfRule type="expression" dxfId="275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51" priority="31">
      <formula>F47&gt;0</formula>
    </cfRule>
    <cfRule type="expression" dxfId="2750" priority="32">
      <formula>F47&lt;0</formula>
    </cfRule>
  </conditionalFormatting>
  <conditionalFormatting sqref="Q7">
    <cfRule type="expression" dxfId="2749" priority="29">
      <formula>Q7&gt;0</formula>
    </cfRule>
    <cfRule type="expression" dxfId="2748" priority="30">
      <formula>Q7&lt;0</formula>
    </cfRule>
  </conditionalFormatting>
  <conditionalFormatting sqref="Q8">
    <cfRule type="expression" dxfId="2747" priority="27">
      <formula>Q8&gt;0</formula>
    </cfRule>
    <cfRule type="expression" dxfId="2746" priority="28">
      <formula>Q8&lt;0</formula>
    </cfRule>
  </conditionalFormatting>
  <conditionalFormatting sqref="F30:F46">
    <cfRule type="expression" dxfId="2745" priority="25">
      <formula>F30&gt;0</formula>
    </cfRule>
    <cfRule type="expression" dxfId="2744" priority="26">
      <formula>F30&lt;0</formula>
    </cfRule>
  </conditionalFormatting>
  <conditionalFormatting sqref="H30:H46">
    <cfRule type="expression" dxfId="2743" priority="23">
      <formula>H30&gt;0</formula>
    </cfRule>
    <cfRule type="expression" dxfId="2742" priority="24">
      <formula>H30&lt;0</formula>
    </cfRule>
  </conditionalFormatting>
  <conditionalFormatting sqref="Q10">
    <cfRule type="expression" dxfId="2741" priority="21">
      <formula>Q10&gt;0</formula>
    </cfRule>
    <cfRule type="expression" dxfId="2740" priority="22">
      <formula>Q10&lt;0</formula>
    </cfRule>
  </conditionalFormatting>
  <conditionalFormatting sqref="J25:J38">
    <cfRule type="expression" dxfId="2739" priority="19">
      <formula>J25&gt;0</formula>
    </cfRule>
    <cfRule type="expression" dxfId="2738" priority="20">
      <formula>J25&lt;0</formula>
    </cfRule>
  </conditionalFormatting>
  <conditionalFormatting sqref="K25:K38">
    <cfRule type="expression" dxfId="2737" priority="17">
      <formula>K25&gt;0</formula>
    </cfRule>
    <cfRule type="expression" dxfId="2736" priority="18">
      <formula>K25&lt;0</formula>
    </cfRule>
  </conditionalFormatting>
  <conditionalFormatting sqref="L25:L38">
    <cfRule type="expression" dxfId="2735" priority="15">
      <formula>L25&gt;0</formula>
    </cfRule>
    <cfRule type="expression" dxfId="2734" priority="16">
      <formula>L25&lt;0</formula>
    </cfRule>
  </conditionalFormatting>
  <conditionalFormatting sqref="F89:F110">
    <cfRule type="expression" dxfId="2733" priority="13">
      <formula>F89&gt;0</formula>
    </cfRule>
    <cfRule type="expression" dxfId="2732" priority="14">
      <formula>F89&lt;0</formula>
    </cfRule>
  </conditionalFormatting>
  <conditionalFormatting sqref="H89:H110">
    <cfRule type="expression" dxfId="2731" priority="11">
      <formula>H89&gt;0</formula>
    </cfRule>
    <cfRule type="expression" dxfId="2730" priority="12">
      <formula>H89&lt;0</formula>
    </cfRule>
  </conditionalFormatting>
  <conditionalFormatting sqref="J89:J102">
    <cfRule type="expression" dxfId="2729" priority="9">
      <formula>J89&gt;0</formula>
    </cfRule>
    <cfRule type="expression" dxfId="2728" priority="10">
      <formula>J89&lt;0</formula>
    </cfRule>
  </conditionalFormatting>
  <conditionalFormatting sqref="K89:K102">
    <cfRule type="expression" dxfId="2727" priority="7">
      <formula>K89&gt;0</formula>
    </cfRule>
    <cfRule type="expression" dxfId="2726" priority="8">
      <formula>K89&lt;0</formula>
    </cfRule>
  </conditionalFormatting>
  <conditionalFormatting sqref="L89:L102">
    <cfRule type="expression" dxfId="2725" priority="5">
      <formula>L89&gt;0</formula>
    </cfRule>
    <cfRule type="expression" dxfId="2724" priority="6">
      <formula>L89&lt;0</formula>
    </cfRule>
  </conditionalFormatting>
  <conditionalFormatting sqref="F25:F29">
    <cfRule type="expression" dxfId="2723" priority="3">
      <formula>F25&gt;0</formula>
    </cfRule>
    <cfRule type="expression" dxfId="2722" priority="4">
      <formula>F25&lt;0</formula>
    </cfRule>
  </conditionalFormatting>
  <conditionalFormatting sqref="H25:H29">
    <cfRule type="expression" dxfId="2721" priority="1">
      <formula>H25&gt;0</formula>
    </cfRule>
    <cfRule type="expression" dxfId="272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9" priority="31">
      <formula>F60&gt;0</formula>
    </cfRule>
    <cfRule type="expression" dxfId="2718" priority="32">
      <formula>F60&lt;0</formula>
    </cfRule>
  </conditionalFormatting>
  <conditionalFormatting sqref="Q7">
    <cfRule type="expression" dxfId="2717" priority="29">
      <formula>Q7&gt;0</formula>
    </cfRule>
    <cfRule type="expression" dxfId="2716" priority="30">
      <formula>Q7&lt;0</formula>
    </cfRule>
  </conditionalFormatting>
  <conditionalFormatting sqref="Q8">
    <cfRule type="expression" dxfId="2715" priority="27">
      <formula>Q8&gt;0</formula>
    </cfRule>
    <cfRule type="expression" dxfId="2714" priority="28">
      <formula>Q8&lt;0</formula>
    </cfRule>
  </conditionalFormatting>
  <conditionalFormatting sqref="F32:F59">
    <cfRule type="expression" dxfId="2713" priority="25">
      <formula>F32&gt;0</formula>
    </cfRule>
    <cfRule type="expression" dxfId="2712" priority="26">
      <formula>F32&lt;0</formula>
    </cfRule>
  </conditionalFormatting>
  <conditionalFormatting sqref="H32:H59">
    <cfRule type="expression" dxfId="2711" priority="23">
      <formula>H32&gt;0</formula>
    </cfRule>
    <cfRule type="expression" dxfId="2710" priority="24">
      <formula>H32&lt;0</formula>
    </cfRule>
  </conditionalFormatting>
  <conditionalFormatting sqref="Q10">
    <cfRule type="expression" dxfId="2709" priority="21">
      <formula>Q10&gt;0</formula>
    </cfRule>
    <cfRule type="expression" dxfId="2708" priority="22">
      <formula>Q10&lt;0</formula>
    </cfRule>
  </conditionalFormatting>
  <conditionalFormatting sqref="J25:J38">
    <cfRule type="expression" dxfId="2707" priority="19">
      <formula>J25&gt;0</formula>
    </cfRule>
    <cfRule type="expression" dxfId="2706" priority="20">
      <formula>J25&lt;0</formula>
    </cfRule>
  </conditionalFormatting>
  <conditionalFormatting sqref="K25:K38">
    <cfRule type="expression" dxfId="2705" priority="17">
      <formula>K25&gt;0</formula>
    </cfRule>
    <cfRule type="expression" dxfId="2704" priority="18">
      <formula>K25&lt;0</formula>
    </cfRule>
  </conditionalFormatting>
  <conditionalFormatting sqref="L25:L38">
    <cfRule type="expression" dxfId="2703" priority="15">
      <formula>L25&gt;0</formula>
    </cfRule>
    <cfRule type="expression" dxfId="2702" priority="16">
      <formula>L25&lt;0</formula>
    </cfRule>
  </conditionalFormatting>
  <conditionalFormatting sqref="F89:F110">
    <cfRule type="expression" dxfId="2701" priority="13">
      <formula>F89&gt;0</formula>
    </cfRule>
    <cfRule type="expression" dxfId="2700" priority="14">
      <formula>F89&lt;0</formula>
    </cfRule>
  </conditionalFormatting>
  <conditionalFormatting sqref="H89:H110">
    <cfRule type="expression" dxfId="2699" priority="11">
      <formula>H89&gt;0</formula>
    </cfRule>
    <cfRule type="expression" dxfId="2698" priority="12">
      <formula>H89&lt;0</formula>
    </cfRule>
  </conditionalFormatting>
  <conditionalFormatting sqref="J89:J102">
    <cfRule type="expression" dxfId="2697" priority="9">
      <formula>J89&gt;0</formula>
    </cfRule>
    <cfRule type="expression" dxfId="2696" priority="10">
      <formula>J89&lt;0</formula>
    </cfRule>
  </conditionalFormatting>
  <conditionalFormatting sqref="K89:K102">
    <cfRule type="expression" dxfId="2695" priority="7">
      <formula>K89&gt;0</formula>
    </cfRule>
    <cfRule type="expression" dxfId="2694" priority="8">
      <formula>K89&lt;0</formula>
    </cfRule>
  </conditionalFormatting>
  <conditionalFormatting sqref="L89:L102">
    <cfRule type="expression" dxfId="2693" priority="5">
      <formula>L89&gt;0</formula>
    </cfRule>
    <cfRule type="expression" dxfId="2692" priority="6">
      <formula>L89&lt;0</formula>
    </cfRule>
  </conditionalFormatting>
  <conditionalFormatting sqref="F25:F31">
    <cfRule type="expression" dxfId="2691" priority="3">
      <formula>F25&gt;0</formula>
    </cfRule>
    <cfRule type="expression" dxfId="2690" priority="4">
      <formula>F25&lt;0</formula>
    </cfRule>
  </conditionalFormatting>
  <conditionalFormatting sqref="H25:H31">
    <cfRule type="expression" dxfId="2689" priority="1">
      <formula>H25&gt;0</formula>
    </cfRule>
    <cfRule type="expression" dxfId="2688"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87" priority="43">
      <formula>F33&gt;0</formula>
    </cfRule>
    <cfRule type="expression" dxfId="2686" priority="44">
      <formula>F33&lt;0</formula>
    </cfRule>
  </conditionalFormatting>
  <conditionalFormatting sqref="Q7">
    <cfRule type="expression" dxfId="2685" priority="41">
      <formula>Q7&gt;0</formula>
    </cfRule>
    <cfRule type="expression" dxfId="2684" priority="42">
      <formula>Q7&lt;0</formula>
    </cfRule>
  </conditionalFormatting>
  <conditionalFormatting sqref="Q8">
    <cfRule type="expression" dxfId="2683" priority="39">
      <formula>Q8&gt;0</formula>
    </cfRule>
    <cfRule type="expression" dxfId="2682" priority="40">
      <formula>Q8&lt;0</formula>
    </cfRule>
  </conditionalFormatting>
  <conditionalFormatting sqref="F29 F32">
    <cfRule type="expression" dxfId="2681" priority="37">
      <formula>F29&gt;0</formula>
    </cfRule>
    <cfRule type="expression" dxfId="2680" priority="38">
      <formula>F29&lt;0</formula>
    </cfRule>
  </conditionalFormatting>
  <conditionalFormatting sqref="H29 H32">
    <cfRule type="expression" dxfId="2679" priority="35">
      <formula>H29&gt;0</formula>
    </cfRule>
    <cfRule type="expression" dxfId="2678" priority="36">
      <formula>H29&lt;0</formula>
    </cfRule>
  </conditionalFormatting>
  <conditionalFormatting sqref="F30:F31">
    <cfRule type="expression" dxfId="2677" priority="33">
      <formula>F30&gt;0</formula>
    </cfRule>
    <cfRule type="expression" dxfId="2676" priority="34">
      <formula>F30&lt;0</formula>
    </cfRule>
  </conditionalFormatting>
  <conditionalFormatting sqref="H30:H31">
    <cfRule type="expression" dxfId="2675" priority="31">
      <formula>H30&gt;0</formula>
    </cfRule>
    <cfRule type="expression" dxfId="2674" priority="32">
      <formula>H30&lt;0</formula>
    </cfRule>
  </conditionalFormatting>
  <conditionalFormatting sqref="F105:F140 H105:H140">
    <cfRule type="expression" dxfId="2673" priority="29">
      <formula>F105&gt;0</formula>
    </cfRule>
    <cfRule type="expression" dxfId="2672" priority="30">
      <formula>F105&lt;0</formula>
    </cfRule>
  </conditionalFormatting>
  <conditionalFormatting sqref="F96:F99">
    <cfRule type="expression" dxfId="2671" priority="27">
      <formula>F96&gt;0</formula>
    </cfRule>
    <cfRule type="expression" dxfId="2670" priority="28">
      <formula>F96&lt;0</formula>
    </cfRule>
  </conditionalFormatting>
  <conditionalFormatting sqref="H96:H99">
    <cfRule type="expression" dxfId="2669" priority="25">
      <formula>H96&gt;0</formula>
    </cfRule>
    <cfRule type="expression" dxfId="2668" priority="26">
      <formula>H96&lt;0</formula>
    </cfRule>
  </conditionalFormatting>
  <conditionalFormatting sqref="F25:F28">
    <cfRule type="expression" dxfId="2667" priority="19">
      <formula>F25&gt;0</formula>
    </cfRule>
    <cfRule type="expression" dxfId="2666" priority="20">
      <formula>F25&lt;0</formula>
    </cfRule>
  </conditionalFormatting>
  <conditionalFormatting sqref="H25:H28">
    <cfRule type="expression" dxfId="2665" priority="17">
      <formula>H25&gt;0</formula>
    </cfRule>
    <cfRule type="expression" dxfId="2664" priority="18">
      <formula>H25&lt;0</formula>
    </cfRule>
  </conditionalFormatting>
  <conditionalFormatting sqref="J27">
    <cfRule type="expression" dxfId="2663" priority="15">
      <formula>J27&gt;0</formula>
    </cfRule>
    <cfRule type="expression" dxfId="2662" priority="16">
      <formula>J27&lt;0</formula>
    </cfRule>
  </conditionalFormatting>
  <conditionalFormatting sqref="F104">
    <cfRule type="expression" dxfId="2661" priority="13">
      <formula>F104&gt;0</formula>
    </cfRule>
    <cfRule type="expression" dxfId="2660" priority="14">
      <formula>F104&lt;0</formula>
    </cfRule>
  </conditionalFormatting>
  <conditionalFormatting sqref="H104">
    <cfRule type="expression" dxfId="2659" priority="11">
      <formula>H104&gt;0</formula>
    </cfRule>
    <cfRule type="expression" dxfId="2658" priority="12">
      <formula>H104&lt;0</formula>
    </cfRule>
  </conditionalFormatting>
  <conditionalFormatting sqref="F100:F103">
    <cfRule type="expression" dxfId="2657" priority="9">
      <formula>F100&gt;0</formula>
    </cfRule>
    <cfRule type="expression" dxfId="2656" priority="10">
      <formula>F100&lt;0</formula>
    </cfRule>
  </conditionalFormatting>
  <conditionalFormatting sqref="H100:H103">
    <cfRule type="expression" dxfId="2655" priority="7">
      <formula>H100&gt;0</formula>
    </cfRule>
    <cfRule type="expression" dxfId="2654" priority="8">
      <formula>H100&lt;0</formula>
    </cfRule>
  </conditionalFormatting>
  <conditionalFormatting sqref="J102">
    <cfRule type="expression" dxfId="2653" priority="5">
      <formula>J102&gt;0</formula>
    </cfRule>
    <cfRule type="expression" dxfId="2652" priority="6">
      <formula>J102&lt;0</formula>
    </cfRule>
  </conditionalFormatting>
  <conditionalFormatting sqref="Q10">
    <cfRule type="expression" dxfId="2651" priority="3">
      <formula>Q10&gt;0</formula>
    </cfRule>
    <cfRule type="expression" dxfId="2650" priority="4">
      <formula>Q10&lt;0</formula>
    </cfRule>
  </conditionalFormatting>
  <conditionalFormatting sqref="M71">
    <cfRule type="expression" dxfId="2649" priority="1">
      <formula>M71&gt;0</formula>
    </cfRule>
    <cfRule type="expression" dxfId="2648"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47" priority="33">
      <formula>F34&gt;0</formula>
    </cfRule>
    <cfRule type="expression" dxfId="2646" priority="34">
      <formula>F34&lt;0</formula>
    </cfRule>
  </conditionalFormatting>
  <conditionalFormatting sqref="Q7">
    <cfRule type="expression" dxfId="2645" priority="31">
      <formula>Q7&gt;0</formula>
    </cfRule>
    <cfRule type="expression" dxfId="2644" priority="32">
      <formula>Q7&lt;0</formula>
    </cfRule>
  </conditionalFormatting>
  <conditionalFormatting sqref="Q8">
    <cfRule type="expression" dxfId="2643" priority="29">
      <formula>Q8&gt;0</formula>
    </cfRule>
    <cfRule type="expression" dxfId="2642" priority="30">
      <formula>Q8&lt;0</formula>
    </cfRule>
  </conditionalFormatting>
  <conditionalFormatting sqref="F27:F33">
    <cfRule type="expression" dxfId="2641" priority="27">
      <formula>F27&gt;0</formula>
    </cfRule>
    <cfRule type="expression" dxfId="2640" priority="28">
      <formula>F27&lt;0</formula>
    </cfRule>
  </conditionalFormatting>
  <conditionalFormatting sqref="H27:H33">
    <cfRule type="expression" dxfId="2639" priority="25">
      <formula>H27&gt;0</formula>
    </cfRule>
    <cfRule type="expression" dxfId="2638" priority="26">
      <formula>H27&lt;0</formula>
    </cfRule>
  </conditionalFormatting>
  <conditionalFormatting sqref="M46">
    <cfRule type="expression" dxfId="2637" priority="23">
      <formula>M46&gt;0</formula>
    </cfRule>
    <cfRule type="expression" dxfId="2636" priority="24">
      <formula>M46&lt;0</formula>
    </cfRule>
  </conditionalFormatting>
  <conditionalFormatting sqref="F79:F87 H79:H87">
    <cfRule type="expression" dxfId="2635" priority="21">
      <formula>F79&gt;0</formula>
    </cfRule>
    <cfRule type="expression" dxfId="2634" priority="22">
      <formula>F79&lt;0</formula>
    </cfRule>
  </conditionalFormatting>
  <conditionalFormatting sqref="F73 F77:F78">
    <cfRule type="expression" dxfId="2633" priority="19">
      <formula>F73&gt;0</formula>
    </cfRule>
    <cfRule type="expression" dxfId="2632" priority="20">
      <formula>F73&lt;0</formula>
    </cfRule>
  </conditionalFormatting>
  <conditionalFormatting sqref="H73 H77:H78">
    <cfRule type="expression" dxfId="2631" priority="17">
      <formula>H73&gt;0</formula>
    </cfRule>
    <cfRule type="expression" dxfId="2630" priority="18">
      <formula>H73&lt;0</formula>
    </cfRule>
  </conditionalFormatting>
  <conditionalFormatting sqref="F70:F72">
    <cfRule type="expression" dxfId="2629" priority="15">
      <formula>F70&gt;0</formula>
    </cfRule>
    <cfRule type="expression" dxfId="2628" priority="16">
      <formula>F70&lt;0</formula>
    </cfRule>
  </conditionalFormatting>
  <conditionalFormatting sqref="H70:H72">
    <cfRule type="expression" dxfId="2627" priority="13">
      <formula>H70&gt;0</formula>
    </cfRule>
    <cfRule type="expression" dxfId="2626" priority="14">
      <formula>H70&lt;0</formula>
    </cfRule>
  </conditionalFormatting>
  <conditionalFormatting sqref="F25:F26">
    <cfRule type="expression" dxfId="2625" priority="11">
      <formula>F25&gt;0</formula>
    </cfRule>
    <cfRule type="expression" dxfId="2624" priority="12">
      <formula>F25&lt;0</formula>
    </cfRule>
  </conditionalFormatting>
  <conditionalFormatting sqref="H25:H26">
    <cfRule type="expression" dxfId="2623" priority="9">
      <formula>H25&gt;0</formula>
    </cfRule>
    <cfRule type="expression" dxfId="2622" priority="10">
      <formula>H25&lt;0</formula>
    </cfRule>
  </conditionalFormatting>
  <conditionalFormatting sqref="F76">
    <cfRule type="expression" dxfId="2621" priority="7">
      <formula>F76&gt;0</formula>
    </cfRule>
    <cfRule type="expression" dxfId="2620" priority="8">
      <formula>F76&lt;0</formula>
    </cfRule>
  </conditionalFormatting>
  <conditionalFormatting sqref="H76">
    <cfRule type="expression" dxfId="2619" priority="5">
      <formula>H76&gt;0</formula>
    </cfRule>
    <cfRule type="expression" dxfId="2618" priority="6">
      <formula>H76&lt;0</formula>
    </cfRule>
  </conditionalFormatting>
  <conditionalFormatting sqref="F74:F75">
    <cfRule type="expression" dxfId="2617" priority="3">
      <formula>F74&gt;0</formula>
    </cfRule>
    <cfRule type="expression" dxfId="2616" priority="4">
      <formula>F74&lt;0</formula>
    </cfRule>
  </conditionalFormatting>
  <conditionalFormatting sqref="H74:H75">
    <cfRule type="expression" dxfId="2615" priority="1">
      <formula>H74&gt;0</formula>
    </cfRule>
    <cfRule type="expression" dxfId="2614"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13" priority="43">
      <formula>F54&gt;0</formula>
    </cfRule>
    <cfRule type="expression" dxfId="2612" priority="44">
      <formula>F54&lt;0</formula>
    </cfRule>
  </conditionalFormatting>
  <conditionalFormatting sqref="Q7">
    <cfRule type="expression" dxfId="2611" priority="41">
      <formula>Q7&gt;0</formula>
    </cfRule>
    <cfRule type="expression" dxfId="2610" priority="42">
      <formula>Q7&lt;0</formula>
    </cfRule>
  </conditionalFormatting>
  <conditionalFormatting sqref="Q8">
    <cfRule type="expression" dxfId="2609" priority="39">
      <formula>Q8&gt;0</formula>
    </cfRule>
    <cfRule type="expression" dxfId="2608" priority="40">
      <formula>Q8&lt;0</formula>
    </cfRule>
  </conditionalFormatting>
  <conditionalFormatting sqref="F33:F36 F38:F53">
    <cfRule type="expression" dxfId="2607" priority="37">
      <formula>F33&gt;0</formula>
    </cfRule>
    <cfRule type="expression" dxfId="2606" priority="38">
      <formula>F33&lt;0</formula>
    </cfRule>
  </conditionalFormatting>
  <conditionalFormatting sqref="H33:H36 H38:H53">
    <cfRule type="expression" dxfId="2605" priority="35">
      <formula>H33&gt;0</formula>
    </cfRule>
    <cfRule type="expression" dxfId="2604" priority="36">
      <formula>H33&lt;0</formula>
    </cfRule>
  </conditionalFormatting>
  <conditionalFormatting sqref="Q10">
    <cfRule type="expression" dxfId="2603" priority="33">
      <formula>Q10&gt;0</formula>
    </cfRule>
    <cfRule type="expression" dxfId="2602" priority="34">
      <formula>Q10&lt;0</formula>
    </cfRule>
  </conditionalFormatting>
  <conditionalFormatting sqref="J25:J37">
    <cfRule type="expression" dxfId="2601" priority="31">
      <formula>J25&gt;0</formula>
    </cfRule>
    <cfRule type="expression" dxfId="2600" priority="32">
      <formula>J25&lt;0</formula>
    </cfRule>
  </conditionalFormatting>
  <conditionalFormatting sqref="K25:K38">
    <cfRule type="expression" dxfId="2599" priority="29">
      <formula>K25&gt;0</formula>
    </cfRule>
    <cfRule type="expression" dxfId="2598" priority="30">
      <formula>K25&lt;0</formula>
    </cfRule>
  </conditionalFormatting>
  <conditionalFormatting sqref="L25">
    <cfRule type="expression" dxfId="2597" priority="27">
      <formula>L25&gt;0</formula>
    </cfRule>
    <cfRule type="expression" dxfId="2596" priority="28">
      <formula>L25&lt;0</formula>
    </cfRule>
  </conditionalFormatting>
  <conditionalFormatting sqref="F89:F110">
    <cfRule type="expression" dxfId="2595" priority="25">
      <formula>F89&gt;0</formula>
    </cfRule>
    <cfRule type="expression" dxfId="2594" priority="26">
      <formula>F89&lt;0</formula>
    </cfRule>
  </conditionalFormatting>
  <conditionalFormatting sqref="H89:H110">
    <cfRule type="expression" dxfId="2593" priority="23">
      <formula>H89&gt;0</formula>
    </cfRule>
    <cfRule type="expression" dxfId="2592" priority="24">
      <formula>H89&lt;0</formula>
    </cfRule>
  </conditionalFormatting>
  <conditionalFormatting sqref="J89:J102">
    <cfRule type="expression" dxfId="2591" priority="21">
      <formula>J89&gt;0</formula>
    </cfRule>
    <cfRule type="expression" dxfId="2590" priority="22">
      <formula>J89&lt;0</formula>
    </cfRule>
  </conditionalFormatting>
  <conditionalFormatting sqref="K89:K102">
    <cfRule type="expression" dxfId="2589" priority="19">
      <formula>K89&gt;0</formula>
    </cfRule>
    <cfRule type="expression" dxfId="2588" priority="20">
      <formula>K89&lt;0</formula>
    </cfRule>
  </conditionalFormatting>
  <conditionalFormatting sqref="L89:L102">
    <cfRule type="expression" dxfId="2587" priority="17">
      <formula>L89&gt;0</formula>
    </cfRule>
    <cfRule type="expression" dxfId="2586" priority="18">
      <formula>L89&lt;0</formula>
    </cfRule>
  </conditionalFormatting>
  <conditionalFormatting sqref="F29:F32">
    <cfRule type="expression" dxfId="2585" priority="15">
      <formula>F29&gt;0</formula>
    </cfRule>
    <cfRule type="expression" dxfId="2584" priority="16">
      <formula>F29&lt;0</formula>
    </cfRule>
  </conditionalFormatting>
  <conditionalFormatting sqref="H29:H32">
    <cfRule type="expression" dxfId="2583" priority="13">
      <formula>H29&gt;0</formula>
    </cfRule>
    <cfRule type="expression" dxfId="2582" priority="14">
      <formula>H29&lt;0</formula>
    </cfRule>
  </conditionalFormatting>
  <conditionalFormatting sqref="F25:F28">
    <cfRule type="expression" dxfId="2581" priority="11">
      <formula>F25&gt;0</formula>
    </cfRule>
    <cfRule type="expression" dxfId="2580" priority="12">
      <formula>F25&lt;0</formula>
    </cfRule>
  </conditionalFormatting>
  <conditionalFormatting sqref="H25:H28">
    <cfRule type="expression" dxfId="2579" priority="9">
      <formula>H25&gt;0</formula>
    </cfRule>
    <cfRule type="expression" dxfId="2578" priority="10">
      <formula>H25&lt;0</formula>
    </cfRule>
  </conditionalFormatting>
  <conditionalFormatting sqref="F37">
    <cfRule type="expression" dxfId="2577" priority="7">
      <formula>F37&gt;0</formula>
    </cfRule>
    <cfRule type="expression" dxfId="2576" priority="8">
      <formula>F37&lt;0</formula>
    </cfRule>
  </conditionalFormatting>
  <conditionalFormatting sqref="H37">
    <cfRule type="expression" dxfId="2575" priority="5">
      <formula>H37&gt;0</formula>
    </cfRule>
    <cfRule type="expression" dxfId="2574" priority="6">
      <formula>H37&lt;0</formula>
    </cfRule>
  </conditionalFormatting>
  <conditionalFormatting sqref="J49">
    <cfRule type="expression" dxfId="2573" priority="3">
      <formula>J49&gt;0</formula>
    </cfRule>
    <cfRule type="expression" dxfId="2572" priority="4">
      <formula>J49&lt;0</formula>
    </cfRule>
  </conditionalFormatting>
  <conditionalFormatting sqref="J38:J48">
    <cfRule type="expression" dxfId="2571" priority="1">
      <formula>J38&gt;0</formula>
    </cfRule>
    <cfRule type="expression" dxfId="2570"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9" priority="96">
      <formula>F24&gt;0</formula>
    </cfRule>
    <cfRule type="expression" dxfId="256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67" priority="79">
      <formula>F30&gt;0</formula>
    </cfRule>
    <cfRule type="expression" dxfId="2566" priority="80">
      <formula>F30&lt;0</formula>
    </cfRule>
  </conditionalFormatting>
  <conditionalFormatting sqref="H43 H30:H33">
    <cfRule type="expression" dxfId="2565" priority="77">
      <formula>H30&gt;0</formula>
    </cfRule>
    <cfRule type="expression" dxfId="2564" priority="78">
      <formula>H30&lt;0</formula>
    </cfRule>
  </conditionalFormatting>
  <conditionalFormatting sqref="F115:F116 H115:I116 H117 H118:I128 H129 H130:I162 H163 H164:I168 H169 H170:I173 H174 F120:F188 H175:I188 I189:I196 H197:I201 F197:F201 F203 H203:I203 I202 H205:I206 F205:F206">
    <cfRule type="expression" dxfId="2563" priority="59">
      <formula>F115&gt;0</formula>
    </cfRule>
    <cfRule type="expression" dxfId="2562" priority="60">
      <formula>F115&lt;0</formula>
    </cfRule>
  </conditionalFormatting>
  <conditionalFormatting sqref="F112:F114">
    <cfRule type="expression" dxfId="2561" priority="57">
      <formula>F112&gt;0</formula>
    </cfRule>
    <cfRule type="expression" dxfId="2560" priority="58">
      <formula>F112&lt;0</formula>
    </cfRule>
  </conditionalFormatting>
  <conditionalFormatting sqref="H112:I112">
    <cfRule type="expression" dxfId="2559" priority="55">
      <formula>H112&gt;0</formula>
    </cfRule>
    <cfRule type="expression" dxfId="2558" priority="56">
      <formula>H112&lt;0</formula>
    </cfRule>
  </conditionalFormatting>
  <conditionalFormatting sqref="H113:I113">
    <cfRule type="expression" dxfId="2557" priority="53">
      <formula>H113&gt;0</formula>
    </cfRule>
    <cfRule type="expression" dxfId="2556" priority="54">
      <formula>H113&lt;0</formula>
    </cfRule>
  </conditionalFormatting>
  <conditionalFormatting sqref="H114:I114">
    <cfRule type="expression" dxfId="2555" priority="51">
      <formula>H114&gt;0</formula>
    </cfRule>
    <cfRule type="expression" dxfId="2554" priority="52">
      <formula>H114&lt;0</formula>
    </cfRule>
  </conditionalFormatting>
  <conditionalFormatting sqref="F105:F111">
    <cfRule type="expression" dxfId="2553" priority="49">
      <formula>F105&gt;0</formula>
    </cfRule>
    <cfRule type="expression" dxfId="2552" priority="50">
      <formula>F105&lt;0</formula>
    </cfRule>
  </conditionalFormatting>
  <conditionalFormatting sqref="H105:I111">
    <cfRule type="expression" dxfId="2551" priority="47">
      <formula>H105&gt;0</formula>
    </cfRule>
    <cfRule type="expression" dxfId="2550" priority="48">
      <formula>H105&lt;0</formula>
    </cfRule>
  </conditionalFormatting>
  <conditionalFormatting sqref="I117 F117:F119">
    <cfRule type="expression" dxfId="2549" priority="45">
      <formula>F117&gt;0</formula>
    </cfRule>
    <cfRule type="expression" dxfId="2548" priority="46">
      <formula>F117&lt;0</formula>
    </cfRule>
  </conditionalFormatting>
  <conditionalFormatting sqref="F189:F196 H189:H196">
    <cfRule type="expression" dxfId="2547" priority="43">
      <formula>F189&gt;0</formula>
    </cfRule>
    <cfRule type="expression" dxfId="2546" priority="44">
      <formula>F189&lt;0</formula>
    </cfRule>
  </conditionalFormatting>
  <conditionalFormatting sqref="H202 F202">
    <cfRule type="expression" dxfId="2545" priority="41">
      <formula>F202&gt;0</formula>
    </cfRule>
    <cfRule type="expression" dxfId="2544" priority="42">
      <formula>F202&lt;0</formula>
    </cfRule>
  </conditionalFormatting>
  <conditionalFormatting sqref="I204">
    <cfRule type="expression" dxfId="2543" priority="39">
      <formula>I204&gt;0</formula>
    </cfRule>
    <cfRule type="expression" dxfId="2542" priority="40">
      <formula>I204&lt;0</formula>
    </cfRule>
  </conditionalFormatting>
  <conditionalFormatting sqref="H204 F204">
    <cfRule type="expression" dxfId="2541" priority="37">
      <formula>F204&gt;0</formula>
    </cfRule>
    <cfRule type="expression" dxfId="2540" priority="38">
      <formula>F204&lt;0</formula>
    </cfRule>
  </conditionalFormatting>
  <conditionalFormatting sqref="M54">
    <cfRule type="expression" dxfId="2539" priority="35">
      <formula>M54&gt;0</formula>
    </cfRule>
    <cfRule type="expression" dxfId="2538" priority="36">
      <formula>M54&lt;0</formula>
    </cfRule>
  </conditionalFormatting>
  <conditionalFormatting sqref="K39:K49">
    <cfRule type="expression" dxfId="2537" priority="33">
      <formula>K39&gt;0</formula>
    </cfRule>
    <cfRule type="expression" dxfId="2536" priority="34">
      <formula>K39&lt;0</formula>
    </cfRule>
  </conditionalFormatting>
  <conditionalFormatting sqref="Q10">
    <cfRule type="expression" dxfId="2535" priority="31">
      <formula>Q10&gt;0</formula>
    </cfRule>
    <cfRule type="expression" dxfId="2534" priority="32">
      <formula>Q10&lt;0</formula>
    </cfRule>
  </conditionalFormatting>
  <conditionalFormatting sqref="Z10">
    <cfRule type="expression" dxfId="2533" priority="29">
      <formula>Z10&gt;0</formula>
    </cfRule>
    <cfRule type="expression" dxfId="2532" priority="30">
      <formula>Z10&lt;0</formula>
    </cfRule>
  </conditionalFormatting>
  <conditionalFormatting sqref="AA10:AE10">
    <cfRule type="expression" dxfId="2531" priority="27">
      <formula>AA10&gt;0</formula>
    </cfRule>
    <cfRule type="expression" dxfId="2530" priority="28">
      <formula>AA10&lt;0</formula>
    </cfRule>
  </conditionalFormatting>
  <conditionalFormatting sqref="Z24">
    <cfRule type="expression" dxfId="2529" priority="25">
      <formula>Z24&gt;0</formula>
    </cfRule>
    <cfRule type="expression" dxfId="2528" priority="26">
      <formula>Z24&lt;0</formula>
    </cfRule>
  </conditionalFormatting>
  <conditionalFormatting sqref="AF10:AG10">
    <cfRule type="expression" dxfId="2527" priority="17">
      <formula>AF10&gt;0</formula>
    </cfRule>
    <cfRule type="expression" dxfId="2526" priority="18">
      <formula>AF10&lt;0</formula>
    </cfRule>
  </conditionalFormatting>
  <conditionalFormatting sqref="H222:I222 H225:I225 I208:I209 H211 H212:I212 H214:I214 H213 H215:H216 F211:F219 H217:I218 H219 H221 H223:H224 F221:F225">
    <cfRule type="expression" dxfId="2525" priority="15">
      <formula>F208&gt;0</formula>
    </cfRule>
    <cfRule type="expression" dxfId="2524" priority="16">
      <formula>F208&lt;0</formula>
    </cfRule>
  </conditionalFormatting>
  <conditionalFormatting sqref="F220 F207:F210">
    <cfRule type="expression" dxfId="2523" priority="13">
      <formula>F207&gt;0</formula>
    </cfRule>
    <cfRule type="expression" dxfId="2522" priority="14">
      <formula>F207&lt;0</formula>
    </cfRule>
  </conditionalFormatting>
  <conditionalFormatting sqref="H207:I207 H220 H208:H210">
    <cfRule type="expression" dxfId="2521" priority="11">
      <formula>H207&gt;0</formula>
    </cfRule>
    <cfRule type="expression" dxfId="2520" priority="12">
      <formula>H207&lt;0</formula>
    </cfRule>
  </conditionalFormatting>
  <conditionalFormatting sqref="K210:K225">
    <cfRule type="expression" dxfId="2519" priority="9">
      <formula>K210&gt;0</formula>
    </cfRule>
    <cfRule type="expression" dxfId="2518" priority="10">
      <formula>K210&lt;0</formula>
    </cfRule>
  </conditionalFormatting>
  <conditionalFormatting sqref="K31">
    <cfRule type="expression" dxfId="2517" priority="7">
      <formula>K31&gt;0</formula>
    </cfRule>
    <cfRule type="expression" dxfId="2516" priority="8">
      <formula>K31&lt;0</formula>
    </cfRule>
  </conditionalFormatting>
  <conditionalFormatting sqref="K32:K38">
    <cfRule type="expression" dxfId="2515" priority="5">
      <formula>K32&gt;0</formula>
    </cfRule>
    <cfRule type="expression" dxfId="2514" priority="6">
      <formula>K32&lt;0</formula>
    </cfRule>
  </conditionalFormatting>
  <conditionalFormatting sqref="Q7">
    <cfRule type="expression" dxfId="2513" priority="3">
      <formula>Q7&gt;0</formula>
    </cfRule>
    <cfRule type="expression" dxfId="2512" priority="4">
      <formula>Q7&lt;0</formula>
    </cfRule>
  </conditionalFormatting>
  <conditionalFormatting sqref="Q8">
    <cfRule type="expression" dxfId="2511" priority="1">
      <formula>Q8&gt;0</formula>
    </cfRule>
    <cfRule type="expression" dxfId="251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9" priority="41">
      <formula>F60&gt;0</formula>
    </cfRule>
    <cfRule type="expression" dxfId="2508" priority="42">
      <formula>F60&lt;0</formula>
    </cfRule>
  </conditionalFormatting>
  <conditionalFormatting sqref="Q7">
    <cfRule type="expression" dxfId="2507" priority="39">
      <formula>Q7&gt;0</formula>
    </cfRule>
    <cfRule type="expression" dxfId="2506" priority="40">
      <formula>Q7&lt;0</formula>
    </cfRule>
  </conditionalFormatting>
  <conditionalFormatting sqref="Q8">
    <cfRule type="expression" dxfId="2505" priority="37">
      <formula>Q8&gt;0</formula>
    </cfRule>
    <cfRule type="expression" dxfId="2504" priority="38">
      <formula>Q8&lt;0</formula>
    </cfRule>
  </conditionalFormatting>
  <conditionalFormatting sqref="F25:F29 F34:F59">
    <cfRule type="expression" dxfId="2503" priority="35">
      <formula>F25&gt;0</formula>
    </cfRule>
    <cfRule type="expression" dxfId="2502" priority="36">
      <formula>F25&lt;0</formula>
    </cfRule>
  </conditionalFormatting>
  <conditionalFormatting sqref="H25:H29 H34:H59">
    <cfRule type="expression" dxfId="2501" priority="33">
      <formula>H25&gt;0</formula>
    </cfRule>
    <cfRule type="expression" dxfId="2500" priority="34">
      <formula>H25&lt;0</formula>
    </cfRule>
  </conditionalFormatting>
  <conditionalFormatting sqref="F89:F110">
    <cfRule type="expression" dxfId="2499" priority="31">
      <formula>F89&gt;0</formula>
    </cfRule>
    <cfRule type="expression" dxfId="2498" priority="32">
      <formula>F89&lt;0</formula>
    </cfRule>
  </conditionalFormatting>
  <conditionalFormatting sqref="H89:H110">
    <cfRule type="expression" dxfId="2497" priority="29">
      <formula>H89&gt;0</formula>
    </cfRule>
    <cfRule type="expression" dxfId="2496" priority="30">
      <formula>H89&lt;0</formula>
    </cfRule>
  </conditionalFormatting>
  <conditionalFormatting sqref="Q10">
    <cfRule type="expression" dxfId="2495" priority="27">
      <formula>Q10&gt;0</formula>
    </cfRule>
    <cfRule type="expression" dxfId="2494" priority="28">
      <formula>Q10&lt;0</formula>
    </cfRule>
  </conditionalFormatting>
  <conditionalFormatting sqref="J25:J32 J34:J38">
    <cfRule type="expression" dxfId="2493" priority="25">
      <formula>J25&gt;0</formula>
    </cfRule>
    <cfRule type="expression" dxfId="2492" priority="26">
      <formula>J25&lt;0</formula>
    </cfRule>
  </conditionalFormatting>
  <conditionalFormatting sqref="K25:K30">
    <cfRule type="expression" dxfId="2491" priority="23">
      <formula>K25&gt;0</formula>
    </cfRule>
    <cfRule type="expression" dxfId="2490" priority="24">
      <formula>K25&lt;0</formula>
    </cfRule>
  </conditionalFormatting>
  <conditionalFormatting sqref="L25:L38">
    <cfRule type="expression" dxfId="2489" priority="21">
      <formula>L25&gt;0</formula>
    </cfRule>
    <cfRule type="expression" dxfId="2488" priority="22">
      <formula>L25&lt;0</formula>
    </cfRule>
  </conditionalFormatting>
  <conditionalFormatting sqref="F30:F33">
    <cfRule type="expression" dxfId="2487" priority="19">
      <formula>F30&gt;0</formula>
    </cfRule>
    <cfRule type="expression" dxfId="2486" priority="20">
      <formula>F30&lt;0</formula>
    </cfRule>
  </conditionalFormatting>
  <conditionalFormatting sqref="H30:H33">
    <cfRule type="expression" dxfId="2485" priority="17">
      <formula>H30&gt;0</formula>
    </cfRule>
    <cfRule type="expression" dxfId="2484" priority="18">
      <formula>H30&lt;0</formula>
    </cfRule>
  </conditionalFormatting>
  <conditionalFormatting sqref="L39:L44">
    <cfRule type="expression" dxfId="2483" priority="9">
      <formula>L39&gt;0</formula>
    </cfRule>
    <cfRule type="expression" dxfId="2482" priority="10">
      <formula>L39&lt;0</formula>
    </cfRule>
  </conditionalFormatting>
  <conditionalFormatting sqref="L45:L46">
    <cfRule type="expression" dxfId="2481" priority="7">
      <formula>L45&gt;0</formula>
    </cfRule>
    <cfRule type="expression" dxfId="2480" priority="8">
      <formula>L45&lt;0</formula>
    </cfRule>
  </conditionalFormatting>
  <conditionalFormatting sqref="L47">
    <cfRule type="expression" dxfId="2479" priority="5">
      <formula>L47&gt;0</formula>
    </cfRule>
    <cfRule type="expression" dxfId="2478" priority="6">
      <formula>L47&lt;0</formula>
    </cfRule>
  </conditionalFormatting>
  <conditionalFormatting sqref="L51">
    <cfRule type="expression" dxfId="2477" priority="3">
      <formula>L51&gt;0</formula>
    </cfRule>
    <cfRule type="expression" dxfId="2476" priority="4">
      <formula>L51&lt;0</formula>
    </cfRule>
  </conditionalFormatting>
  <conditionalFormatting sqref="L54">
    <cfRule type="expression" dxfId="2475" priority="1">
      <formula>L54&gt;0</formula>
    </cfRule>
    <cfRule type="expression" dxfId="2474"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786</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73" priority="35">
      <formula>F7&gt;0</formula>
    </cfRule>
    <cfRule type="expression" dxfId="2472" priority="36">
      <formula>F7&lt;0</formula>
    </cfRule>
  </conditionalFormatting>
  <conditionalFormatting sqref="Q8">
    <cfRule type="expression" dxfId="2471" priority="33">
      <formula>Q8&gt;0</formula>
    </cfRule>
    <cfRule type="expression" dxfId="2470" priority="34">
      <formula>Q8&lt;0</formula>
    </cfRule>
  </conditionalFormatting>
  <conditionalFormatting sqref="F31:F36">
    <cfRule type="expression" dxfId="2469" priority="31">
      <formula>F31&gt;0</formula>
    </cfRule>
    <cfRule type="expression" dxfId="2468" priority="32">
      <formula>F31&lt;0</formula>
    </cfRule>
  </conditionalFormatting>
  <conditionalFormatting sqref="H31:H36">
    <cfRule type="expression" dxfId="2467" priority="29">
      <formula>H31&gt;0</formula>
    </cfRule>
    <cfRule type="expression" dxfId="2466" priority="30">
      <formula>H31&lt;0</formula>
    </cfRule>
  </conditionalFormatting>
  <conditionalFormatting sqref="F99:F120">
    <cfRule type="expression" dxfId="2465" priority="27">
      <formula>F99&gt;0</formula>
    </cfRule>
    <cfRule type="expression" dxfId="2464" priority="28">
      <formula>F99&lt;0</formula>
    </cfRule>
  </conditionalFormatting>
  <conditionalFormatting sqref="H99:H120">
    <cfRule type="expression" dxfId="2463" priority="25">
      <formula>H99&gt;0</formula>
    </cfRule>
    <cfRule type="expression" dxfId="2462" priority="26">
      <formula>H99&lt;0</formula>
    </cfRule>
  </conditionalFormatting>
  <conditionalFormatting sqref="Q10">
    <cfRule type="expression" dxfId="2461" priority="23">
      <formula>Q10&gt;0</formula>
    </cfRule>
    <cfRule type="expression" dxfId="2460" priority="24">
      <formula>Q10&lt;0</formula>
    </cfRule>
  </conditionalFormatting>
  <conditionalFormatting sqref="J31:J71">
    <cfRule type="expression" dxfId="2459" priority="21">
      <formula>J31&gt;0</formula>
    </cfRule>
    <cfRule type="expression" dxfId="2458" priority="22">
      <formula>J31&lt;0</formula>
    </cfRule>
  </conditionalFormatting>
  <conditionalFormatting sqref="K31:K44">
    <cfRule type="expression" dxfId="2457" priority="19">
      <formula>K31&gt;0</formula>
    </cfRule>
    <cfRule type="expression" dxfId="2456" priority="20">
      <formula>K31&lt;0</formula>
    </cfRule>
  </conditionalFormatting>
  <conditionalFormatting sqref="L31:L44">
    <cfRule type="expression" dxfId="2455" priority="17">
      <formula>L31&gt;0</formula>
    </cfRule>
    <cfRule type="expression" dxfId="2454"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53" priority="15">
      <formula>F37&gt;0</formula>
    </cfRule>
    <cfRule type="expression" dxfId="2452" priority="16">
      <formula>F37&lt;0</formula>
    </cfRule>
  </conditionalFormatting>
  <conditionalFormatting sqref="H37:H39">
    <cfRule type="expression" dxfId="2451" priority="13">
      <formula>H37&gt;0</formula>
    </cfRule>
    <cfRule type="expression" dxfId="2450" priority="14">
      <formula>H37&lt;0</formula>
    </cfRule>
  </conditionalFormatting>
  <conditionalFormatting sqref="H72 F72">
    <cfRule type="expression" dxfId="2449" priority="7">
      <formula>F72&gt;0</formula>
    </cfRule>
    <cfRule type="expression" dxfId="2448" priority="8">
      <formula>F72&lt;0</formula>
    </cfRule>
  </conditionalFormatting>
  <conditionalFormatting sqref="F69:F71 H69:H71">
    <cfRule type="expression" dxfId="2447" priority="3">
      <formula>F69&gt;0</formula>
    </cfRule>
    <cfRule type="expression" dxfId="2446" priority="4">
      <formula>F69&lt;0</formula>
    </cfRule>
  </conditionalFormatting>
  <conditionalFormatting sqref="J72">
    <cfRule type="expression" dxfId="2445" priority="1">
      <formula>J72&gt;0</formula>
    </cfRule>
    <cfRule type="expression" dxfId="2444"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72.13</v>
      </c>
      <c r="R4" s="416">
        <v>-3.3999999999999998E-3</v>
      </c>
      <c r="W4" s="131"/>
    </row>
    <row r="5" spans="1:23" x14ac:dyDescent="0.25">
      <c r="B5" s="69"/>
      <c r="C5" s="4"/>
      <c r="D5" s="3"/>
      <c r="E5" s="3"/>
      <c r="F5" s="3"/>
      <c r="G5" s="69"/>
      <c r="H5" s="158"/>
      <c r="I5" s="3"/>
      <c r="J5" s="3"/>
      <c r="K5" s="3"/>
      <c r="L5" s="4"/>
      <c r="M5" s="4"/>
      <c r="O5" s="11" t="s">
        <v>67</v>
      </c>
      <c r="Q5" s="3">
        <f>Q4*Q2</f>
        <v>7213</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3057.4999999999927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2016.7799999999988</v>
      </c>
      <c r="T8" s="1"/>
      <c r="U8" t="s">
        <v>745</v>
      </c>
      <c r="W8" s="131"/>
    </row>
    <row r="9" spans="1:23" x14ac:dyDescent="0.25">
      <c r="G9" s="4"/>
      <c r="H9" s="158"/>
      <c r="I9" s="3"/>
      <c r="J9" s="3"/>
      <c r="K9" s="3"/>
      <c r="L9" s="4"/>
      <c r="M9" s="4"/>
      <c r="O9" s="11" t="s">
        <v>202</v>
      </c>
      <c r="Q9" s="131">
        <f>IF(Q2=0, 0, Q8/Q6)</f>
        <v>0.38812444430759252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21.0906432748538</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79.343000000000004</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78.621700000000004</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77.900400000000005</v>
      </c>
      <c r="Q19" s="2"/>
      <c r="T19" s="1">
        <v>43228</v>
      </c>
      <c r="U19" t="s">
        <v>82</v>
      </c>
      <c r="W19" s="131"/>
    </row>
    <row r="20" spans="1:23" x14ac:dyDescent="0.25">
      <c r="O20" s="78">
        <v>1.07</v>
      </c>
      <c r="P20" s="78">
        <f t="shared" si="0"/>
        <v>77.179100000000005</v>
      </c>
      <c r="Q20" s="2"/>
      <c r="W20" s="131"/>
    </row>
    <row r="21" spans="1:23" x14ac:dyDescent="0.25">
      <c r="O21" s="78">
        <v>1.06</v>
      </c>
      <c r="P21" s="78">
        <f t="shared" si="0"/>
        <v>76.457800000000006</v>
      </c>
      <c r="Q21" s="2"/>
      <c r="T21" s="1">
        <v>43283</v>
      </c>
      <c r="U21" t="s">
        <v>1072</v>
      </c>
      <c r="W21" s="131"/>
    </row>
    <row r="22" spans="1:23" x14ac:dyDescent="0.25">
      <c r="O22" s="78">
        <v>1.05</v>
      </c>
      <c r="P22" s="78">
        <f t="shared" si="0"/>
        <v>75.736499999999992</v>
      </c>
      <c r="Q22" s="2"/>
      <c r="W22" s="131"/>
    </row>
    <row r="23" spans="1:23" x14ac:dyDescent="0.25">
      <c r="O23" s="78">
        <v>1.04</v>
      </c>
      <c r="P23" s="78">
        <f t="shared" si="0"/>
        <v>75.015199999999993</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74.293899999999994</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73.572599999999994</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72.851299999999995</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72.13</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71.408699999999996</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70.687399999999997</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69.966099999999997</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69.244799999999998</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68.523499999999999</v>
      </c>
      <c r="W32" s="131"/>
    </row>
    <row r="33" spans="1:23" x14ac:dyDescent="0.25">
      <c r="A33" s="4"/>
      <c r="B33" s="161"/>
      <c r="C33" s="10"/>
      <c r="D33" s="39"/>
      <c r="E33" s="39"/>
      <c r="F33" s="39"/>
      <c r="G33" s="39"/>
      <c r="H33" s="175"/>
      <c r="I33" s="39"/>
      <c r="J33" s="39"/>
      <c r="K33" s="39"/>
      <c r="L33" s="39"/>
      <c r="M33" s="39"/>
      <c r="O33" s="78">
        <v>0.94</v>
      </c>
      <c r="P33" s="78">
        <f t="shared" si="0"/>
        <v>67.802199999999985</v>
      </c>
      <c r="W33" s="131"/>
    </row>
    <row r="34" spans="1:23" x14ac:dyDescent="0.25">
      <c r="A34" s="4"/>
      <c r="B34" s="161"/>
      <c r="C34" s="10"/>
      <c r="D34" s="39"/>
      <c r="E34" s="39"/>
      <c r="F34" s="39"/>
      <c r="G34" s="39"/>
      <c r="H34" s="175"/>
      <c r="I34" s="39"/>
      <c r="J34" s="39"/>
      <c r="K34" s="39"/>
      <c r="L34" s="39"/>
      <c r="M34" s="39"/>
      <c r="O34" s="78">
        <v>0.93</v>
      </c>
      <c r="P34" s="78">
        <f t="shared" si="0"/>
        <v>67.0809</v>
      </c>
      <c r="W34" s="131"/>
    </row>
    <row r="35" spans="1:23" x14ac:dyDescent="0.25">
      <c r="A35" s="4"/>
      <c r="B35" s="161"/>
      <c r="C35" s="10"/>
      <c r="D35" s="39"/>
      <c r="E35" s="39"/>
      <c r="F35" s="39"/>
      <c r="G35" s="39"/>
      <c r="H35" s="175"/>
      <c r="I35" s="39"/>
      <c r="J35" s="39"/>
      <c r="K35" s="39"/>
      <c r="L35" s="39"/>
      <c r="M35" s="39"/>
      <c r="O35" s="78">
        <v>0.92</v>
      </c>
      <c r="P35" s="78">
        <f t="shared" si="0"/>
        <v>66.3596</v>
      </c>
      <c r="W35" s="131"/>
    </row>
    <row r="36" spans="1:23" x14ac:dyDescent="0.25">
      <c r="A36" s="4"/>
      <c r="B36" s="161"/>
      <c r="C36" s="10"/>
      <c r="D36" s="39"/>
      <c r="E36" s="39"/>
      <c r="F36" s="39"/>
      <c r="G36" s="39"/>
      <c r="H36" s="175"/>
      <c r="I36" s="39"/>
      <c r="J36" s="39"/>
      <c r="K36" s="39"/>
      <c r="L36" s="39"/>
      <c r="M36" s="39"/>
      <c r="O36" s="78">
        <v>0.91</v>
      </c>
      <c r="P36" s="78">
        <f t="shared" si="0"/>
        <v>65.638300000000001</v>
      </c>
      <c r="W36" s="131"/>
    </row>
    <row r="37" spans="1:23" x14ac:dyDescent="0.25">
      <c r="A37" s="4"/>
      <c r="B37" s="161"/>
      <c r="C37" s="10"/>
      <c r="D37" s="39"/>
      <c r="E37" s="39"/>
      <c r="F37" s="39"/>
      <c r="G37" s="39"/>
      <c r="H37" s="175"/>
      <c r="I37" s="39"/>
      <c r="J37" s="39"/>
      <c r="K37" s="39"/>
      <c r="L37" s="39"/>
      <c r="M37" s="39"/>
      <c r="O37" s="78">
        <v>0.9</v>
      </c>
      <c r="P37" s="78">
        <f t="shared" si="0"/>
        <v>64.917000000000002</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43" priority="71">
      <formula>Q7&gt;0</formula>
    </cfRule>
    <cfRule type="expression" dxfId="2442" priority="72">
      <formula>Q7&lt;0</formula>
    </cfRule>
  </conditionalFormatting>
  <conditionalFormatting sqref="Q8">
    <cfRule type="expression" dxfId="2441" priority="69">
      <formula>Q8&gt;0</formula>
    </cfRule>
    <cfRule type="expression" dxfId="2440" priority="70">
      <formula>Q8&lt;0</formula>
    </cfRule>
  </conditionalFormatting>
  <conditionalFormatting sqref="F27 F29 F33:F38">
    <cfRule type="expression" dxfId="2439" priority="67">
      <formula>F27&gt;0</formula>
    </cfRule>
    <cfRule type="expression" dxfId="2438" priority="68">
      <formula>F27&lt;0</formula>
    </cfRule>
  </conditionalFormatting>
  <conditionalFormatting sqref="H29:H38">
    <cfRule type="expression" dxfId="2437" priority="65">
      <formula>H29&gt;0</formula>
    </cfRule>
    <cfRule type="expression" dxfId="2436" priority="66">
      <formula>H29&lt;0</formula>
    </cfRule>
  </conditionalFormatting>
  <conditionalFormatting sqref="H25:H27">
    <cfRule type="expression" dxfId="2435" priority="45">
      <formula>H25&gt;0</formula>
    </cfRule>
    <cfRule type="expression" dxfId="2434" priority="46">
      <formula>H25&lt;0</formula>
    </cfRule>
  </conditionalFormatting>
  <conditionalFormatting sqref="Q10">
    <cfRule type="expression" dxfId="2433" priority="59">
      <formula>Q10&gt;0</formula>
    </cfRule>
    <cfRule type="expression" dxfId="2432" priority="60">
      <formula>Q10&lt;0</formula>
    </cfRule>
  </conditionalFormatting>
  <conditionalFormatting sqref="F25:F26">
    <cfRule type="expression" dxfId="2431" priority="47">
      <formula>F25&gt;0</formula>
    </cfRule>
    <cfRule type="expression" dxfId="2430" priority="48">
      <formula>F25&lt;0</formula>
    </cfRule>
  </conditionalFormatting>
  <conditionalFormatting sqref="J65:K72">
    <cfRule type="expression" dxfId="2429" priority="41">
      <formula>J65&gt;0</formula>
    </cfRule>
    <cfRule type="expression" dxfId="2428" priority="42">
      <formula>J65&lt;0</formula>
    </cfRule>
  </conditionalFormatting>
  <conditionalFormatting sqref="F65:F83 F89">
    <cfRule type="expression" dxfId="2427" priority="39">
      <formula>F65&gt;0</formula>
    </cfRule>
    <cfRule type="expression" dxfId="2426" priority="40">
      <formula>F65&lt;0</formula>
    </cfRule>
  </conditionalFormatting>
  <conditionalFormatting sqref="H65:H83 H89">
    <cfRule type="expression" dxfId="2425" priority="37">
      <formula>H65&gt;0</formula>
    </cfRule>
    <cfRule type="expression" dxfId="2424" priority="38">
      <formula>H65&lt;0</formula>
    </cfRule>
  </conditionalFormatting>
  <conditionalFormatting sqref="J76:J78">
    <cfRule type="expression" dxfId="2423" priority="35">
      <formula>J76&gt;0</formula>
    </cfRule>
    <cfRule type="expression" dxfId="2422" priority="36">
      <formula>J76&lt;0</formula>
    </cfRule>
  </conditionalFormatting>
  <conditionalFormatting sqref="K76:K78">
    <cfRule type="expression" dxfId="2421" priority="33">
      <formula>K76&gt;0</formula>
    </cfRule>
    <cfRule type="expression" dxfId="2420" priority="34">
      <formula>K76&lt;0</formula>
    </cfRule>
  </conditionalFormatting>
  <conditionalFormatting sqref="L65:L78">
    <cfRule type="expression" dxfId="2419" priority="31">
      <formula>L65&gt;0</formula>
    </cfRule>
    <cfRule type="expression" dxfId="2418" priority="32">
      <formula>L65&lt;0</formula>
    </cfRule>
  </conditionalFormatting>
  <conditionalFormatting sqref="F84:F88">
    <cfRule type="expression" dxfId="2417" priority="29">
      <formula>F84&gt;0</formula>
    </cfRule>
    <cfRule type="expression" dxfId="2416" priority="30">
      <formula>F84&lt;0</formula>
    </cfRule>
  </conditionalFormatting>
  <conditionalFormatting sqref="H84:H88">
    <cfRule type="expression" dxfId="2415" priority="27">
      <formula>H84&gt;0</formula>
    </cfRule>
    <cfRule type="expression" dxfId="2414" priority="28">
      <formula>H84&lt;0</formula>
    </cfRule>
  </conditionalFormatting>
  <conditionalFormatting sqref="M65:M78">
    <cfRule type="expression" dxfId="2413" priority="25">
      <formula>M65&gt;0</formula>
    </cfRule>
    <cfRule type="expression" dxfId="2412" priority="26">
      <formula>M65&lt;0</formula>
    </cfRule>
  </conditionalFormatting>
  <conditionalFormatting sqref="M26:M31">
    <cfRule type="expression" dxfId="2411" priority="23">
      <formula>M26&gt;0</formula>
    </cfRule>
    <cfRule type="expression" dxfId="2410" priority="24">
      <formula>M26&lt;0</formula>
    </cfRule>
  </conditionalFormatting>
  <conditionalFormatting sqref="F93:F105">
    <cfRule type="expression" dxfId="2409" priority="21">
      <formula>F93&gt;0</formula>
    </cfRule>
    <cfRule type="expression" dxfId="2408" priority="22">
      <formula>F93&lt;0</formula>
    </cfRule>
  </conditionalFormatting>
  <conditionalFormatting sqref="H93:H105">
    <cfRule type="expression" dxfId="2407" priority="19">
      <formula>H93&gt;0</formula>
    </cfRule>
    <cfRule type="expression" dxfId="2406" priority="20">
      <formula>H93&lt;0</formula>
    </cfRule>
  </conditionalFormatting>
  <conditionalFormatting sqref="H92">
    <cfRule type="expression" dxfId="2405" priority="15">
      <formula>H92&gt;0</formula>
    </cfRule>
    <cfRule type="expression" dxfId="2404" priority="16">
      <formula>H92&lt;0</formula>
    </cfRule>
  </conditionalFormatting>
  <conditionalFormatting sqref="F92">
    <cfRule type="expression" dxfId="2403" priority="17">
      <formula>F92&gt;0</formula>
    </cfRule>
    <cfRule type="expression" dxfId="2402" priority="18">
      <formula>F92&lt;0</formula>
    </cfRule>
  </conditionalFormatting>
  <conditionalFormatting sqref="M93:M98">
    <cfRule type="expression" dxfId="2401" priority="13">
      <formula>M93&gt;0</formula>
    </cfRule>
    <cfRule type="expression" dxfId="2400" priority="14">
      <formula>M93&lt;0</formula>
    </cfRule>
  </conditionalFormatting>
  <conditionalFormatting sqref="K25:K27">
    <cfRule type="expression" dxfId="2399" priority="11">
      <formula>K25&gt;0</formula>
    </cfRule>
    <cfRule type="expression" dxfId="2398" priority="12">
      <formula>K25&lt;0</formula>
    </cfRule>
  </conditionalFormatting>
  <conditionalFormatting sqref="K28">
    <cfRule type="expression" dxfId="2397" priority="9">
      <formula>K28&gt;0</formula>
    </cfRule>
    <cfRule type="expression" dxfId="2396" priority="10">
      <formula>K28&lt;0</formula>
    </cfRule>
  </conditionalFormatting>
  <conditionalFormatting sqref="H28">
    <cfRule type="expression" dxfId="2395" priority="5">
      <formula>H28&gt;0</formula>
    </cfRule>
    <cfRule type="expression" dxfId="2394" priority="6">
      <formula>H28&lt;0</formula>
    </cfRule>
  </conditionalFormatting>
  <conditionalFormatting sqref="F28">
    <cfRule type="expression" dxfId="2393" priority="7">
      <formula>F28&gt;0</formula>
    </cfRule>
    <cfRule type="expression" dxfId="2392" priority="8">
      <formula>F28&lt;0</formula>
    </cfRule>
  </conditionalFormatting>
  <conditionalFormatting sqref="K29:K32">
    <cfRule type="expression" dxfId="2391" priority="3">
      <formula>K29&gt;0</formula>
    </cfRule>
    <cfRule type="expression" dxfId="2390" priority="4">
      <formula>K29&lt;0</formula>
    </cfRule>
  </conditionalFormatting>
  <conditionalFormatting sqref="F30:F32">
    <cfRule type="expression" dxfId="2389" priority="1">
      <formula>F30&gt;0</formula>
    </cfRule>
    <cfRule type="expression" dxfId="2388"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3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87" priority="41">
      <formula>F7&gt;0</formula>
    </cfRule>
    <cfRule type="expression" dxfId="2386" priority="42">
      <formula>F7&lt;0</formula>
    </cfRule>
  </conditionalFormatting>
  <conditionalFormatting sqref="Q8">
    <cfRule type="expression" dxfId="2385" priority="39">
      <formula>Q8&gt;0</formula>
    </cfRule>
    <cfRule type="expression" dxfId="2384" priority="40">
      <formula>Q8&lt;0</formula>
    </cfRule>
  </conditionalFormatting>
  <conditionalFormatting sqref="Q10">
    <cfRule type="expression" dxfId="2383" priority="33">
      <formula>Q10&gt;0</formula>
    </cfRule>
    <cfRule type="expression" dxfId="2382" priority="34">
      <formula>Q10&lt;0</formula>
    </cfRule>
  </conditionalFormatting>
  <conditionalFormatting sqref="J27:J35">
    <cfRule type="expression" dxfId="2381" priority="31">
      <formula>J27&gt;0</formula>
    </cfRule>
    <cfRule type="expression" dxfId="2380" priority="32">
      <formula>J27&lt;0</formula>
    </cfRule>
  </conditionalFormatting>
  <conditionalFormatting sqref="K27:K38">
    <cfRule type="expression" dxfId="2379" priority="29">
      <formula>K27&gt;0</formula>
    </cfRule>
    <cfRule type="expression" dxfId="2378" priority="30">
      <formula>K27&lt;0</formula>
    </cfRule>
  </conditionalFormatting>
  <conditionalFormatting sqref="L27:L38">
    <cfRule type="expression" dxfId="2377" priority="27">
      <formula>L27&gt;0</formula>
    </cfRule>
    <cfRule type="expression" dxfId="2376" priority="28">
      <formula>L27&lt;0</formula>
    </cfRule>
  </conditionalFormatting>
  <conditionalFormatting sqref="F95:F116">
    <cfRule type="expression" dxfId="2375" priority="25">
      <formula>F95&gt;0</formula>
    </cfRule>
    <cfRule type="expression" dxfId="2374" priority="26">
      <formula>F95&lt;0</formula>
    </cfRule>
  </conditionalFormatting>
  <conditionalFormatting sqref="H95:H116">
    <cfRule type="expression" dxfId="2373" priority="23">
      <formula>H95&gt;0</formula>
    </cfRule>
    <cfRule type="expression" dxfId="2372" priority="24">
      <formula>H95&lt;0</formula>
    </cfRule>
  </conditionalFormatting>
  <conditionalFormatting sqref="J95:J108">
    <cfRule type="expression" dxfId="2371" priority="21">
      <formula>J95&gt;0</formula>
    </cfRule>
    <cfRule type="expression" dxfId="2370" priority="22">
      <formula>J95&lt;0</formula>
    </cfRule>
  </conditionalFormatting>
  <conditionalFormatting sqref="K95:K108">
    <cfRule type="expression" dxfId="2369" priority="19">
      <formula>K95&gt;0</formula>
    </cfRule>
    <cfRule type="expression" dxfId="2368" priority="20">
      <formula>K95&lt;0</formula>
    </cfRule>
  </conditionalFormatting>
  <conditionalFormatting sqref="L95:L108">
    <cfRule type="expression" dxfId="2367" priority="17">
      <formula>L95&gt;0</formula>
    </cfRule>
    <cfRule type="expression" dxfId="2366" priority="18">
      <formula>L95&lt;0</formula>
    </cfRule>
  </conditionalFormatting>
  <conditionalFormatting sqref="F29">
    <cfRule type="expression" dxfId="2365" priority="15">
      <formula>F29&gt;0</formula>
    </cfRule>
    <cfRule type="expression" dxfId="2364" priority="16">
      <formula>F29&lt;0</formula>
    </cfRule>
  </conditionalFormatting>
  <conditionalFormatting sqref="H29">
    <cfRule type="expression" dxfId="2363" priority="13">
      <formula>H29&gt;0</formula>
    </cfRule>
    <cfRule type="expression" dxfId="2362" priority="14">
      <formula>H29&lt;0</formula>
    </cfRule>
  </conditionalFormatting>
  <conditionalFormatting sqref="F25:F28 H25:H28">
    <cfRule type="expression" dxfId="2361" priority="9">
      <formula>F25&gt;0</formula>
    </cfRule>
    <cfRule type="expression" dxfId="2360" priority="10">
      <formula>F25&lt;0</formula>
    </cfRule>
  </conditionalFormatting>
  <conditionalFormatting sqref="H67:H68 F67:F68">
    <cfRule type="expression" dxfId="2359" priority="7">
      <formula>F67&gt;0</formula>
    </cfRule>
    <cfRule type="expression" dxfId="2358" priority="8">
      <formula>F67&lt;0</formula>
    </cfRule>
  </conditionalFormatting>
  <conditionalFormatting sqref="H65:H66 F65:F66">
    <cfRule type="expression" dxfId="2357" priority="5">
      <formula>F65&gt;0</formula>
    </cfRule>
    <cfRule type="expression" dxfId="2356" priority="6">
      <formula>F65&lt;0</formula>
    </cfRule>
  </conditionalFormatting>
  <conditionalFormatting sqref="H64 F64">
    <cfRule type="expression" dxfId="2355" priority="3">
      <formula>F64&gt;0</formula>
    </cfRule>
    <cfRule type="expression" dxfId="2354" priority="4">
      <formula>F64&lt;0</formula>
    </cfRule>
  </conditionalFormatting>
  <conditionalFormatting sqref="L67">
    <cfRule type="expression" dxfId="2353" priority="1">
      <formula>L67&gt;0</formula>
    </cfRule>
    <cfRule type="expression" dxfId="2352"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51" priority="61">
      <formula>F47&gt;0</formula>
    </cfRule>
    <cfRule type="expression" dxfId="2350" priority="62">
      <formula>F47&lt;0</formula>
    </cfRule>
  </conditionalFormatting>
  <conditionalFormatting sqref="Q7">
    <cfRule type="expression" dxfId="2349" priority="59">
      <formula>Q7&gt;0</formula>
    </cfRule>
    <cfRule type="expression" dxfId="2348" priority="60">
      <formula>Q7&lt;0</formula>
    </cfRule>
  </conditionalFormatting>
  <conditionalFormatting sqref="Q8">
    <cfRule type="expression" dxfId="2347" priority="57">
      <formula>Q8&gt;0</formula>
    </cfRule>
    <cfRule type="expression" dxfId="2346" priority="58">
      <formula>Q8&lt;0</formula>
    </cfRule>
  </conditionalFormatting>
  <conditionalFormatting sqref="F30:F31 F33:F46">
    <cfRule type="expression" dxfId="2345" priority="55">
      <formula>F30&gt;0</formula>
    </cfRule>
    <cfRule type="expression" dxfId="2344" priority="56">
      <formula>F30&lt;0</formula>
    </cfRule>
  </conditionalFormatting>
  <conditionalFormatting sqref="H30:H31 H33:H46">
    <cfRule type="expression" dxfId="2343" priority="53">
      <formula>H30&gt;0</formula>
    </cfRule>
    <cfRule type="expression" dxfId="2342" priority="54">
      <formula>H30&lt;0</formula>
    </cfRule>
  </conditionalFormatting>
  <conditionalFormatting sqref="Q10">
    <cfRule type="expression" dxfId="2341" priority="51">
      <formula>Q10&gt;0</formula>
    </cfRule>
    <cfRule type="expression" dxfId="2340" priority="52">
      <formula>Q10&lt;0</formula>
    </cfRule>
  </conditionalFormatting>
  <conditionalFormatting sqref="J29:J38">
    <cfRule type="expression" dxfId="2339" priority="49">
      <formula>J29&gt;0</formula>
    </cfRule>
    <cfRule type="expression" dxfId="2338" priority="50">
      <formula>J29&lt;0</formula>
    </cfRule>
  </conditionalFormatting>
  <conditionalFormatting sqref="K26:K38">
    <cfRule type="expression" dxfId="2337" priority="47">
      <formula>K26&gt;0</formula>
    </cfRule>
    <cfRule type="expression" dxfId="2336" priority="48">
      <formula>K26&lt;0</formula>
    </cfRule>
  </conditionalFormatting>
  <conditionalFormatting sqref="L25 L38">
    <cfRule type="expression" dxfId="2335" priority="45">
      <formula>L25&gt;0</formula>
    </cfRule>
    <cfRule type="expression" dxfId="2334" priority="46">
      <formula>L25&lt;0</formula>
    </cfRule>
  </conditionalFormatting>
  <conditionalFormatting sqref="F95:F110">
    <cfRule type="expression" dxfId="2333" priority="43">
      <formula>F95&gt;0</formula>
    </cfRule>
    <cfRule type="expression" dxfId="2332" priority="44">
      <formula>F95&lt;0</formula>
    </cfRule>
  </conditionalFormatting>
  <conditionalFormatting sqref="H95:H110">
    <cfRule type="expression" dxfId="2331" priority="41">
      <formula>H95&gt;0</formula>
    </cfRule>
    <cfRule type="expression" dxfId="2330" priority="42">
      <formula>H95&lt;0</formula>
    </cfRule>
  </conditionalFormatting>
  <conditionalFormatting sqref="J95:J102">
    <cfRule type="expression" dxfId="2329" priority="39">
      <formula>J95&gt;0</formula>
    </cfRule>
    <cfRule type="expression" dxfId="2328" priority="40">
      <formula>J95&lt;0</formula>
    </cfRule>
  </conditionalFormatting>
  <conditionalFormatting sqref="K95:K102">
    <cfRule type="expression" dxfId="2327" priority="37">
      <formula>K95&gt;0</formula>
    </cfRule>
    <cfRule type="expression" dxfId="2326" priority="38">
      <formula>K95&lt;0</formula>
    </cfRule>
  </conditionalFormatting>
  <conditionalFormatting sqref="L95:L102">
    <cfRule type="expression" dxfId="2325" priority="35">
      <formula>L95&gt;0</formula>
    </cfRule>
    <cfRule type="expression" dxfId="2324" priority="36">
      <formula>L95&lt;0</formula>
    </cfRule>
  </conditionalFormatting>
  <conditionalFormatting sqref="F29">
    <cfRule type="expression" dxfId="2323" priority="33">
      <formula>F29&gt;0</formula>
    </cfRule>
    <cfRule type="expression" dxfId="2322" priority="34">
      <formula>F29&lt;0</formula>
    </cfRule>
  </conditionalFormatting>
  <conditionalFormatting sqref="H29">
    <cfRule type="expression" dxfId="2321" priority="31">
      <formula>H29&gt;0</formula>
    </cfRule>
    <cfRule type="expression" dxfId="2320" priority="32">
      <formula>H29&lt;0</formula>
    </cfRule>
  </conditionalFormatting>
  <conditionalFormatting sqref="F32">
    <cfRule type="expression" dxfId="2319" priority="25">
      <formula>F32&gt;0</formula>
    </cfRule>
    <cfRule type="expression" dxfId="2318" priority="26">
      <formula>F32&lt;0</formula>
    </cfRule>
  </conditionalFormatting>
  <conditionalFormatting sqref="H32">
    <cfRule type="expression" dxfId="2317" priority="23">
      <formula>H32&gt;0</formula>
    </cfRule>
    <cfRule type="expression" dxfId="2316" priority="24">
      <formula>H32&lt;0</formula>
    </cfRule>
  </conditionalFormatting>
  <conditionalFormatting sqref="F94">
    <cfRule type="expression" dxfId="2315" priority="21">
      <formula>F94&gt;0</formula>
    </cfRule>
    <cfRule type="expression" dxfId="2314" priority="22">
      <formula>F94&lt;0</formula>
    </cfRule>
  </conditionalFormatting>
  <conditionalFormatting sqref="H94">
    <cfRule type="expression" dxfId="2313" priority="19">
      <formula>H94&gt;0</formula>
    </cfRule>
    <cfRule type="expression" dxfId="2312" priority="20">
      <formula>H94&lt;0</formula>
    </cfRule>
  </conditionalFormatting>
  <conditionalFormatting sqref="J89:J94">
    <cfRule type="expression" dxfId="2311" priority="17">
      <formula>J89&gt;0</formula>
    </cfRule>
    <cfRule type="expression" dxfId="2310" priority="18">
      <formula>J89&lt;0</formula>
    </cfRule>
  </conditionalFormatting>
  <conditionalFormatting sqref="K89:K94">
    <cfRule type="expression" dxfId="2309" priority="15">
      <formula>K89&gt;0</formula>
    </cfRule>
    <cfRule type="expression" dxfId="2308" priority="16">
      <formula>K89&lt;0</formula>
    </cfRule>
  </conditionalFormatting>
  <conditionalFormatting sqref="L89">
    <cfRule type="expression" dxfId="2307" priority="13">
      <formula>L89&gt;0</formula>
    </cfRule>
    <cfRule type="expression" dxfId="2306" priority="14">
      <formula>L89&lt;0</formula>
    </cfRule>
  </conditionalFormatting>
  <conditionalFormatting sqref="F89:F93">
    <cfRule type="expression" dxfId="2305" priority="11">
      <formula>F89&gt;0</formula>
    </cfRule>
    <cfRule type="expression" dxfId="2304" priority="12">
      <formula>F89&lt;0</formula>
    </cfRule>
  </conditionalFormatting>
  <conditionalFormatting sqref="H89:H93">
    <cfRule type="expression" dxfId="2303" priority="9">
      <formula>H89&gt;0</formula>
    </cfRule>
    <cfRule type="expression" dxfId="2302" priority="10">
      <formula>H89&lt;0</formula>
    </cfRule>
  </conditionalFormatting>
  <conditionalFormatting sqref="J25:J28">
    <cfRule type="expression" dxfId="2301" priority="7">
      <formula>J25&gt;0</formula>
    </cfRule>
    <cfRule type="expression" dxfId="2300" priority="8">
      <formula>J25&lt;0</formula>
    </cfRule>
  </conditionalFormatting>
  <conditionalFormatting sqref="K25">
    <cfRule type="expression" dxfId="2299" priority="5">
      <formula>K25&gt;0</formula>
    </cfRule>
    <cfRule type="expression" dxfId="2298" priority="6">
      <formula>K25&lt;0</formula>
    </cfRule>
  </conditionalFormatting>
  <conditionalFormatting sqref="F25:F28">
    <cfRule type="expression" dxfId="2297" priority="3">
      <formula>F25&gt;0</formula>
    </cfRule>
    <cfRule type="expression" dxfId="2296" priority="4">
      <formula>F25&lt;0</formula>
    </cfRule>
  </conditionalFormatting>
  <conditionalFormatting sqref="H25:H28">
    <cfRule type="expression" dxfId="2295" priority="1">
      <formula>H25&gt;0</formula>
    </cfRule>
    <cfRule type="expression" dxfId="2294"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93" priority="37">
      <formula>F47&gt;0</formula>
    </cfRule>
    <cfRule type="expression" dxfId="2292" priority="38">
      <formula>F47&lt;0</formula>
    </cfRule>
  </conditionalFormatting>
  <conditionalFormatting sqref="Q7">
    <cfRule type="expression" dxfId="2291" priority="35">
      <formula>Q7&gt;0</formula>
    </cfRule>
    <cfRule type="expression" dxfId="2290" priority="36">
      <formula>Q7&lt;0</formula>
    </cfRule>
  </conditionalFormatting>
  <conditionalFormatting sqref="Q8">
    <cfRule type="expression" dxfId="2289" priority="33">
      <formula>Q8&gt;0</formula>
    </cfRule>
    <cfRule type="expression" dxfId="2288" priority="34">
      <formula>Q8&lt;0</formula>
    </cfRule>
  </conditionalFormatting>
  <conditionalFormatting sqref="F30:F46">
    <cfRule type="expression" dxfId="2287" priority="31">
      <formula>F30&gt;0</formula>
    </cfRule>
    <cfRule type="expression" dxfId="2286" priority="32">
      <formula>F30&lt;0</formula>
    </cfRule>
  </conditionalFormatting>
  <conditionalFormatting sqref="H30:H46">
    <cfRule type="expression" dxfId="2285" priority="29">
      <formula>H30&gt;0</formula>
    </cfRule>
    <cfRule type="expression" dxfId="2284" priority="30">
      <formula>H30&lt;0</formula>
    </cfRule>
  </conditionalFormatting>
  <conditionalFormatting sqref="Q10">
    <cfRule type="expression" dxfId="2283" priority="27">
      <formula>Q10&gt;0</formula>
    </cfRule>
    <cfRule type="expression" dxfId="2282" priority="28">
      <formula>Q10&lt;0</formula>
    </cfRule>
  </conditionalFormatting>
  <conditionalFormatting sqref="J25:J38">
    <cfRule type="expression" dxfId="2281" priority="25">
      <formula>J25&gt;0</formula>
    </cfRule>
    <cfRule type="expression" dxfId="2280" priority="26">
      <formula>J25&lt;0</formula>
    </cfRule>
  </conditionalFormatting>
  <conditionalFormatting sqref="K25:K38">
    <cfRule type="expression" dxfId="2279" priority="23">
      <formula>K25&gt;0</formula>
    </cfRule>
    <cfRule type="expression" dxfId="2278" priority="24">
      <formula>K25&lt;0</formula>
    </cfRule>
  </conditionalFormatting>
  <conditionalFormatting sqref="L25 L38">
    <cfRule type="expression" dxfId="2277" priority="21">
      <formula>L25&gt;0</formula>
    </cfRule>
    <cfRule type="expression" dxfId="2276" priority="22">
      <formula>L25&lt;0</formula>
    </cfRule>
  </conditionalFormatting>
  <conditionalFormatting sqref="F89:F110">
    <cfRule type="expression" dxfId="2275" priority="19">
      <formula>F89&gt;0</formula>
    </cfRule>
    <cfRule type="expression" dxfId="2274" priority="20">
      <formula>F89&lt;0</formula>
    </cfRule>
  </conditionalFormatting>
  <conditionalFormatting sqref="H89:H110">
    <cfRule type="expression" dxfId="2273" priority="17">
      <formula>H89&gt;0</formula>
    </cfRule>
    <cfRule type="expression" dxfId="2272" priority="18">
      <formula>H89&lt;0</formula>
    </cfRule>
  </conditionalFormatting>
  <conditionalFormatting sqref="J89:J102">
    <cfRule type="expression" dxfId="2271" priority="15">
      <formula>J89&gt;0</formula>
    </cfRule>
    <cfRule type="expression" dxfId="2270" priority="16">
      <formula>J89&lt;0</formula>
    </cfRule>
  </conditionalFormatting>
  <conditionalFormatting sqref="K89:K102">
    <cfRule type="expression" dxfId="2269" priority="13">
      <formula>K89&gt;0</formula>
    </cfRule>
    <cfRule type="expression" dxfId="2268" priority="14">
      <formula>K89&lt;0</formula>
    </cfRule>
  </conditionalFormatting>
  <conditionalFormatting sqref="L89:L102">
    <cfRule type="expression" dxfId="2267" priority="11">
      <formula>L89&gt;0</formula>
    </cfRule>
    <cfRule type="expression" dxfId="2266" priority="12">
      <formula>L89&lt;0</formula>
    </cfRule>
  </conditionalFormatting>
  <conditionalFormatting sqref="F29">
    <cfRule type="expression" dxfId="2265" priority="9">
      <formula>F29&gt;0</formula>
    </cfRule>
    <cfRule type="expression" dxfId="2264" priority="10">
      <formula>F29&lt;0</formula>
    </cfRule>
  </conditionalFormatting>
  <conditionalFormatting sqref="H29">
    <cfRule type="expression" dxfId="2263" priority="7">
      <formula>H29&gt;0</formula>
    </cfRule>
    <cfRule type="expression" dxfId="2262" priority="8">
      <formula>H29&lt;0</formula>
    </cfRule>
  </conditionalFormatting>
  <conditionalFormatting sqref="F28">
    <cfRule type="expression" dxfId="2261" priority="5">
      <formula>F28&gt;0</formula>
    </cfRule>
    <cfRule type="expression" dxfId="2260" priority="6">
      <formula>F28&lt;0</formula>
    </cfRule>
  </conditionalFormatting>
  <conditionalFormatting sqref="H28">
    <cfRule type="expression" dxfId="2259" priority="3">
      <formula>H28&gt;0</formula>
    </cfRule>
    <cfRule type="expression" dxfId="2258" priority="4">
      <formula>H28&lt;0</formula>
    </cfRule>
  </conditionalFormatting>
  <conditionalFormatting sqref="F25:F27 H25:H27">
    <cfRule type="expression" dxfId="2257" priority="1">
      <formula>F25&gt;0</formula>
    </cfRule>
    <cfRule type="expression" dxfId="2256"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55" priority="73">
      <formula>F25&gt;0</formula>
    </cfRule>
    <cfRule type="expression" dxfId="2254" priority="74">
      <formula>F25&lt;0</formula>
    </cfRule>
  </conditionalFormatting>
  <conditionalFormatting sqref="Q7">
    <cfRule type="expression" dxfId="2253" priority="71">
      <formula>Q7&gt;0</formula>
    </cfRule>
    <cfRule type="expression" dxfId="2252" priority="72">
      <formula>Q7&lt;0</formula>
    </cfRule>
  </conditionalFormatting>
  <conditionalFormatting sqref="Q8">
    <cfRule type="expression" dxfId="2251" priority="69">
      <formula>Q8&gt;0</formula>
    </cfRule>
    <cfRule type="expression" dxfId="2250" priority="70">
      <formula>Q8&lt;0</formula>
    </cfRule>
  </conditionalFormatting>
  <conditionalFormatting sqref="Q10">
    <cfRule type="expression" dxfId="2249" priority="63">
      <formula>Q10&gt;0</formula>
    </cfRule>
    <cfRule type="expression" dxfId="2248" priority="64">
      <formula>Q10&lt;0</formula>
    </cfRule>
  </conditionalFormatting>
  <conditionalFormatting sqref="J26:J46">
    <cfRule type="expression" dxfId="2247" priority="61">
      <formula>J26&gt;0</formula>
    </cfRule>
    <cfRule type="expression" dxfId="2246" priority="62">
      <formula>J26&lt;0</formula>
    </cfRule>
  </conditionalFormatting>
  <conditionalFormatting sqref="K25:K46">
    <cfRule type="expression" dxfId="2245" priority="59">
      <formula>K25&gt;0</formula>
    </cfRule>
    <cfRule type="expression" dxfId="2244" priority="60">
      <formula>K25&lt;0</formula>
    </cfRule>
  </conditionalFormatting>
  <conditionalFormatting sqref="L25:L46">
    <cfRule type="expression" dxfId="2243" priority="57">
      <formula>L25&gt;0</formula>
    </cfRule>
    <cfRule type="expression" dxfId="2242" priority="58">
      <formula>L25&lt;0</formula>
    </cfRule>
  </conditionalFormatting>
  <conditionalFormatting sqref="F107:F110">
    <cfRule type="expression" dxfId="2241" priority="55">
      <formula>F107&gt;0</formula>
    </cfRule>
    <cfRule type="expression" dxfId="2240" priority="56">
      <formula>F107&lt;0</formula>
    </cfRule>
  </conditionalFormatting>
  <conditionalFormatting sqref="H107:H110">
    <cfRule type="expression" dxfId="2239" priority="53">
      <formula>H107&gt;0</formula>
    </cfRule>
    <cfRule type="expression" dxfId="2238" priority="54">
      <formula>H107&lt;0</formula>
    </cfRule>
  </conditionalFormatting>
  <conditionalFormatting sqref="J89:J105">
    <cfRule type="expression" dxfId="2237" priority="23">
      <formula>J89&gt;0</formula>
    </cfRule>
    <cfRule type="expression" dxfId="2236" priority="24">
      <formula>J89&lt;0</formula>
    </cfRule>
  </conditionalFormatting>
  <conditionalFormatting sqref="K89:K102">
    <cfRule type="expression" dxfId="2235" priority="21">
      <formula>K89&gt;0</formula>
    </cfRule>
    <cfRule type="expression" dxfId="2234" priority="22">
      <formula>K89&lt;0</formula>
    </cfRule>
  </conditionalFormatting>
  <conditionalFormatting sqref="L89:L102">
    <cfRule type="expression" dxfId="2233" priority="19">
      <formula>L89&gt;0</formula>
    </cfRule>
    <cfRule type="expression" dxfId="2232" priority="20">
      <formula>L89&lt;0</formula>
    </cfRule>
  </conditionalFormatting>
  <conditionalFormatting sqref="F26:F46">
    <cfRule type="expression" dxfId="2231" priority="45">
      <formula>F26&gt;0</formula>
    </cfRule>
    <cfRule type="expression" dxfId="2230" priority="46">
      <formula>F26&lt;0</formula>
    </cfRule>
  </conditionalFormatting>
  <conditionalFormatting sqref="H26:H46">
    <cfRule type="expression" dxfId="2229" priority="43">
      <formula>H26&gt;0</formula>
    </cfRule>
    <cfRule type="expression" dxfId="2228" priority="44">
      <formula>H26&lt;0</formula>
    </cfRule>
  </conditionalFormatting>
  <conditionalFormatting sqref="F96:F102 F105">
    <cfRule type="expression" dxfId="2227" priority="27">
      <formula>F96&gt;0</formula>
    </cfRule>
    <cfRule type="expression" dxfId="2226" priority="28">
      <formula>F96&lt;0</formula>
    </cfRule>
  </conditionalFormatting>
  <conditionalFormatting sqref="H96:H102 H105">
    <cfRule type="expression" dxfId="2225" priority="25">
      <formula>H96&gt;0</formula>
    </cfRule>
    <cfRule type="expression" dxfId="2224" priority="26">
      <formula>H96&lt;0</formula>
    </cfRule>
  </conditionalFormatting>
  <conditionalFormatting sqref="F89:F92">
    <cfRule type="expression" dxfId="2223" priority="17">
      <formula>F89&gt;0</formula>
    </cfRule>
    <cfRule type="expression" dxfId="2222" priority="18">
      <formula>F89&lt;0</formula>
    </cfRule>
  </conditionalFormatting>
  <conditionalFormatting sqref="H89:H92">
    <cfRule type="expression" dxfId="2221" priority="15">
      <formula>H89&gt;0</formula>
    </cfRule>
    <cfRule type="expression" dxfId="2220" priority="16">
      <formula>H89&lt;0</formula>
    </cfRule>
  </conditionalFormatting>
  <conditionalFormatting sqref="F93:F95">
    <cfRule type="expression" dxfId="2219" priority="13">
      <formula>F93&gt;0</formula>
    </cfRule>
    <cfRule type="expression" dxfId="2218" priority="14">
      <formula>F93&lt;0</formula>
    </cfRule>
  </conditionalFormatting>
  <conditionalFormatting sqref="H93:H95">
    <cfRule type="expression" dxfId="2217" priority="11">
      <formula>H93&gt;0</formula>
    </cfRule>
    <cfRule type="expression" dxfId="2216" priority="12">
      <formula>H93&lt;0</formula>
    </cfRule>
  </conditionalFormatting>
  <conditionalFormatting sqref="F103:F104">
    <cfRule type="expression" dxfId="2215" priority="9">
      <formula>F103&gt;0</formula>
    </cfRule>
    <cfRule type="expression" dxfId="2214" priority="10">
      <formula>F103&lt;0</formula>
    </cfRule>
  </conditionalFormatting>
  <conditionalFormatting sqref="H103:H104">
    <cfRule type="expression" dxfId="2213" priority="7">
      <formula>H103&gt;0</formula>
    </cfRule>
    <cfRule type="expression" dxfId="2212" priority="8">
      <formula>H103&lt;0</formula>
    </cfRule>
  </conditionalFormatting>
  <conditionalFormatting sqref="F106">
    <cfRule type="expression" dxfId="2211" priority="5">
      <formula>F106&gt;0</formula>
    </cfRule>
    <cfRule type="expression" dxfId="2210" priority="6">
      <formula>F106&lt;0</formula>
    </cfRule>
  </conditionalFormatting>
  <conditionalFormatting sqref="H106">
    <cfRule type="expression" dxfId="2209" priority="3">
      <formula>H106&gt;0</formula>
    </cfRule>
    <cfRule type="expression" dxfId="2208" priority="4">
      <formula>H106&lt;0</formula>
    </cfRule>
  </conditionalFormatting>
  <conditionalFormatting sqref="J106">
    <cfRule type="expression" dxfId="2207" priority="1">
      <formula>J106&gt;0</formula>
    </cfRule>
    <cfRule type="expression" dxfId="2206"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43"/>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6" si="0">C2*D2+E2</f>
        <v>3411</v>
      </c>
      <c r="G2" s="485">
        <v>43287</v>
      </c>
      <c r="H2" s="7">
        <v>100</v>
      </c>
      <c r="I2" s="43">
        <v>64.5</v>
      </c>
      <c r="J2" s="43">
        <v>0.08</v>
      </c>
      <c r="K2" s="43">
        <f t="shared" ref="K2:K8" si="1">H2*I2-J2</f>
        <v>6449.92</v>
      </c>
      <c r="L2" s="69">
        <v>43182</v>
      </c>
      <c r="M2" s="43">
        <v>31.25</v>
      </c>
      <c r="O2" s="11" t="s">
        <v>57</v>
      </c>
      <c r="Q2">
        <f>C21-H21</f>
        <v>700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(F21-K21-M21)/Q2)</f>
        <v>47.710214285714301</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26.88</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18816</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33397.150000000009</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-14581.150000000009</v>
      </c>
      <c r="R7">
        <v>400</v>
      </c>
      <c r="T7" s="679"/>
      <c r="U7" s="30"/>
    </row>
    <row r="8" spans="1:21" x14ac:dyDescent="0.25">
      <c r="B8" s="360">
        <v>43367</v>
      </c>
      <c r="C8" s="4">
        <v>100</v>
      </c>
      <c r="D8" s="3">
        <v>56.28</v>
      </c>
      <c r="E8" s="3">
        <v>0</v>
      </c>
      <c r="F8" s="3">
        <f t="shared" si="0"/>
        <v>5628</v>
      </c>
      <c r="G8" s="360">
        <v>43873</v>
      </c>
      <c r="H8" s="77">
        <v>100</v>
      </c>
      <c r="I8" s="43">
        <v>30.51</v>
      </c>
      <c r="J8" s="43">
        <v>0.06</v>
      </c>
      <c r="K8" s="43">
        <f t="shared" si="1"/>
        <v>3050.94</v>
      </c>
      <c r="L8" s="69">
        <v>43722</v>
      </c>
      <c r="M8" s="43">
        <v>200</v>
      </c>
      <c r="O8" s="11" t="s">
        <v>177</v>
      </c>
      <c r="P8" s="33"/>
      <c r="Q8" s="2">
        <f>K21+M21-F21+Q2*Q4</f>
        <v>-14581.150000000009</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-0.43659863191919085</v>
      </c>
    </row>
    <row r="10" spans="1:21" x14ac:dyDescent="0.25">
      <c r="B10" s="69">
        <v>43517</v>
      </c>
      <c r="C10" s="4">
        <v>200</v>
      </c>
      <c r="D10" s="3">
        <v>39.01</v>
      </c>
      <c r="E10" s="3">
        <v>0</v>
      </c>
      <c r="F10" s="3">
        <f t="shared" si="0"/>
        <v>7802</v>
      </c>
      <c r="G10" s="4"/>
      <c r="H10" s="158"/>
      <c r="I10" s="3"/>
      <c r="J10" s="3"/>
      <c r="K10" s="3"/>
      <c r="L10" s="4"/>
      <c r="M10" s="4"/>
      <c r="O10" s="11" t="s">
        <v>201</v>
      </c>
      <c r="P10" s="33"/>
      <c r="Q10" s="2">
        <f>M99</f>
        <v>0</v>
      </c>
      <c r="T10" s="1">
        <v>43300</v>
      </c>
      <c r="U10" t="s">
        <v>1136</v>
      </c>
    </row>
    <row r="11" spans="1:21" x14ac:dyDescent="0.25">
      <c r="B11" s="360">
        <v>43613</v>
      </c>
      <c r="C11" s="7">
        <v>100</v>
      </c>
      <c r="D11" s="43">
        <v>29.28</v>
      </c>
      <c r="E11" s="43">
        <v>0</v>
      </c>
      <c r="F11" s="43">
        <f t="shared" si="0"/>
        <v>2928</v>
      </c>
      <c r="G11" s="69"/>
      <c r="H11" s="158"/>
      <c r="I11" s="3"/>
      <c r="J11" s="3"/>
      <c r="K11" s="3"/>
      <c r="L11" s="4"/>
      <c r="M11" s="4"/>
      <c r="O11" s="11" t="s">
        <v>173</v>
      </c>
      <c r="P11" s="33"/>
      <c r="Q11" s="131">
        <f>R11*4/Q4</f>
        <v>9.3005952380952384E-2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9.5658362989323837</v>
      </c>
    </row>
    <row r="14" spans="1:21" x14ac:dyDescent="0.25">
      <c r="B14" s="395">
        <v>43861</v>
      </c>
      <c r="C14" s="7">
        <v>100</v>
      </c>
      <c r="D14" s="43">
        <v>29.15</v>
      </c>
      <c r="E14" s="43">
        <v>0</v>
      </c>
      <c r="F14" s="43">
        <f t="shared" si="0"/>
        <v>2915</v>
      </c>
      <c r="H14" s="67"/>
      <c r="O14" s="11" t="s">
        <v>988</v>
      </c>
      <c r="Q14" s="1">
        <v>43471</v>
      </c>
      <c r="T14" s="1">
        <v>43407</v>
      </c>
      <c r="U14" s="396" t="s">
        <v>1246</v>
      </c>
    </row>
    <row r="15" spans="1:21" x14ac:dyDescent="0.25">
      <c r="B15" s="395">
        <v>43874</v>
      </c>
      <c r="C15" s="4">
        <v>100</v>
      </c>
      <c r="D15" s="2">
        <v>28.7</v>
      </c>
      <c r="E15" s="2">
        <v>0.35</v>
      </c>
      <c r="F15" s="2">
        <f t="shared" si="0"/>
        <v>2870.35</v>
      </c>
      <c r="H15" s="67"/>
      <c r="U15" s="396" t="s">
        <v>1247</v>
      </c>
    </row>
    <row r="16" spans="1:21" x14ac:dyDescent="0.25">
      <c r="B16" s="395">
        <v>43874</v>
      </c>
      <c r="C16" s="4">
        <v>100</v>
      </c>
      <c r="D16" s="2">
        <v>27.85</v>
      </c>
      <c r="E16" s="2">
        <v>0</v>
      </c>
      <c r="F16" s="2">
        <f t="shared" si="0"/>
        <v>2785</v>
      </c>
      <c r="H16" s="67"/>
    </row>
    <row r="18" spans="1:16" x14ac:dyDescent="0.25">
      <c r="H18" s="67"/>
    </row>
    <row r="19" spans="1:16" x14ac:dyDescent="0.25">
      <c r="H19" s="67"/>
    </row>
    <row r="21" spans="1:16" ht="20.25" thickBot="1" x14ac:dyDescent="0.35">
      <c r="A21" s="31" t="s">
        <v>81</v>
      </c>
      <c r="B21" s="14"/>
      <c r="C21" s="14">
        <f>SUM(C2:C16)</f>
        <v>1500</v>
      </c>
      <c r="D21" s="18"/>
      <c r="E21" s="18"/>
      <c r="F21" s="18">
        <f>SUM(F2:F16)</f>
        <v>66267.350000000006</v>
      </c>
      <c r="G21" s="14"/>
      <c r="H21" s="68">
        <f>SUM(H2:H19)</f>
        <v>800</v>
      </c>
      <c r="I21" s="18"/>
      <c r="J21" s="18"/>
      <c r="K21" s="18">
        <f>SUM(K2:K20)</f>
        <v>31401.45</v>
      </c>
      <c r="L21" s="14"/>
      <c r="M21" s="18">
        <f>SUM(M2:M10)</f>
        <v>1468.75</v>
      </c>
      <c r="O21" s="886" t="s">
        <v>78</v>
      </c>
      <c r="P21" s="886"/>
    </row>
    <row r="22" spans="1:16" ht="16.5" thickTop="1" thickBot="1" x14ac:dyDescent="0.3">
      <c r="A22" s="273" t="s">
        <v>189</v>
      </c>
      <c r="B22" s="274"/>
      <c r="C22" s="275">
        <f>SumByColor($A$22,C2:C20)</f>
        <v>600</v>
      </c>
      <c r="D22" s="275"/>
      <c r="E22" s="275"/>
      <c r="F22" s="276">
        <f>SumByColor($A$22,F2:F20)</f>
        <v>24001</v>
      </c>
      <c r="G22" s="275"/>
      <c r="H22" s="275">
        <f>SumByColor($A$22,H2:H20)</f>
        <v>600</v>
      </c>
      <c r="I22" s="275"/>
      <c r="J22" s="275"/>
      <c r="K22" s="276">
        <f>SumByColor($A$22,K2:K20)</f>
        <v>25209</v>
      </c>
      <c r="L22" s="275"/>
      <c r="M22" s="276">
        <f>SumByColor($A$22,M2:M20)</f>
        <v>1469</v>
      </c>
      <c r="O22" s="78">
        <v>1.1000000000000001</v>
      </c>
      <c r="P22" s="78">
        <f>O22*$Q$4</f>
        <v>29.568000000000001</v>
      </c>
    </row>
    <row r="23" spans="1:16" x14ac:dyDescent="0.25">
      <c r="O23" s="78">
        <v>1.0900000000000001</v>
      </c>
      <c r="P23" s="78">
        <f t="shared" ref="P23:P42" si="2">O23*$Q$4</f>
        <v>29.299200000000003</v>
      </c>
    </row>
    <row r="24" spans="1:16" x14ac:dyDescent="0.25">
      <c r="O24" s="78">
        <v>1.08</v>
      </c>
      <c r="P24" s="78">
        <f t="shared" si="2"/>
        <v>29.0304</v>
      </c>
    </row>
    <row r="25" spans="1:16" x14ac:dyDescent="0.25">
      <c r="O25" s="78">
        <v>1.07</v>
      </c>
      <c r="P25" s="78">
        <f t="shared" si="2"/>
        <v>28.761600000000001</v>
      </c>
    </row>
    <row r="26" spans="1:16" x14ac:dyDescent="0.25">
      <c r="O26" s="78">
        <v>1.06</v>
      </c>
      <c r="P26" s="78">
        <f t="shared" si="2"/>
        <v>28.492799999999999</v>
      </c>
    </row>
    <row r="27" spans="1:16" x14ac:dyDescent="0.25">
      <c r="B27" s="159" t="s">
        <v>113</v>
      </c>
      <c r="C27" s="159" t="s">
        <v>143</v>
      </c>
      <c r="D27" s="160" t="s">
        <v>142</v>
      </c>
      <c r="E27" s="162" t="s">
        <v>144</v>
      </c>
      <c r="F27" s="162" t="s">
        <v>65</v>
      </c>
      <c r="G27" s="173" t="s">
        <v>148</v>
      </c>
      <c r="H27" s="173" t="s">
        <v>88</v>
      </c>
      <c r="I27" s="173" t="s">
        <v>151</v>
      </c>
      <c r="J27" s="173" t="s">
        <v>147</v>
      </c>
      <c r="K27" s="173" t="s">
        <v>601</v>
      </c>
      <c r="L27" s="173" t="s">
        <v>901</v>
      </c>
      <c r="O27" s="78">
        <v>1.05</v>
      </c>
      <c r="P27" s="78">
        <f t="shared" si="2"/>
        <v>28.224</v>
      </c>
    </row>
    <row r="28" spans="1:16" x14ac:dyDescent="0.25">
      <c r="B28" s="161">
        <v>43151</v>
      </c>
      <c r="C28" s="10">
        <v>50</v>
      </c>
      <c r="D28" s="39">
        <v>68.22</v>
      </c>
      <c r="E28" s="39">
        <v>68</v>
      </c>
      <c r="F28" s="39">
        <f t="shared" ref="F28:F36" si="3">C28*(E28-D28)</f>
        <v>-10.999999999999943</v>
      </c>
      <c r="G28" s="39">
        <f t="shared" ref="G28:G36" si="4">D28*C28</f>
        <v>3411</v>
      </c>
      <c r="H28" s="175">
        <f t="shared" ref="H28:H36" si="5">(E28-D28)/D28</f>
        <v>-3.2248607446496462E-3</v>
      </c>
      <c r="I28" s="39"/>
      <c r="J28" s="39"/>
      <c r="K28" s="39"/>
      <c r="L28" s="39"/>
      <c r="O28" s="78">
        <v>1.04</v>
      </c>
      <c r="P28" s="78">
        <f t="shared" si="2"/>
        <v>27.955200000000001</v>
      </c>
    </row>
    <row r="29" spans="1:16" x14ac:dyDescent="0.25">
      <c r="B29" s="161">
        <v>43181</v>
      </c>
      <c r="C29" s="10">
        <v>100</v>
      </c>
      <c r="D29" s="39">
        <v>64.66</v>
      </c>
      <c r="E29" s="39">
        <v>61.1</v>
      </c>
      <c r="F29" s="39">
        <f t="shared" si="3"/>
        <v>-355.99999999999955</v>
      </c>
      <c r="G29" s="39">
        <f t="shared" si="4"/>
        <v>6466</v>
      </c>
      <c r="H29" s="175">
        <f t="shared" si="5"/>
        <v>-5.5057222394061169E-2</v>
      </c>
      <c r="I29" s="39"/>
      <c r="J29" s="39"/>
      <c r="K29" s="39"/>
      <c r="L29" s="39"/>
      <c r="O29" s="78">
        <v>1.03</v>
      </c>
      <c r="P29" s="78">
        <f t="shared" si="2"/>
        <v>27.686399999999999</v>
      </c>
    </row>
    <row r="30" spans="1:16" x14ac:dyDescent="0.25">
      <c r="A30">
        <v>50</v>
      </c>
      <c r="B30" s="161">
        <v>43182</v>
      </c>
      <c r="C30" s="10">
        <v>100</v>
      </c>
      <c r="D30" s="39">
        <v>64.347499999999997</v>
      </c>
      <c r="E30" s="39">
        <v>60.03</v>
      </c>
      <c r="F30" s="39">
        <f t="shared" si="3"/>
        <v>-431.74999999999955</v>
      </c>
      <c r="G30" s="39">
        <f t="shared" si="4"/>
        <v>6434.75</v>
      </c>
      <c r="H30" s="175">
        <f t="shared" si="5"/>
        <v>-6.7096623800458374E-2</v>
      </c>
      <c r="I30" s="39"/>
      <c r="J30" s="39"/>
      <c r="K30" s="39"/>
      <c r="L30" s="152"/>
      <c r="O30" s="78">
        <v>1.02</v>
      </c>
      <c r="P30" s="78">
        <f t="shared" si="2"/>
        <v>27.4176</v>
      </c>
    </row>
    <row r="31" spans="1:16" x14ac:dyDescent="0.25">
      <c r="A31">
        <v>50</v>
      </c>
      <c r="B31" s="161">
        <v>43185</v>
      </c>
      <c r="C31" s="10">
        <v>100</v>
      </c>
      <c r="D31" s="39">
        <v>64.347499999999997</v>
      </c>
      <c r="E31" s="39">
        <v>61.65</v>
      </c>
      <c r="F31" s="39">
        <f t="shared" si="3"/>
        <v>-269.74999999999977</v>
      </c>
      <c r="G31" s="39">
        <f t="shared" si="4"/>
        <v>6434.75</v>
      </c>
      <c r="H31" s="175">
        <f t="shared" si="5"/>
        <v>-4.192082054469868E-2</v>
      </c>
      <c r="I31" s="39"/>
      <c r="J31" s="39"/>
      <c r="K31" s="39"/>
      <c r="L31" s="152"/>
      <c r="O31" s="78">
        <v>1.01</v>
      </c>
      <c r="P31" s="78">
        <f t="shared" si="2"/>
        <v>27.148799999999998</v>
      </c>
    </row>
    <row r="32" spans="1:16" x14ac:dyDescent="0.25">
      <c r="A32">
        <v>50</v>
      </c>
      <c r="B32" s="161">
        <v>43186</v>
      </c>
      <c r="C32" s="10">
        <v>100</v>
      </c>
      <c r="D32" s="39">
        <v>64.347499999999997</v>
      </c>
      <c r="E32" s="39">
        <v>60.7</v>
      </c>
      <c r="F32" s="39">
        <f t="shared" si="3"/>
        <v>-364.74999999999937</v>
      </c>
      <c r="G32" s="39">
        <f t="shared" si="4"/>
        <v>6434.75</v>
      </c>
      <c r="H32" s="175">
        <f t="shared" si="5"/>
        <v>-5.6684408873693526E-2</v>
      </c>
      <c r="I32" s="39"/>
      <c r="J32" s="39"/>
      <c r="K32" s="39"/>
      <c r="L32" s="152"/>
      <c r="O32" s="78">
        <v>1</v>
      </c>
      <c r="P32" s="78">
        <f t="shared" si="2"/>
        <v>26.88</v>
      </c>
    </row>
    <row r="33" spans="1:21" x14ac:dyDescent="0.25">
      <c r="A33">
        <v>100</v>
      </c>
      <c r="B33" s="161">
        <v>43222</v>
      </c>
      <c r="C33" s="10">
        <v>100</v>
      </c>
      <c r="D33" s="39">
        <v>64.347499999999997</v>
      </c>
      <c r="E33" s="39">
        <v>54.2</v>
      </c>
      <c r="F33" s="39">
        <f t="shared" si="3"/>
        <v>-1014.7499999999993</v>
      </c>
      <c r="G33" s="39">
        <f t="shared" si="4"/>
        <v>6434.75</v>
      </c>
      <c r="H33" s="175">
        <f t="shared" si="5"/>
        <v>-0.15769843428260608</v>
      </c>
      <c r="I33" s="39"/>
      <c r="J33" s="39"/>
      <c r="K33" s="39"/>
      <c r="L33" s="152"/>
      <c r="O33" s="78">
        <v>0.99</v>
      </c>
      <c r="P33" s="78">
        <f t="shared" si="2"/>
        <v>26.6112</v>
      </c>
    </row>
    <row r="34" spans="1:21" x14ac:dyDescent="0.25">
      <c r="B34" s="161">
        <v>43235</v>
      </c>
      <c r="C34" s="10">
        <v>100</v>
      </c>
      <c r="D34" s="39">
        <v>64.349999999999994</v>
      </c>
      <c r="E34" s="39">
        <v>59.04</v>
      </c>
      <c r="F34" s="39">
        <f t="shared" si="3"/>
        <v>-530.99999999999955</v>
      </c>
      <c r="G34" s="39">
        <f t="shared" si="4"/>
        <v>6434.9999999999991</v>
      </c>
      <c r="H34" s="175">
        <f t="shared" si="5"/>
        <v>-8.2517482517482449E-2</v>
      </c>
      <c r="I34" s="39"/>
      <c r="J34" s="39"/>
      <c r="K34" s="39"/>
      <c r="L34" s="152"/>
      <c r="O34" s="78">
        <v>0.98</v>
      </c>
      <c r="P34" s="78">
        <f t="shared" si="2"/>
        <v>26.342399999999998</v>
      </c>
    </row>
    <row r="35" spans="1:21" x14ac:dyDescent="0.25">
      <c r="A35">
        <v>100</v>
      </c>
      <c r="B35" s="161">
        <v>43241</v>
      </c>
      <c r="C35" s="10">
        <v>100</v>
      </c>
      <c r="D35" s="39">
        <v>64.347499999999997</v>
      </c>
      <c r="E35" s="39">
        <v>56.45</v>
      </c>
      <c r="F35" s="39">
        <f t="shared" si="3"/>
        <v>-789.74999999999932</v>
      </c>
      <c r="G35" s="39">
        <f t="shared" si="4"/>
        <v>6434.75</v>
      </c>
      <c r="H35" s="175">
        <f t="shared" si="5"/>
        <v>-0.12273204087182865</v>
      </c>
      <c r="I35" s="39"/>
      <c r="J35" s="39"/>
      <c r="K35" s="39"/>
      <c r="L35" s="152"/>
      <c r="O35" s="78">
        <v>0.97</v>
      </c>
      <c r="P35" s="78">
        <f t="shared" si="2"/>
        <v>26.073599999999999</v>
      </c>
    </row>
    <row r="36" spans="1:21" x14ac:dyDescent="0.25">
      <c r="A36">
        <v>100</v>
      </c>
      <c r="B36" s="161">
        <v>43266</v>
      </c>
      <c r="C36" s="181">
        <v>100</v>
      </c>
      <c r="D36" s="182">
        <v>63.722499999999997</v>
      </c>
      <c r="E36" s="39">
        <v>61.61</v>
      </c>
      <c r="F36" s="39">
        <f t="shared" si="3"/>
        <v>-211.24999999999972</v>
      </c>
      <c r="G36" s="39">
        <f t="shared" si="4"/>
        <v>6372.25</v>
      </c>
      <c r="H36" s="175">
        <f t="shared" si="5"/>
        <v>-3.3151555572992229E-2</v>
      </c>
      <c r="I36" s="39"/>
      <c r="J36" s="39"/>
      <c r="K36" s="39"/>
      <c r="L36" s="39">
        <v>16.2559</v>
      </c>
      <c r="O36" s="78">
        <v>0.96</v>
      </c>
      <c r="P36" s="78">
        <f t="shared" si="2"/>
        <v>25.804799999999997</v>
      </c>
    </row>
    <row r="37" spans="1:21" x14ac:dyDescent="0.25">
      <c r="A37">
        <v>0</v>
      </c>
      <c r="B37" s="161">
        <v>43299</v>
      </c>
      <c r="C37" s="181">
        <v>100</v>
      </c>
      <c r="D37" s="182">
        <v>61.473300000000002</v>
      </c>
      <c r="E37" s="39">
        <v>62.25</v>
      </c>
      <c r="F37" s="39">
        <v>77.67</v>
      </c>
      <c r="G37" s="39"/>
      <c r="H37" s="175"/>
      <c r="I37" s="39"/>
      <c r="J37" s="39"/>
      <c r="K37" s="39"/>
      <c r="L37" s="39">
        <v>16.420000000000002</v>
      </c>
      <c r="O37" s="78">
        <v>0.95</v>
      </c>
      <c r="P37" s="78">
        <f t="shared" si="2"/>
        <v>25.535999999999998</v>
      </c>
    </row>
    <row r="38" spans="1:21" x14ac:dyDescent="0.25">
      <c r="A38">
        <v>0</v>
      </c>
      <c r="B38" s="161">
        <v>43305</v>
      </c>
      <c r="C38" s="7">
        <v>200</v>
      </c>
      <c r="D38" s="43">
        <v>60.436700000000002</v>
      </c>
      <c r="E38" s="39">
        <v>59.4</v>
      </c>
      <c r="F38" s="39">
        <f t="shared" ref="F38:F45" si="6">C38*(E38-D38)</f>
        <v>-207.34000000000066</v>
      </c>
      <c r="G38" s="39">
        <f t="shared" ref="G38:G45" si="7">D38*C38</f>
        <v>12087.34</v>
      </c>
      <c r="H38" s="175">
        <f t="shared" ref="H38:H45" si="8">(E38-D38)/D38</f>
        <v>-1.7153484554914535E-2</v>
      </c>
      <c r="I38" s="39"/>
      <c r="J38" s="39"/>
      <c r="K38" s="39"/>
      <c r="L38" s="39">
        <v>15.67</v>
      </c>
      <c r="O38" s="78">
        <v>0.94</v>
      </c>
      <c r="P38" s="78">
        <f t="shared" si="2"/>
        <v>25.267199999999999</v>
      </c>
    </row>
    <row r="39" spans="1:21" x14ac:dyDescent="0.25">
      <c r="A39">
        <v>0</v>
      </c>
      <c r="B39" s="161">
        <v>43307</v>
      </c>
      <c r="C39" s="181">
        <v>100</v>
      </c>
      <c r="D39" s="182">
        <v>59.394100000000002</v>
      </c>
      <c r="E39" s="39">
        <v>61.48</v>
      </c>
      <c r="F39" s="39">
        <f t="shared" si="6"/>
        <v>208.58999999999952</v>
      </c>
      <c r="G39" s="39">
        <f t="shared" si="7"/>
        <v>5939.41</v>
      </c>
      <c r="H39" s="175">
        <f t="shared" si="8"/>
        <v>3.5119649931558777E-2</v>
      </c>
      <c r="I39" s="39">
        <v>59</v>
      </c>
      <c r="J39" s="39"/>
      <c r="K39" s="39"/>
      <c r="L39" s="39">
        <v>15.79</v>
      </c>
      <c r="O39" s="78">
        <v>0.93</v>
      </c>
      <c r="P39" s="78">
        <f t="shared" si="2"/>
        <v>24.9984</v>
      </c>
    </row>
    <row r="40" spans="1:21" x14ac:dyDescent="0.25">
      <c r="A40">
        <v>0</v>
      </c>
      <c r="B40" s="161">
        <v>43313</v>
      </c>
      <c r="C40" s="7">
        <v>200</v>
      </c>
      <c r="D40" s="43">
        <v>59.3371</v>
      </c>
      <c r="E40" s="39">
        <v>59.28</v>
      </c>
      <c r="F40" s="39">
        <f t="shared" si="6"/>
        <v>-11.419999999999675</v>
      </c>
      <c r="G40" s="39">
        <f t="shared" si="7"/>
        <v>11867.42</v>
      </c>
      <c r="H40" s="175">
        <f t="shared" si="8"/>
        <v>-9.6229846082802114E-4</v>
      </c>
      <c r="I40" s="39"/>
      <c r="J40" s="39"/>
      <c r="K40" s="39"/>
      <c r="L40" s="39">
        <v>15.64</v>
      </c>
      <c r="O40" s="78">
        <v>0.92</v>
      </c>
      <c r="P40" s="78">
        <f t="shared" si="2"/>
        <v>24.729600000000001</v>
      </c>
    </row>
    <row r="41" spans="1:21" x14ac:dyDescent="0.25">
      <c r="B41" s="161">
        <v>43315</v>
      </c>
      <c r="C41" s="10">
        <v>200</v>
      </c>
      <c r="D41" s="39">
        <v>59.3371</v>
      </c>
      <c r="E41" s="39">
        <v>64.48</v>
      </c>
      <c r="F41" s="39">
        <f t="shared" si="6"/>
        <v>1028.5800000000008</v>
      </c>
      <c r="G41" s="39">
        <f t="shared" si="7"/>
        <v>11867.42</v>
      </c>
      <c r="H41" s="175">
        <f t="shared" si="8"/>
        <v>8.6672587639099394E-2</v>
      </c>
      <c r="I41" s="39"/>
      <c r="J41" s="39"/>
      <c r="K41" s="39"/>
      <c r="L41" s="39">
        <v>17.010000000000002</v>
      </c>
      <c r="O41" s="78">
        <v>0.91</v>
      </c>
      <c r="P41" s="78">
        <f t="shared" si="2"/>
        <v>24.460799999999999</v>
      </c>
      <c r="Q41" s="2"/>
    </row>
    <row r="42" spans="1:21" x14ac:dyDescent="0.25">
      <c r="A42">
        <v>0</v>
      </c>
      <c r="B42" s="161">
        <v>43318</v>
      </c>
      <c r="C42" s="10">
        <v>200</v>
      </c>
      <c r="D42" s="39">
        <v>59.34</v>
      </c>
      <c r="E42" s="39">
        <v>62.3</v>
      </c>
      <c r="F42" s="39">
        <f t="shared" si="6"/>
        <v>591.99999999999875</v>
      </c>
      <c r="G42" s="39">
        <f t="shared" si="7"/>
        <v>11868</v>
      </c>
      <c r="H42" s="175">
        <f t="shared" si="8"/>
        <v>4.9882035726322778E-2</v>
      </c>
      <c r="I42" s="39"/>
      <c r="J42" s="39"/>
      <c r="K42" s="39"/>
      <c r="L42" s="39">
        <v>16.440000000000001</v>
      </c>
      <c r="O42" s="78">
        <v>0.9</v>
      </c>
      <c r="P42" s="78">
        <f t="shared" si="2"/>
        <v>24.192</v>
      </c>
      <c r="Q42" s="2"/>
      <c r="T42" s="1">
        <v>43421</v>
      </c>
      <c r="U42" t="s">
        <v>1259</v>
      </c>
    </row>
    <row r="43" spans="1:21" x14ac:dyDescent="0.25">
      <c r="B43" s="161">
        <v>43320</v>
      </c>
      <c r="C43" s="10">
        <v>200</v>
      </c>
      <c r="D43" s="39">
        <v>59.3371</v>
      </c>
      <c r="E43" s="39">
        <v>60.28</v>
      </c>
      <c r="F43" s="39">
        <f t="shared" si="6"/>
        <v>188.58000000000033</v>
      </c>
      <c r="G43" s="39">
        <f t="shared" si="7"/>
        <v>11867.42</v>
      </c>
      <c r="H43" s="175">
        <f t="shared" si="8"/>
        <v>1.5890564250696473E-2</v>
      </c>
      <c r="I43" s="39"/>
      <c r="J43" s="39"/>
      <c r="K43" s="39"/>
      <c r="L43" s="39">
        <v>15.9</v>
      </c>
      <c r="Q43" s="2"/>
    </row>
    <row r="44" spans="1:21" x14ac:dyDescent="0.25">
      <c r="B44" s="161">
        <v>43324</v>
      </c>
      <c r="C44" s="10">
        <v>200</v>
      </c>
      <c r="D44" s="39">
        <v>59.34</v>
      </c>
      <c r="E44" s="39">
        <v>59.65</v>
      </c>
      <c r="F44" s="39">
        <f t="shared" si="6"/>
        <v>61.999999999999034</v>
      </c>
      <c r="G44" s="39">
        <f t="shared" si="7"/>
        <v>11868</v>
      </c>
      <c r="H44" s="175">
        <f t="shared" si="8"/>
        <v>5.2241321199864368E-3</v>
      </c>
      <c r="I44" s="39"/>
      <c r="J44" s="39"/>
      <c r="K44" s="39"/>
      <c r="L44" s="39">
        <v>15.74</v>
      </c>
      <c r="Q44" s="2"/>
      <c r="T44" s="1">
        <v>43471</v>
      </c>
      <c r="U44" t="s">
        <v>1294</v>
      </c>
    </row>
    <row r="45" spans="1:21" x14ac:dyDescent="0.25">
      <c r="B45" s="161">
        <v>43325</v>
      </c>
      <c r="C45" s="10">
        <v>200</v>
      </c>
      <c r="D45" s="39">
        <v>59.3371</v>
      </c>
      <c r="E45" s="39">
        <v>59.28</v>
      </c>
      <c r="F45" s="39">
        <f t="shared" si="6"/>
        <v>-11.419999999999675</v>
      </c>
      <c r="G45" s="39">
        <f t="shared" si="7"/>
        <v>11867.42</v>
      </c>
      <c r="H45" s="175">
        <f t="shared" si="8"/>
        <v>-9.6229846082802114E-4</v>
      </c>
      <c r="I45" s="39"/>
      <c r="J45" s="39"/>
      <c r="K45" s="39"/>
      <c r="L45" s="39">
        <v>15.64</v>
      </c>
      <c r="Q45" s="2"/>
    </row>
    <row r="46" spans="1:21" x14ac:dyDescent="0.25">
      <c r="B46" s="161">
        <v>43328</v>
      </c>
      <c r="C46" s="10">
        <v>200</v>
      </c>
      <c r="D46" s="39">
        <v>59.3371</v>
      </c>
      <c r="E46" s="39">
        <v>60.03</v>
      </c>
      <c r="F46" s="39">
        <f t="shared" ref="F46:F70" si="9">C46*(E46-D46)</f>
        <v>138.58000000000033</v>
      </c>
      <c r="G46" s="39">
        <f t="shared" ref="G46:G70" si="10">D46*C46</f>
        <v>11867.42</v>
      </c>
      <c r="H46" s="175">
        <f t="shared" ref="H46:H70" si="11">(E46-D46)/D46</f>
        <v>1.167734857281535E-2</v>
      </c>
      <c r="I46" s="39"/>
      <c r="J46" s="39"/>
      <c r="K46" s="39"/>
      <c r="L46" s="39"/>
      <c r="Q46" s="2"/>
    </row>
    <row r="47" spans="1:21" x14ac:dyDescent="0.25">
      <c r="B47" s="161">
        <v>43329</v>
      </c>
      <c r="C47" s="10">
        <v>200</v>
      </c>
      <c r="D47" s="39">
        <v>59.3371</v>
      </c>
      <c r="E47" s="39">
        <v>61.02</v>
      </c>
      <c r="F47" s="39">
        <f t="shared" si="9"/>
        <v>336.58000000000072</v>
      </c>
      <c r="G47" s="39">
        <f t="shared" si="10"/>
        <v>11867.42</v>
      </c>
      <c r="H47" s="175">
        <f t="shared" si="11"/>
        <v>2.8361682657224632E-2</v>
      </c>
      <c r="I47" s="39">
        <v>59</v>
      </c>
      <c r="J47" s="39"/>
      <c r="K47" s="39"/>
      <c r="L47" s="39"/>
      <c r="Q47" s="2"/>
    </row>
    <row r="48" spans="1:21" x14ac:dyDescent="0.25">
      <c r="B48" s="161">
        <v>43341</v>
      </c>
      <c r="C48" s="7">
        <v>200</v>
      </c>
      <c r="D48" s="43">
        <v>59.34</v>
      </c>
      <c r="E48" s="39">
        <v>59.3</v>
      </c>
      <c r="F48" s="39">
        <f t="shared" si="9"/>
        <v>-8.0000000000012506</v>
      </c>
      <c r="G48" s="39">
        <f t="shared" si="10"/>
        <v>11868</v>
      </c>
      <c r="H48" s="175">
        <f t="shared" si="11"/>
        <v>-6.7408156386933348E-4</v>
      </c>
      <c r="I48" s="39"/>
      <c r="J48" s="39"/>
      <c r="K48" s="39"/>
      <c r="L48" s="39">
        <v>15.64</v>
      </c>
      <c r="Q48" s="2"/>
    </row>
    <row r="49" spans="1:17" x14ac:dyDescent="0.25">
      <c r="A49">
        <v>100</v>
      </c>
      <c r="B49" s="161">
        <v>43342</v>
      </c>
      <c r="C49" s="10">
        <v>200</v>
      </c>
      <c r="D49" s="39">
        <v>59.34</v>
      </c>
      <c r="E49" s="39">
        <v>58.22</v>
      </c>
      <c r="F49" s="39">
        <f t="shared" si="9"/>
        <v>-224.00000000000091</v>
      </c>
      <c r="G49" s="39">
        <f t="shared" si="10"/>
        <v>11868</v>
      </c>
      <c r="H49" s="175">
        <f t="shared" si="11"/>
        <v>-1.8874283788338466E-2</v>
      </c>
      <c r="I49" s="39"/>
      <c r="J49" s="39"/>
      <c r="K49" s="39"/>
      <c r="L49" s="39">
        <v>15.36</v>
      </c>
      <c r="Q49" s="2"/>
    </row>
    <row r="50" spans="1:17" x14ac:dyDescent="0.25">
      <c r="A50">
        <v>200</v>
      </c>
      <c r="B50" s="161">
        <v>43347</v>
      </c>
      <c r="C50" s="352">
        <v>300</v>
      </c>
      <c r="D50" s="353">
        <v>58.551400000000001</v>
      </c>
      <c r="E50" s="39">
        <v>56.66</v>
      </c>
      <c r="F50" s="39">
        <f t="shared" si="9"/>
        <v>-567.42000000000132</v>
      </c>
      <c r="G50" s="39">
        <f t="shared" si="10"/>
        <v>17565.420000000002</v>
      </c>
      <c r="H50" s="175">
        <f t="shared" si="11"/>
        <v>-3.2303241254692534E-2</v>
      </c>
      <c r="I50" s="39"/>
      <c r="J50" s="39"/>
      <c r="K50" s="39"/>
      <c r="L50" s="39">
        <v>14.95</v>
      </c>
      <c r="Q50" s="2"/>
    </row>
    <row r="51" spans="1:17" x14ac:dyDescent="0.25">
      <c r="A51">
        <v>200</v>
      </c>
      <c r="B51" s="161">
        <v>43352</v>
      </c>
      <c r="C51" s="10">
        <v>300</v>
      </c>
      <c r="D51" s="39">
        <v>58.551400000000001</v>
      </c>
      <c r="E51" s="39">
        <v>56.59</v>
      </c>
      <c r="F51" s="39">
        <f t="shared" si="9"/>
        <v>-588.41999999999928</v>
      </c>
      <c r="G51" s="39">
        <f t="shared" si="10"/>
        <v>17565.420000000002</v>
      </c>
      <c r="H51" s="175">
        <f t="shared" si="11"/>
        <v>-3.3498772019114789E-2</v>
      </c>
      <c r="I51" s="39"/>
      <c r="J51" s="39"/>
      <c r="K51" s="39"/>
      <c r="L51" s="39">
        <v>14.93</v>
      </c>
      <c r="Q51" s="2"/>
    </row>
    <row r="52" spans="1:17" x14ac:dyDescent="0.25">
      <c r="B52" s="161">
        <v>43355</v>
      </c>
      <c r="C52" s="10">
        <v>300</v>
      </c>
      <c r="D52" s="39">
        <v>58.551400000000001</v>
      </c>
      <c r="E52" s="39">
        <v>59.12</v>
      </c>
      <c r="F52" s="39">
        <f t="shared" si="9"/>
        <v>170.57999999999893</v>
      </c>
      <c r="G52" s="39">
        <f t="shared" si="10"/>
        <v>17565.420000000002</v>
      </c>
      <c r="H52" s="175">
        <f t="shared" si="11"/>
        <v>9.711125609293653E-3</v>
      </c>
      <c r="I52" s="39"/>
      <c r="J52" s="39"/>
      <c r="K52" s="39"/>
      <c r="L52" s="39">
        <v>15.6</v>
      </c>
      <c r="Q52" s="2"/>
    </row>
    <row r="53" spans="1:17" x14ac:dyDescent="0.25">
      <c r="B53" s="161">
        <v>43357</v>
      </c>
      <c r="C53" s="352">
        <v>300</v>
      </c>
      <c r="D53" s="353">
        <v>58.134700000000002</v>
      </c>
      <c r="E53" s="39">
        <v>58.97</v>
      </c>
      <c r="F53" s="39">
        <f t="shared" si="9"/>
        <v>250.58999999999898</v>
      </c>
      <c r="G53" s="39">
        <f t="shared" si="10"/>
        <v>17440.41</v>
      </c>
      <c r="H53" s="175">
        <f t="shared" si="11"/>
        <v>1.436835487239113E-2</v>
      </c>
      <c r="I53" s="39"/>
      <c r="J53" s="39" t="s">
        <v>182</v>
      </c>
      <c r="K53" s="39"/>
      <c r="L53" s="39">
        <v>15.56</v>
      </c>
      <c r="Q53" s="2"/>
    </row>
    <row r="54" spans="1:17" x14ac:dyDescent="0.25">
      <c r="A54">
        <v>200</v>
      </c>
      <c r="B54" s="161">
        <v>43361</v>
      </c>
      <c r="C54" s="10">
        <v>300</v>
      </c>
      <c r="D54" s="39">
        <v>58.134700000000002</v>
      </c>
      <c r="E54" s="39">
        <v>57.1</v>
      </c>
      <c r="F54" s="39">
        <f t="shared" si="9"/>
        <v>-310.41000000000025</v>
      </c>
      <c r="G54" s="39">
        <f t="shared" si="10"/>
        <v>17440.41</v>
      </c>
      <c r="H54" s="175">
        <f t="shared" si="11"/>
        <v>-1.7798320108300219E-2</v>
      </c>
      <c r="I54" s="39"/>
      <c r="J54" s="39"/>
      <c r="K54" s="39"/>
      <c r="L54" s="39">
        <v>15.07</v>
      </c>
    </row>
    <row r="55" spans="1:17" x14ac:dyDescent="0.25">
      <c r="A55">
        <v>200</v>
      </c>
      <c r="B55" s="161">
        <v>43367</v>
      </c>
      <c r="C55" s="10">
        <v>400</v>
      </c>
      <c r="D55" s="39">
        <v>57.670999999999999</v>
      </c>
      <c r="E55" s="39">
        <v>56.52</v>
      </c>
      <c r="F55" s="39">
        <f t="shared" si="9"/>
        <v>-460.3999999999985</v>
      </c>
      <c r="G55" s="39">
        <f t="shared" si="10"/>
        <v>23068.400000000001</v>
      </c>
      <c r="H55" s="175">
        <f t="shared" si="11"/>
        <v>-1.995803783530711E-2</v>
      </c>
      <c r="I55" s="39"/>
      <c r="J55" s="39"/>
      <c r="K55" s="39"/>
      <c r="L55" s="39">
        <v>14.91</v>
      </c>
    </row>
    <row r="56" spans="1:17" x14ac:dyDescent="0.25">
      <c r="A56" s="4">
        <v>400</v>
      </c>
      <c r="B56" s="161">
        <v>43402</v>
      </c>
      <c r="C56" s="10">
        <v>400</v>
      </c>
      <c r="D56" s="39">
        <v>57.67</v>
      </c>
      <c r="E56" s="39">
        <v>55.52</v>
      </c>
      <c r="F56" s="39">
        <f t="shared" si="9"/>
        <v>-859.99999999999943</v>
      </c>
      <c r="G56" s="39">
        <f t="shared" si="10"/>
        <v>23068</v>
      </c>
      <c r="H56" s="175">
        <f t="shared" si="11"/>
        <v>-3.7281082018380415E-2</v>
      </c>
      <c r="I56" s="39"/>
      <c r="J56" s="39"/>
      <c r="K56" s="39"/>
      <c r="L56" s="39">
        <v>14.65</v>
      </c>
    </row>
    <row r="57" spans="1:17" x14ac:dyDescent="0.25">
      <c r="A57" s="4">
        <v>400</v>
      </c>
      <c r="B57" s="161">
        <v>43407</v>
      </c>
      <c r="C57" s="10">
        <v>400</v>
      </c>
      <c r="D57" s="39">
        <v>57.67</v>
      </c>
      <c r="E57" s="39">
        <v>50.73</v>
      </c>
      <c r="F57" s="39">
        <f t="shared" si="9"/>
        <v>-2776.0000000000018</v>
      </c>
      <c r="G57" s="39">
        <f t="shared" si="10"/>
        <v>23068</v>
      </c>
      <c r="H57" s="175">
        <f t="shared" si="11"/>
        <v>-0.12033986474770253</v>
      </c>
      <c r="I57" s="39"/>
      <c r="J57" s="39"/>
      <c r="K57" s="39"/>
      <c r="L57" s="39">
        <v>13.9</v>
      </c>
    </row>
    <row r="58" spans="1:17" x14ac:dyDescent="0.25">
      <c r="A58" s="4">
        <v>400</v>
      </c>
      <c r="B58" s="161">
        <v>43409</v>
      </c>
      <c r="C58" s="10">
        <v>400</v>
      </c>
      <c r="D58" s="39">
        <v>57.67</v>
      </c>
      <c r="E58" s="39">
        <v>52.39</v>
      </c>
      <c r="F58" s="39">
        <f t="shared" si="9"/>
        <v>-2112.0000000000005</v>
      </c>
      <c r="G58" s="39">
        <f t="shared" si="10"/>
        <v>23068</v>
      </c>
      <c r="H58" s="175">
        <f t="shared" si="11"/>
        <v>-9.1555401421883148E-2</v>
      </c>
      <c r="I58" s="39"/>
      <c r="J58" s="39"/>
      <c r="K58" s="39"/>
      <c r="L58" s="39"/>
    </row>
    <row r="59" spans="1:17" x14ac:dyDescent="0.25">
      <c r="A59" s="4">
        <v>400</v>
      </c>
      <c r="B59" s="161">
        <v>43417</v>
      </c>
      <c r="C59" s="10">
        <v>400</v>
      </c>
      <c r="D59" s="39">
        <v>57.67</v>
      </c>
      <c r="E59" s="39">
        <v>53.38</v>
      </c>
      <c r="F59" s="39">
        <f t="shared" si="9"/>
        <v>-1715.9999999999995</v>
      </c>
      <c r="G59" s="39">
        <f t="shared" si="10"/>
        <v>23068</v>
      </c>
      <c r="H59" s="175">
        <f t="shared" si="11"/>
        <v>-7.4388763655280021E-2</v>
      </c>
      <c r="I59" s="39"/>
      <c r="J59" s="39"/>
      <c r="K59" s="39"/>
      <c r="L59" s="39">
        <v>14.62</v>
      </c>
    </row>
    <row r="60" spans="1:17" x14ac:dyDescent="0.25">
      <c r="A60" s="4">
        <v>400</v>
      </c>
      <c r="B60" s="161">
        <v>43420</v>
      </c>
      <c r="C60" s="10">
        <v>400</v>
      </c>
      <c r="D60" s="39">
        <v>57.67</v>
      </c>
      <c r="E60" s="39">
        <v>52.07</v>
      </c>
      <c r="F60" s="39">
        <f t="shared" si="9"/>
        <v>-2240.0000000000005</v>
      </c>
      <c r="G60" s="39">
        <f t="shared" si="10"/>
        <v>23068</v>
      </c>
      <c r="H60" s="175">
        <f t="shared" si="11"/>
        <v>-9.7104213629270006E-2</v>
      </c>
      <c r="I60" s="39"/>
      <c r="J60" s="39"/>
      <c r="K60" s="39"/>
      <c r="L60" s="39">
        <v>14.27</v>
      </c>
    </row>
    <row r="61" spans="1:17" x14ac:dyDescent="0.25">
      <c r="A61" s="4">
        <v>400</v>
      </c>
      <c r="B61" s="161">
        <v>43424</v>
      </c>
      <c r="C61" s="10">
        <v>500</v>
      </c>
      <c r="D61" s="39">
        <v>56.314799999999998</v>
      </c>
      <c r="E61" s="39">
        <v>50.94</v>
      </c>
      <c r="F61" s="39">
        <f t="shared" si="9"/>
        <v>-2687.4</v>
      </c>
      <c r="G61" s="39">
        <f t="shared" si="10"/>
        <v>28157.399999999998</v>
      </c>
      <c r="H61" s="175">
        <f t="shared" si="11"/>
        <v>-9.5442050757527333E-2</v>
      </c>
      <c r="I61" s="39"/>
      <c r="J61" s="39"/>
      <c r="K61" s="39"/>
      <c r="L61" s="39">
        <v>13.96</v>
      </c>
    </row>
    <row r="62" spans="1:17" x14ac:dyDescent="0.25">
      <c r="A62" s="4">
        <v>400</v>
      </c>
      <c r="B62" s="161">
        <v>43442</v>
      </c>
      <c r="C62" s="10">
        <v>500</v>
      </c>
      <c r="D62" s="39">
        <v>56.31</v>
      </c>
      <c r="E62" s="39">
        <v>48.71</v>
      </c>
      <c r="F62" s="39">
        <f t="shared" si="9"/>
        <v>-3800.0000000000009</v>
      </c>
      <c r="G62" s="39">
        <f t="shared" si="10"/>
        <v>28155</v>
      </c>
      <c r="H62" s="175">
        <f t="shared" si="11"/>
        <v>-0.13496714615521224</v>
      </c>
      <c r="I62" s="39"/>
      <c r="J62" s="39"/>
      <c r="K62" s="39"/>
      <c r="L62" s="39">
        <v>13.35</v>
      </c>
    </row>
    <row r="63" spans="1:17" x14ac:dyDescent="0.25">
      <c r="A63" s="4"/>
      <c r="B63" s="161">
        <v>43448</v>
      </c>
      <c r="C63" s="10">
        <v>500</v>
      </c>
      <c r="D63" s="39">
        <v>55.814799999999998</v>
      </c>
      <c r="E63" s="39">
        <v>47.46</v>
      </c>
      <c r="F63" s="39">
        <f t="shared" si="9"/>
        <v>-4177.3999999999987</v>
      </c>
      <c r="G63" s="39">
        <f t="shared" si="10"/>
        <v>27907.399999999998</v>
      </c>
      <c r="H63" s="175">
        <f t="shared" si="11"/>
        <v>-0.14968789640023789</v>
      </c>
      <c r="I63" s="39"/>
      <c r="J63" s="39"/>
      <c r="K63" s="39"/>
      <c r="L63" s="39">
        <v>13.28</v>
      </c>
    </row>
    <row r="64" spans="1:17" x14ac:dyDescent="0.25">
      <c r="A64" s="4">
        <v>500</v>
      </c>
      <c r="B64" s="161">
        <v>43467</v>
      </c>
      <c r="C64" s="10">
        <v>500</v>
      </c>
      <c r="D64" s="39">
        <v>55.814799999999998</v>
      </c>
      <c r="E64" s="39">
        <v>43.34</v>
      </c>
      <c r="F64" s="39">
        <f t="shared" si="9"/>
        <v>-6237.3999999999978</v>
      </c>
      <c r="G64" s="39">
        <f t="shared" si="10"/>
        <v>27907.399999999998</v>
      </c>
      <c r="H64" s="175">
        <f t="shared" si="11"/>
        <v>-0.22350344353110635</v>
      </c>
      <c r="I64" s="39"/>
      <c r="J64" s="39"/>
      <c r="K64" s="39"/>
      <c r="L64" s="39">
        <v>11.87</v>
      </c>
    </row>
    <row r="65" spans="1:12" x14ac:dyDescent="0.25">
      <c r="A65" s="4">
        <v>500</v>
      </c>
      <c r="B65" s="161">
        <v>43470</v>
      </c>
      <c r="C65" s="10">
        <v>500</v>
      </c>
      <c r="D65" s="39">
        <v>55.81</v>
      </c>
      <c r="E65" s="39">
        <v>44.49</v>
      </c>
      <c r="F65" s="39">
        <f t="shared" si="9"/>
        <v>-5660</v>
      </c>
      <c r="G65" s="39">
        <f t="shared" si="10"/>
        <v>27905</v>
      </c>
      <c r="H65" s="175">
        <f t="shared" si="11"/>
        <v>-0.20283103386489876</v>
      </c>
      <c r="I65" s="39"/>
      <c r="J65" s="39"/>
      <c r="K65" s="39"/>
      <c r="L65" s="39">
        <v>12.19</v>
      </c>
    </row>
    <row r="66" spans="1:12" x14ac:dyDescent="0.25">
      <c r="A66" s="4"/>
      <c r="B66" s="161">
        <v>43491</v>
      </c>
      <c r="C66" s="10">
        <v>500</v>
      </c>
      <c r="D66" s="39">
        <v>55.81</v>
      </c>
      <c r="E66" s="39">
        <v>46.75</v>
      </c>
      <c r="F66" s="39">
        <f t="shared" si="9"/>
        <v>-4530.0000000000009</v>
      </c>
      <c r="G66" s="39">
        <f t="shared" si="10"/>
        <v>27905</v>
      </c>
      <c r="H66" s="175">
        <f t="shared" si="11"/>
        <v>-0.16233649883533421</v>
      </c>
      <c r="I66" s="39"/>
      <c r="J66" s="39"/>
      <c r="K66" s="39"/>
      <c r="L66" s="39"/>
    </row>
    <row r="67" spans="1:12" x14ac:dyDescent="0.25">
      <c r="A67" s="4">
        <v>500</v>
      </c>
      <c r="B67" s="161">
        <v>43510</v>
      </c>
      <c r="C67" s="10">
        <v>500</v>
      </c>
      <c r="D67" s="39">
        <v>55.81</v>
      </c>
      <c r="E67" s="39">
        <v>47.74</v>
      </c>
      <c r="F67" s="39">
        <f t="shared" si="9"/>
        <v>-4035</v>
      </c>
      <c r="G67" s="39">
        <f t="shared" si="10"/>
        <v>27905</v>
      </c>
      <c r="H67" s="175">
        <f t="shared" si="11"/>
        <v>-0.14459774234008241</v>
      </c>
      <c r="I67" s="39"/>
      <c r="J67" s="39"/>
      <c r="K67" s="39"/>
      <c r="L67" s="39">
        <v>12.97</v>
      </c>
    </row>
    <row r="68" spans="1:12" x14ac:dyDescent="0.25">
      <c r="A68" s="4">
        <v>500</v>
      </c>
      <c r="B68" s="161">
        <v>43517</v>
      </c>
      <c r="C68" s="10">
        <v>700</v>
      </c>
      <c r="D68" s="39">
        <v>51.013399999999997</v>
      </c>
      <c r="E68" s="39">
        <v>39.01</v>
      </c>
      <c r="F68" s="39">
        <f t="shared" si="9"/>
        <v>-8402.3799999999992</v>
      </c>
      <c r="G68" s="39">
        <f t="shared" si="10"/>
        <v>35709.379999999997</v>
      </c>
      <c r="H68" s="175">
        <f t="shared" si="11"/>
        <v>-0.23529896066523698</v>
      </c>
      <c r="I68" s="39"/>
      <c r="J68" s="39"/>
      <c r="K68" s="39"/>
      <c r="L68" s="39">
        <v>10.99</v>
      </c>
    </row>
    <row r="69" spans="1:12" x14ac:dyDescent="0.25">
      <c r="A69" s="4">
        <v>500</v>
      </c>
      <c r="B69" s="161">
        <v>43520</v>
      </c>
      <c r="C69" s="10">
        <v>700</v>
      </c>
      <c r="D69" s="39">
        <v>51.01</v>
      </c>
      <c r="E69" s="39">
        <v>34.950000000000003</v>
      </c>
      <c r="F69" s="39">
        <f t="shared" si="9"/>
        <v>-11241.999999999996</v>
      </c>
      <c r="G69" s="39">
        <f t="shared" si="10"/>
        <v>35707</v>
      </c>
      <c r="H69" s="175">
        <f t="shared" si="11"/>
        <v>-0.31484022740639084</v>
      </c>
      <c r="I69" s="39"/>
      <c r="J69" s="39"/>
      <c r="K69" s="39"/>
      <c r="L69" s="39">
        <v>9.85</v>
      </c>
    </row>
    <row r="70" spans="1:12" x14ac:dyDescent="0.25">
      <c r="A70" s="4">
        <v>500</v>
      </c>
      <c r="B70" s="161">
        <v>43535</v>
      </c>
      <c r="C70" s="10">
        <v>700</v>
      </c>
      <c r="D70" s="39">
        <v>51.01</v>
      </c>
      <c r="E70" s="39">
        <v>32.17</v>
      </c>
      <c r="F70" s="39">
        <f t="shared" si="9"/>
        <v>-13187.999999999998</v>
      </c>
      <c r="G70" s="39">
        <f t="shared" si="10"/>
        <v>35707</v>
      </c>
      <c r="H70" s="175">
        <f t="shared" si="11"/>
        <v>-0.36933934522642614</v>
      </c>
      <c r="I70" s="39"/>
      <c r="J70" s="39"/>
      <c r="K70" s="39"/>
      <c r="L70" s="39"/>
    </row>
    <row r="71" spans="1:12" x14ac:dyDescent="0.25">
      <c r="A71" s="4">
        <v>500</v>
      </c>
      <c r="B71" s="161">
        <v>43545</v>
      </c>
      <c r="C71" s="10">
        <v>700</v>
      </c>
      <c r="D71" s="39">
        <v>51.01</v>
      </c>
      <c r="E71" s="39">
        <v>32.75</v>
      </c>
      <c r="F71" s="39">
        <f t="shared" ref="F71:F77" si="12">C71*(E71-D71)</f>
        <v>-12781.999999999998</v>
      </c>
      <c r="G71" s="39">
        <f t="shared" ref="G71:G77" si="13">D71*C71</f>
        <v>35707</v>
      </c>
      <c r="H71" s="175">
        <f t="shared" ref="H71:H77" si="14">(E71-D71)/D71</f>
        <v>-0.35796902568123895</v>
      </c>
      <c r="I71" s="39"/>
      <c r="J71" s="39"/>
      <c r="K71" s="39"/>
      <c r="L71" s="39">
        <v>11.65</v>
      </c>
    </row>
    <row r="72" spans="1:12" x14ac:dyDescent="0.25">
      <c r="A72" s="4">
        <v>500</v>
      </c>
      <c r="B72" s="161">
        <v>43546</v>
      </c>
      <c r="C72" s="10">
        <v>700</v>
      </c>
      <c r="D72" s="39">
        <v>50.613399999999999</v>
      </c>
      <c r="E72" s="39">
        <v>32.29</v>
      </c>
      <c r="F72" s="39">
        <f t="shared" si="12"/>
        <v>-12826.38</v>
      </c>
      <c r="G72" s="39">
        <f t="shared" si="13"/>
        <v>35429.379999999997</v>
      </c>
      <c r="H72" s="175">
        <f t="shared" si="14"/>
        <v>-0.36202665697226427</v>
      </c>
      <c r="I72" s="39"/>
      <c r="J72" s="39"/>
      <c r="K72" s="39"/>
      <c r="L72" s="39">
        <v>11.49</v>
      </c>
    </row>
    <row r="73" spans="1:12" x14ac:dyDescent="0.25">
      <c r="A73" s="4"/>
      <c r="B73" s="161">
        <v>43613</v>
      </c>
      <c r="C73" s="10">
        <v>800</v>
      </c>
      <c r="D73" s="39">
        <v>47.946800000000003</v>
      </c>
      <c r="E73" s="39">
        <v>29.06</v>
      </c>
      <c r="F73" s="39">
        <f t="shared" si="12"/>
        <v>-15109.440000000004</v>
      </c>
      <c r="G73" s="39">
        <f t="shared" si="13"/>
        <v>38357.440000000002</v>
      </c>
      <c r="H73" s="175">
        <f t="shared" si="14"/>
        <v>-0.39391158534041903</v>
      </c>
      <c r="I73" s="39"/>
      <c r="J73" s="39"/>
      <c r="K73" s="39"/>
      <c r="L73" s="39"/>
    </row>
    <row r="74" spans="1:12" x14ac:dyDescent="0.25">
      <c r="A74" s="4"/>
      <c r="B74" s="161">
        <v>43614</v>
      </c>
      <c r="C74" s="10">
        <v>800</v>
      </c>
      <c r="D74" s="39">
        <v>47.95</v>
      </c>
      <c r="E74" s="39">
        <v>28.68</v>
      </c>
      <c r="F74" s="39">
        <f t="shared" si="12"/>
        <v>-15416.000000000002</v>
      </c>
      <c r="G74" s="39">
        <f t="shared" si="13"/>
        <v>38360</v>
      </c>
      <c r="H74" s="175">
        <f t="shared" si="14"/>
        <v>-0.40187695516162675</v>
      </c>
      <c r="I74" s="39"/>
      <c r="J74" s="39"/>
      <c r="K74" s="39"/>
      <c r="L74" s="39"/>
    </row>
    <row r="75" spans="1:12" x14ac:dyDescent="0.25">
      <c r="A75" s="4">
        <v>600</v>
      </c>
      <c r="B75" s="161">
        <v>43626</v>
      </c>
      <c r="C75" s="10">
        <v>700</v>
      </c>
      <c r="D75" s="39">
        <v>50.484999999999999</v>
      </c>
      <c r="E75" s="39">
        <v>30.31</v>
      </c>
      <c r="F75" s="39">
        <f t="shared" si="12"/>
        <v>-14122.5</v>
      </c>
      <c r="G75" s="39">
        <f t="shared" si="13"/>
        <v>35339.5</v>
      </c>
      <c r="H75" s="175">
        <f t="shared" si="14"/>
        <v>-0.39962365058928395</v>
      </c>
      <c r="I75" s="39"/>
      <c r="J75" s="39"/>
      <c r="K75" s="39"/>
      <c r="L75" s="39">
        <v>10.79</v>
      </c>
    </row>
    <row r="76" spans="1:12" x14ac:dyDescent="0.25">
      <c r="A76" s="4">
        <v>600</v>
      </c>
      <c r="B76" s="161">
        <v>43631</v>
      </c>
      <c r="C76" s="10">
        <v>700</v>
      </c>
      <c r="D76" s="39">
        <v>50.03</v>
      </c>
      <c r="E76" s="39">
        <v>30.31</v>
      </c>
      <c r="F76" s="39">
        <f t="shared" si="12"/>
        <v>-13804.000000000002</v>
      </c>
      <c r="G76" s="39">
        <f t="shared" si="13"/>
        <v>35021</v>
      </c>
      <c r="H76" s="175">
        <f t="shared" si="14"/>
        <v>-0.39416350189886074</v>
      </c>
      <c r="I76" s="39"/>
      <c r="J76" s="39"/>
      <c r="K76" s="39"/>
      <c r="L76" s="39"/>
    </row>
    <row r="77" spans="1:12" x14ac:dyDescent="0.25">
      <c r="A77" s="4"/>
      <c r="B77" s="161">
        <v>43639</v>
      </c>
      <c r="C77" s="10">
        <v>700</v>
      </c>
      <c r="D77" s="39">
        <v>50.03</v>
      </c>
      <c r="E77" s="39">
        <v>31.5</v>
      </c>
      <c r="F77" s="39">
        <f t="shared" si="12"/>
        <v>-12971</v>
      </c>
      <c r="G77" s="39">
        <f t="shared" si="13"/>
        <v>35021</v>
      </c>
      <c r="H77" s="175">
        <f t="shared" si="14"/>
        <v>-0.37037777333599842</v>
      </c>
      <c r="I77" s="39"/>
      <c r="J77" s="39"/>
      <c r="K77" s="39"/>
      <c r="L77" s="39"/>
    </row>
    <row r="78" spans="1:12" x14ac:dyDescent="0.25">
      <c r="A78" s="4">
        <v>500</v>
      </c>
      <c r="B78" s="161">
        <v>43644</v>
      </c>
      <c r="C78" s="10">
        <v>500</v>
      </c>
      <c r="D78" s="39">
        <v>57.654200000000003</v>
      </c>
      <c r="E78" s="39">
        <v>32.5</v>
      </c>
      <c r="F78" s="39">
        <f t="shared" ref="F78:F87" si="15">C78*(E78-D78)</f>
        <v>-12577.100000000002</v>
      </c>
      <c r="G78" s="39">
        <f t="shared" ref="G78:G87" si="16">D78*C78</f>
        <v>28827.100000000002</v>
      </c>
      <c r="H78" s="175">
        <f t="shared" ref="H78:H87" si="17">(E78-D78)/D78</f>
        <v>-0.43629432027501902</v>
      </c>
      <c r="I78" s="39" t="s">
        <v>1352</v>
      </c>
      <c r="J78" s="39"/>
      <c r="K78" s="39"/>
      <c r="L78" s="39"/>
    </row>
    <row r="79" spans="1:12" x14ac:dyDescent="0.25">
      <c r="A79" s="4"/>
      <c r="B79" s="161">
        <v>43722</v>
      </c>
      <c r="C79" s="10">
        <v>500</v>
      </c>
      <c r="D79" s="39">
        <v>57.254199999999997</v>
      </c>
      <c r="E79" s="39">
        <v>29.25</v>
      </c>
      <c r="F79" s="39">
        <f t="shared" si="15"/>
        <v>-14002.099999999999</v>
      </c>
      <c r="G79" s="39">
        <f t="shared" si="16"/>
        <v>28627.1</v>
      </c>
      <c r="H79" s="175">
        <f t="shared" si="17"/>
        <v>-0.48912044880550243</v>
      </c>
      <c r="I79" s="39"/>
      <c r="J79" s="39"/>
      <c r="K79" s="39"/>
      <c r="L79" s="39"/>
    </row>
    <row r="80" spans="1:12" x14ac:dyDescent="0.25">
      <c r="A80" s="4">
        <v>500</v>
      </c>
      <c r="B80" s="161">
        <v>43727</v>
      </c>
      <c r="C80" s="752">
        <v>600</v>
      </c>
      <c r="D80" s="753">
        <v>52.386800000000001</v>
      </c>
      <c r="E80" s="39">
        <v>28.05</v>
      </c>
      <c r="F80" s="39">
        <f t="shared" si="15"/>
        <v>-14602.08</v>
      </c>
      <c r="G80" s="39">
        <f t="shared" si="16"/>
        <v>31432.080000000002</v>
      </c>
      <c r="H80" s="175">
        <f t="shared" si="17"/>
        <v>-0.46455977459970832</v>
      </c>
      <c r="I80" s="39"/>
      <c r="J80" s="39"/>
      <c r="K80" s="39"/>
      <c r="L80" s="39"/>
    </row>
    <row r="81" spans="1:12" x14ac:dyDescent="0.25">
      <c r="A81" s="4">
        <v>600</v>
      </c>
      <c r="B81" s="161">
        <v>43772</v>
      </c>
      <c r="C81" s="10">
        <v>600</v>
      </c>
      <c r="D81" s="39">
        <v>52.39</v>
      </c>
      <c r="E81" s="39">
        <v>32.61</v>
      </c>
      <c r="F81" s="39">
        <f t="shared" si="15"/>
        <v>-11868</v>
      </c>
      <c r="G81" s="39">
        <f t="shared" si="16"/>
        <v>31434</v>
      </c>
      <c r="H81" s="175">
        <f t="shared" si="17"/>
        <v>-0.37755296812368777</v>
      </c>
      <c r="I81" s="39"/>
      <c r="J81" s="39"/>
      <c r="K81" s="39"/>
      <c r="L81" s="39"/>
    </row>
    <row r="82" spans="1:12" x14ac:dyDescent="0.25">
      <c r="A82" s="4">
        <v>500</v>
      </c>
      <c r="B82" s="161">
        <v>43782</v>
      </c>
      <c r="C82" s="10">
        <v>500</v>
      </c>
      <c r="D82" s="39">
        <v>56.188299999999998</v>
      </c>
      <c r="E82" s="39">
        <v>33.299999999999997</v>
      </c>
      <c r="F82" s="39">
        <f t="shared" si="15"/>
        <v>-11444.15</v>
      </c>
      <c r="G82" s="39">
        <f t="shared" si="16"/>
        <v>28094.149999999998</v>
      </c>
      <c r="H82" s="175">
        <f t="shared" si="17"/>
        <v>-0.4073499287218158</v>
      </c>
      <c r="I82" s="39"/>
      <c r="J82" s="39"/>
      <c r="K82" s="39"/>
      <c r="L82" s="39"/>
    </row>
    <row r="83" spans="1:12" x14ac:dyDescent="0.25">
      <c r="A83" s="4">
        <v>500</v>
      </c>
      <c r="B83" s="161">
        <v>43783</v>
      </c>
      <c r="C83" s="10">
        <v>600</v>
      </c>
      <c r="D83" s="39">
        <v>52.137</v>
      </c>
      <c r="E83" s="39">
        <v>30.96</v>
      </c>
      <c r="F83" s="39">
        <f t="shared" si="15"/>
        <v>-12706.199999999999</v>
      </c>
      <c r="G83" s="39">
        <f t="shared" si="16"/>
        <v>31282.2</v>
      </c>
      <c r="H83" s="175">
        <f t="shared" si="17"/>
        <v>-0.40617987225962365</v>
      </c>
      <c r="I83" s="39"/>
      <c r="J83" s="39"/>
      <c r="K83" s="39"/>
      <c r="L83" s="39"/>
    </row>
    <row r="84" spans="1:12" x14ac:dyDescent="0.25">
      <c r="A84" s="4">
        <v>500</v>
      </c>
      <c r="B84" s="161">
        <v>43797</v>
      </c>
      <c r="C84" s="10">
        <v>600</v>
      </c>
      <c r="D84" s="39">
        <v>52.14</v>
      </c>
      <c r="E84" s="39">
        <v>30.37</v>
      </c>
      <c r="F84" s="39">
        <f t="shared" si="15"/>
        <v>-13062</v>
      </c>
      <c r="G84" s="39">
        <f t="shared" si="16"/>
        <v>31284</v>
      </c>
      <c r="H84" s="175">
        <f t="shared" si="17"/>
        <v>-0.41752972765630991</v>
      </c>
      <c r="I84" s="39"/>
      <c r="J84" s="39"/>
      <c r="K84" s="39"/>
      <c r="L84" s="39"/>
    </row>
    <row r="85" spans="1:12" x14ac:dyDescent="0.25">
      <c r="A85" s="4">
        <v>500</v>
      </c>
      <c r="B85" s="161">
        <v>43812</v>
      </c>
      <c r="C85" s="10">
        <v>600</v>
      </c>
      <c r="D85" s="39">
        <v>51.804000000000002</v>
      </c>
      <c r="E85" s="39">
        <v>31.6</v>
      </c>
      <c r="F85" s="39">
        <f t="shared" si="15"/>
        <v>-12122.4</v>
      </c>
      <c r="G85" s="39">
        <f t="shared" si="16"/>
        <v>31082.400000000001</v>
      </c>
      <c r="H85" s="175">
        <f t="shared" si="17"/>
        <v>-0.3900084935526214</v>
      </c>
      <c r="I85" s="39"/>
      <c r="J85" s="39"/>
      <c r="K85" s="39"/>
      <c r="L85" s="39"/>
    </row>
    <row r="86" spans="1:12" x14ac:dyDescent="0.25">
      <c r="A86" s="4">
        <v>500</v>
      </c>
      <c r="B86" s="161">
        <v>43830</v>
      </c>
      <c r="C86" s="10">
        <v>500</v>
      </c>
      <c r="D86" s="39">
        <v>55.755499999999998</v>
      </c>
      <c r="E86" s="39">
        <v>32.130000000000003</v>
      </c>
      <c r="F86" s="39">
        <f t="shared" si="15"/>
        <v>-11812.749999999998</v>
      </c>
      <c r="G86" s="39">
        <f t="shared" si="16"/>
        <v>27877.75</v>
      </c>
      <c r="H86" s="175">
        <f t="shared" si="17"/>
        <v>-0.42373398140093793</v>
      </c>
      <c r="I86" s="39"/>
      <c r="J86" s="39"/>
      <c r="K86" s="39"/>
      <c r="L86" s="39"/>
    </row>
    <row r="87" spans="1:12" x14ac:dyDescent="0.25">
      <c r="A87" s="4">
        <v>500</v>
      </c>
      <c r="B87" s="161">
        <v>43861</v>
      </c>
      <c r="C87" s="752">
        <v>600</v>
      </c>
      <c r="D87" s="753">
        <v>51.321199999999997</v>
      </c>
      <c r="E87" s="39">
        <v>29.15</v>
      </c>
      <c r="F87" s="39">
        <f t="shared" si="15"/>
        <v>-13302.72</v>
      </c>
      <c r="G87" s="39">
        <f t="shared" si="16"/>
        <v>30792.719999999998</v>
      </c>
      <c r="H87" s="175">
        <f t="shared" si="17"/>
        <v>-0.43200860463122454</v>
      </c>
      <c r="I87" s="39"/>
      <c r="J87" s="39"/>
      <c r="K87" s="39"/>
      <c r="L87" s="39"/>
    </row>
    <row r="88" spans="1:12" x14ac:dyDescent="0.25">
      <c r="A88" s="4">
        <v>400</v>
      </c>
      <c r="B88" s="161">
        <v>43873</v>
      </c>
      <c r="C88" s="10">
        <v>500</v>
      </c>
      <c r="D88" s="39">
        <v>55.484000000000002</v>
      </c>
      <c r="E88" s="39">
        <v>30.04</v>
      </c>
      <c r="F88" s="39">
        <f t="shared" ref="F88:F90" si="18">C88*(E88-D88)</f>
        <v>-12722.000000000002</v>
      </c>
      <c r="G88" s="39">
        <f t="shared" ref="G88:G90" si="19">D88*C88</f>
        <v>27742</v>
      </c>
      <c r="H88" s="175">
        <f t="shared" ref="H88:H90" si="20">(E88-D88)/D88</f>
        <v>-0.45858265445894314</v>
      </c>
      <c r="I88" s="39"/>
      <c r="J88" s="39"/>
      <c r="K88" s="39"/>
      <c r="L88" s="39"/>
    </row>
    <row r="89" spans="1:12" x14ac:dyDescent="0.25">
      <c r="A89" s="4">
        <v>400</v>
      </c>
      <c r="B89" s="161">
        <v>43874</v>
      </c>
      <c r="C89" s="752">
        <v>600</v>
      </c>
      <c r="D89" s="753">
        <v>51.02</v>
      </c>
      <c r="E89" s="39">
        <v>27.77</v>
      </c>
      <c r="F89" s="39">
        <f t="shared" si="18"/>
        <v>-13950.000000000002</v>
      </c>
      <c r="G89" s="39">
        <f t="shared" si="19"/>
        <v>30612.000000000004</v>
      </c>
      <c r="H89" s="175">
        <f t="shared" si="20"/>
        <v>-0.4557036456291651</v>
      </c>
      <c r="I89" s="39"/>
      <c r="J89" s="39"/>
      <c r="K89" s="39"/>
      <c r="L89" s="39"/>
    </row>
    <row r="90" spans="1:12" x14ac:dyDescent="0.25">
      <c r="A90" s="4">
        <v>400</v>
      </c>
      <c r="B90" s="161">
        <v>43874</v>
      </c>
      <c r="C90" s="10">
        <v>700</v>
      </c>
      <c r="D90" s="39">
        <v>47.71</v>
      </c>
      <c r="E90" s="39">
        <v>27.77</v>
      </c>
      <c r="F90" s="39">
        <f t="shared" si="18"/>
        <v>-13958</v>
      </c>
      <c r="G90" s="39">
        <f t="shared" si="19"/>
        <v>33397</v>
      </c>
      <c r="H90" s="175">
        <f t="shared" si="20"/>
        <v>-0.41794173129322992</v>
      </c>
      <c r="I90" s="39"/>
      <c r="J90" s="39"/>
      <c r="K90" s="39"/>
      <c r="L90" s="39"/>
    </row>
    <row r="91" spans="1:12" x14ac:dyDescent="0.25">
      <c r="A91" s="4"/>
      <c r="B91" s="161"/>
      <c r="C91" s="10"/>
      <c r="D91" s="39"/>
      <c r="E91" s="39"/>
      <c r="F91" s="39"/>
      <c r="G91" s="39"/>
      <c r="H91" s="175"/>
      <c r="I91" s="39"/>
      <c r="J91" s="39"/>
      <c r="K91" s="39"/>
      <c r="L91" s="39"/>
    </row>
    <row r="92" spans="1:12" x14ac:dyDescent="0.25">
      <c r="A92" s="4"/>
      <c r="B92" s="161"/>
      <c r="C92" s="10"/>
      <c r="D92" s="39"/>
      <c r="E92" s="39"/>
      <c r="F92" s="39"/>
      <c r="G92" s="39"/>
      <c r="H92" s="175"/>
      <c r="I92" s="39"/>
      <c r="J92" s="39"/>
      <c r="K92" s="39"/>
      <c r="L92" s="39"/>
    </row>
    <row r="93" spans="1:12" x14ac:dyDescent="0.25">
      <c r="A93" s="4"/>
      <c r="B93" s="161"/>
      <c r="C93" s="10"/>
      <c r="D93" s="39"/>
      <c r="E93" s="39"/>
      <c r="F93" s="39"/>
      <c r="G93" s="39"/>
      <c r="H93" s="175"/>
      <c r="I93" s="39"/>
      <c r="J93" s="39"/>
      <c r="K93" s="39"/>
      <c r="L93" s="39"/>
    </row>
    <row r="94" spans="1:12" x14ac:dyDescent="0.25">
      <c r="A94" s="4"/>
      <c r="B94" s="161"/>
      <c r="C94" s="10"/>
      <c r="D94" s="39"/>
      <c r="E94" s="39"/>
      <c r="F94" s="39"/>
      <c r="G94" s="39"/>
      <c r="H94" s="175"/>
      <c r="I94" s="39"/>
      <c r="J94" s="39"/>
      <c r="K94" s="39"/>
      <c r="L94" s="39"/>
    </row>
    <row r="95" spans="1:12" x14ac:dyDescent="0.25">
      <c r="A95" s="4"/>
      <c r="B95" s="161"/>
      <c r="C95" s="10"/>
      <c r="D95" s="39"/>
      <c r="E95" s="39"/>
      <c r="F95" s="39"/>
      <c r="G95" s="39"/>
      <c r="H95" s="175"/>
      <c r="I95" s="39"/>
      <c r="J95" s="39"/>
      <c r="K95" s="39"/>
      <c r="L95" s="39"/>
    </row>
    <row r="96" spans="1:12" x14ac:dyDescent="0.25">
      <c r="A96" s="4"/>
      <c r="B96" s="161"/>
      <c r="C96" s="10"/>
      <c r="D96" s="39"/>
      <c r="E96" s="39"/>
      <c r="F96" s="39"/>
      <c r="G96" s="39"/>
      <c r="H96" s="175"/>
      <c r="I96" s="39"/>
      <c r="J96" s="39"/>
      <c r="K96" s="39"/>
      <c r="L96" s="39"/>
    </row>
    <row r="97" spans="1:13" x14ac:dyDescent="0.25">
      <c r="A97" s="4"/>
      <c r="B97" s="4"/>
      <c r="C97" s="4"/>
      <c r="D97" s="3"/>
      <c r="E97" s="3"/>
      <c r="F97" s="3"/>
      <c r="G97" s="4"/>
      <c r="H97" s="4"/>
      <c r="I97" s="3"/>
      <c r="J97" s="3"/>
      <c r="K97" s="3"/>
      <c r="L97" s="4"/>
    </row>
    <row r="98" spans="1:13" x14ac:dyDescent="0.25">
      <c r="A98" s="4"/>
      <c r="B98" s="4"/>
      <c r="C98" s="4"/>
      <c r="D98" s="3"/>
      <c r="E98" s="3"/>
      <c r="F98" s="3"/>
      <c r="G98" s="4"/>
      <c r="H98" s="4"/>
      <c r="I98" s="3"/>
      <c r="J98" s="3"/>
      <c r="K98" s="3"/>
      <c r="L98" s="4"/>
    </row>
    <row r="99" spans="1:13" x14ac:dyDescent="0.25">
      <c r="A99" s="478"/>
      <c r="B99" s="478"/>
      <c r="C99" s="478"/>
      <c r="D99" s="479"/>
      <c r="E99" s="479"/>
      <c r="F99" s="479"/>
      <c r="G99" s="478"/>
      <c r="H99" s="478"/>
      <c r="I99" s="479"/>
      <c r="J99" s="479"/>
      <c r="K99" s="479"/>
      <c r="L99" s="478" t="s">
        <v>65</v>
      </c>
      <c r="M99" s="479">
        <f>M117+K117-F117</f>
        <v>0</v>
      </c>
    </row>
    <row r="100" spans="1:13" x14ac:dyDescent="0.25">
      <c r="A100" s="597" t="s">
        <v>1</v>
      </c>
      <c r="B100" s="597" t="s">
        <v>2</v>
      </c>
      <c r="C100" s="597" t="s">
        <v>4</v>
      </c>
      <c r="D100" s="598" t="s">
        <v>5</v>
      </c>
      <c r="E100" s="598" t="s">
        <v>94</v>
      </c>
      <c r="F100" s="598" t="s">
        <v>60</v>
      </c>
      <c r="G100" s="597" t="s">
        <v>3</v>
      </c>
      <c r="H100" s="597" t="s">
        <v>6</v>
      </c>
      <c r="I100" s="598" t="s">
        <v>7</v>
      </c>
      <c r="J100" s="598" t="s">
        <v>95</v>
      </c>
      <c r="K100" s="598" t="s">
        <v>61</v>
      </c>
      <c r="L100" s="597" t="s">
        <v>37</v>
      </c>
      <c r="M100" s="597" t="s">
        <v>38</v>
      </c>
    </row>
    <row r="101" spans="1:13" x14ac:dyDescent="0.25">
      <c r="A101" s="599" t="s">
        <v>870</v>
      </c>
      <c r="B101" s="481"/>
      <c r="C101" s="478"/>
      <c r="D101" s="479"/>
      <c r="E101" s="479"/>
      <c r="F101" s="479"/>
      <c r="G101" s="481"/>
      <c r="H101" s="478"/>
      <c r="I101" s="479"/>
      <c r="J101" s="479"/>
      <c r="K101" s="479"/>
      <c r="L101" s="481"/>
      <c r="M101" s="479"/>
    </row>
    <row r="102" spans="1:13" x14ac:dyDescent="0.25">
      <c r="A102" s="600"/>
      <c r="B102" s="481"/>
      <c r="C102" s="478"/>
      <c r="D102" s="479"/>
      <c r="E102" s="479"/>
      <c r="F102" s="479"/>
      <c r="G102" s="481"/>
      <c r="H102" s="480"/>
      <c r="I102" s="479"/>
      <c r="J102" s="479"/>
      <c r="K102" s="479"/>
      <c r="L102" s="478"/>
      <c r="M102" s="478"/>
    </row>
    <row r="103" spans="1:13" x14ac:dyDescent="0.25">
      <c r="A103" s="478"/>
      <c r="B103" s="481"/>
      <c r="C103" s="478"/>
      <c r="D103" s="479"/>
      <c r="E103" s="479"/>
      <c r="F103" s="479"/>
      <c r="G103" s="481"/>
      <c r="H103" s="480"/>
      <c r="I103" s="479"/>
      <c r="J103" s="479"/>
      <c r="K103" s="479"/>
      <c r="L103" s="478"/>
      <c r="M103" s="478"/>
    </row>
    <row r="104" spans="1:13" x14ac:dyDescent="0.25">
      <c r="A104" s="478"/>
      <c r="B104" s="481"/>
      <c r="C104" s="478"/>
      <c r="D104" s="479"/>
      <c r="E104" s="479"/>
      <c r="F104" s="479"/>
      <c r="G104" s="478"/>
      <c r="H104" s="480"/>
      <c r="I104" s="479"/>
      <c r="J104" s="479"/>
      <c r="K104" s="479"/>
      <c r="L104" s="478"/>
      <c r="M104" s="478"/>
    </row>
    <row r="105" spans="1:13" x14ac:dyDescent="0.25">
      <c r="A105" s="478"/>
      <c r="B105" s="481"/>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80"/>
      <c r="I111" s="479"/>
      <c r="J111" s="479"/>
      <c r="K111" s="479"/>
      <c r="L111" s="478"/>
      <c r="M111" s="478"/>
    </row>
    <row r="112" spans="1:13" x14ac:dyDescent="0.25">
      <c r="A112" s="478"/>
      <c r="B112" s="478"/>
      <c r="C112" s="478"/>
      <c r="D112" s="479"/>
      <c r="E112" s="479"/>
      <c r="F112" s="479"/>
      <c r="G112" s="478"/>
      <c r="H112" s="480"/>
      <c r="I112" s="479"/>
      <c r="J112" s="479"/>
      <c r="K112" s="479"/>
      <c r="L112" s="478"/>
      <c r="M112" s="478"/>
    </row>
    <row r="113" spans="1:13" x14ac:dyDescent="0.25">
      <c r="A113" s="478"/>
      <c r="B113" s="478"/>
      <c r="C113" s="478"/>
      <c r="D113" s="479"/>
      <c r="E113" s="479"/>
      <c r="F113" s="479"/>
      <c r="G113" s="478"/>
      <c r="H113" s="480"/>
      <c r="I113" s="479"/>
      <c r="J113" s="479"/>
      <c r="K113" s="479"/>
      <c r="L113" s="478"/>
      <c r="M113" s="478"/>
    </row>
    <row r="114" spans="1:13" x14ac:dyDescent="0.25">
      <c r="A114" s="478"/>
      <c r="B114" s="478"/>
      <c r="C114" s="478"/>
      <c r="D114" s="479"/>
      <c r="E114" s="479"/>
      <c r="F114" s="479"/>
      <c r="G114" s="478"/>
      <c r="H114" s="480"/>
      <c r="I114" s="479"/>
      <c r="J114" s="479"/>
      <c r="K114" s="479"/>
      <c r="L114" s="478"/>
      <c r="M114" s="478"/>
    </row>
    <row r="115" spans="1:13" x14ac:dyDescent="0.25">
      <c r="A115" s="478"/>
      <c r="B115" s="478"/>
      <c r="C115" s="478"/>
      <c r="D115" s="479"/>
      <c r="E115" s="479"/>
      <c r="F115" s="479"/>
      <c r="G115" s="478"/>
      <c r="H115" s="480"/>
      <c r="I115" s="479"/>
      <c r="J115" s="479"/>
      <c r="K115" s="479"/>
      <c r="L115" s="478"/>
      <c r="M115" s="478"/>
    </row>
    <row r="116" spans="1:13" x14ac:dyDescent="0.25">
      <c r="A116" s="478"/>
      <c r="B116" s="478"/>
      <c r="C116" s="478"/>
      <c r="D116" s="479"/>
      <c r="E116" s="479"/>
      <c r="F116" s="479"/>
      <c r="G116" s="478"/>
      <c r="H116" s="478"/>
      <c r="I116" s="479"/>
      <c r="J116" s="479"/>
      <c r="K116" s="479"/>
      <c r="L116" s="478"/>
      <c r="M116" s="478"/>
    </row>
    <row r="117" spans="1:13" x14ac:dyDescent="0.25">
      <c r="A117" s="601" t="s">
        <v>81</v>
      </c>
      <c r="B117" s="602"/>
      <c r="C117" s="602">
        <f>SUM(C101:C105)</f>
        <v>0</v>
      </c>
      <c r="D117" s="603"/>
      <c r="E117" s="603"/>
      <c r="F117" s="603">
        <f>SUM(F101:F105)</f>
        <v>0</v>
      </c>
      <c r="G117" s="602"/>
      <c r="H117" s="604">
        <f>SUM(H101:H104)</f>
        <v>0</v>
      </c>
      <c r="I117" s="603"/>
      <c r="J117" s="603"/>
      <c r="K117" s="603">
        <f>SUM(K101:K104)</f>
        <v>0</v>
      </c>
      <c r="L117" s="602"/>
      <c r="M117" s="603">
        <f>SUM(M101:M109)</f>
        <v>0</v>
      </c>
    </row>
    <row r="118" spans="1:13" ht="15.75" thickBot="1" x14ac:dyDescent="0.3">
      <c r="A118" s="605" t="s">
        <v>189</v>
      </c>
      <c r="B118" s="637"/>
      <c r="C118" s="606">
        <f>SumByColor($A$22,C101:C116)</f>
        <v>0</v>
      </c>
      <c r="D118" s="606"/>
      <c r="E118" s="606"/>
      <c r="F118" s="607">
        <f>SumByColor($A$22,F101:F116)</f>
        <v>0</v>
      </c>
      <c r="G118" s="606"/>
      <c r="H118" s="606">
        <f>SumByColor($A$22,H101:H116)</f>
        <v>0</v>
      </c>
      <c r="I118" s="606"/>
      <c r="J118" s="606"/>
      <c r="K118" s="607">
        <f>SumByColor($A$22,K102:K116)</f>
        <v>0</v>
      </c>
      <c r="L118" s="606"/>
      <c r="M118" s="607">
        <f>SumByColor($A$22,M101:M116)</f>
        <v>0</v>
      </c>
    </row>
    <row r="121" spans="1:13" x14ac:dyDescent="0.25">
      <c r="B121" s="159" t="s">
        <v>113</v>
      </c>
      <c r="C121" s="159" t="s">
        <v>143</v>
      </c>
      <c r="D121" s="160" t="s">
        <v>142</v>
      </c>
      <c r="E121" s="162" t="s">
        <v>144</v>
      </c>
      <c r="F121" s="162" t="s">
        <v>65</v>
      </c>
      <c r="G121" s="173" t="s">
        <v>148</v>
      </c>
      <c r="H121" s="173" t="s">
        <v>88</v>
      </c>
      <c r="I121" s="173" t="s">
        <v>151</v>
      </c>
      <c r="J121" s="173" t="s">
        <v>147</v>
      </c>
      <c r="K121" s="173" t="s">
        <v>601</v>
      </c>
      <c r="L121" s="173" t="s">
        <v>607</v>
      </c>
    </row>
    <row r="122" spans="1:13" x14ac:dyDescent="0.25">
      <c r="B122" s="161"/>
      <c r="C122" s="10"/>
      <c r="D122" s="39"/>
      <c r="E122" s="39"/>
      <c r="F122" s="39"/>
      <c r="G122" s="39"/>
      <c r="H122" s="175"/>
      <c r="I122" s="39"/>
      <c r="J122" s="39"/>
      <c r="K122" s="39"/>
      <c r="L122" s="39"/>
    </row>
    <row r="123" spans="1:13" x14ac:dyDescent="0.25">
      <c r="B123" s="161"/>
      <c r="C123" s="10"/>
      <c r="D123" s="39"/>
      <c r="E123" s="39"/>
      <c r="F123" s="39"/>
      <c r="G123" s="39"/>
      <c r="H123" s="175"/>
      <c r="I123" s="39"/>
      <c r="J123" s="39"/>
      <c r="K123" s="39"/>
      <c r="L123" s="39"/>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152"/>
    </row>
    <row r="129" spans="2:12" x14ac:dyDescent="0.25">
      <c r="B129" s="161"/>
      <c r="C129" s="10"/>
      <c r="D129" s="39"/>
      <c r="E129" s="39"/>
      <c r="F129" s="39"/>
      <c r="G129" s="39"/>
      <c r="H129" s="175"/>
      <c r="I129" s="39"/>
      <c r="J129" s="39"/>
      <c r="K129" s="39"/>
      <c r="L129" s="152"/>
    </row>
    <row r="130" spans="2:12" x14ac:dyDescent="0.25">
      <c r="B130" s="161"/>
      <c r="C130" s="10"/>
      <c r="D130" s="39"/>
      <c r="E130" s="39"/>
      <c r="F130" s="39"/>
      <c r="G130" s="39"/>
      <c r="H130" s="175"/>
      <c r="I130" s="39"/>
      <c r="J130" s="39"/>
      <c r="K130" s="39"/>
      <c r="L130" s="152"/>
    </row>
    <row r="131" spans="2:12" x14ac:dyDescent="0.25">
      <c r="B131" s="161"/>
      <c r="C131" s="10"/>
      <c r="D131" s="39"/>
      <c r="E131" s="39"/>
      <c r="F131" s="39"/>
      <c r="G131" s="39"/>
      <c r="H131" s="175"/>
      <c r="I131" s="39"/>
      <c r="J131" s="39"/>
      <c r="K131" s="39"/>
      <c r="L131" s="152"/>
    </row>
    <row r="132" spans="2:12" x14ac:dyDescent="0.25">
      <c r="B132" s="161"/>
      <c r="C132" s="10"/>
      <c r="D132" s="39"/>
      <c r="E132" s="39"/>
      <c r="F132" s="39"/>
      <c r="G132" s="39"/>
      <c r="H132" s="175"/>
      <c r="I132" s="39"/>
      <c r="J132" s="39"/>
      <c r="K132" s="39"/>
      <c r="L132" s="152"/>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row r="139" spans="2:12" x14ac:dyDescent="0.25">
      <c r="B139" s="161"/>
      <c r="C139" s="10"/>
      <c r="D139" s="39"/>
      <c r="E139" s="39"/>
      <c r="F139" s="39"/>
      <c r="G139" s="39"/>
      <c r="H139" s="175"/>
      <c r="I139" s="39"/>
      <c r="J139" s="39"/>
      <c r="K139" s="39"/>
      <c r="L139" s="39"/>
    </row>
    <row r="140" spans="2:12" x14ac:dyDescent="0.25">
      <c r="B140" s="161"/>
      <c r="C140" s="10"/>
      <c r="D140" s="39"/>
      <c r="E140" s="39"/>
      <c r="F140" s="39"/>
      <c r="G140" s="39"/>
      <c r="H140" s="175"/>
      <c r="I140" s="39"/>
      <c r="J140" s="39"/>
      <c r="K140" s="39"/>
      <c r="L140" s="39"/>
    </row>
    <row r="141" spans="2:12" x14ac:dyDescent="0.25">
      <c r="B141" s="161"/>
      <c r="C141" s="10"/>
      <c r="D141" s="39"/>
      <c r="E141" s="39"/>
      <c r="F141" s="39"/>
      <c r="G141" s="39"/>
      <c r="H141" s="175"/>
      <c r="I141" s="39"/>
      <c r="J141" s="39"/>
      <c r="K141" s="39"/>
      <c r="L141" s="39"/>
    </row>
    <row r="142" spans="2:12" x14ac:dyDescent="0.25">
      <c r="B142" s="161"/>
      <c r="C142" s="10"/>
      <c r="D142" s="39"/>
      <c r="E142" s="39"/>
      <c r="F142" s="39"/>
      <c r="G142" s="39"/>
      <c r="H142" s="175"/>
      <c r="I142" s="39"/>
      <c r="J142" s="39"/>
      <c r="K142" s="39"/>
      <c r="L142" s="39"/>
    </row>
    <row r="143" spans="2:12" x14ac:dyDescent="0.25">
      <c r="B143" s="161"/>
      <c r="C143" s="10"/>
      <c r="D143" s="39"/>
      <c r="E143" s="39"/>
      <c r="F143" s="39"/>
      <c r="G143" s="39"/>
      <c r="H143" s="175"/>
      <c r="I143" s="39"/>
      <c r="J143" s="39"/>
      <c r="K143" s="39"/>
      <c r="L143" s="39"/>
    </row>
  </sheetData>
  <mergeCells count="1">
    <mergeCell ref="O21:P21"/>
  </mergeCells>
  <conditionalFormatting sqref="O22:O42">
    <cfRule type="colorScale" priority="68">
      <colorScale>
        <cfvo type="min"/>
        <cfvo type="percentile" val="50"/>
        <cfvo type="max"/>
        <color rgb="FFF8696B"/>
        <color rgb="FFFFEB84"/>
        <color rgb="FF63BE7B"/>
      </colorScale>
    </cfRule>
  </conditionalFormatting>
  <conditionalFormatting sqref="P22:P42">
    <cfRule type="colorScale" priority="67">
      <colorScale>
        <cfvo type="min"/>
        <cfvo type="percentile" val="50"/>
        <cfvo type="max"/>
        <color rgb="FFF8696B"/>
        <color rgb="FFFFEB84"/>
        <color rgb="FF63BE7B"/>
      </colorScale>
    </cfRule>
  </conditionalFormatting>
  <conditionalFormatting sqref="F33:F37 H33:H37 J28:K40 F42:F63 H42:H63 H74:H76 F74:F76 F95:F96 H95:H96">
    <cfRule type="expression" dxfId="2205" priority="65">
      <formula>F28&gt;0</formula>
    </cfRule>
    <cfRule type="expression" dxfId="2204" priority="66">
      <formula>F28&lt;0</formula>
    </cfRule>
  </conditionalFormatting>
  <conditionalFormatting sqref="Q7">
    <cfRule type="expression" dxfId="2203" priority="63">
      <formula>Q7&gt;0</formula>
    </cfRule>
    <cfRule type="expression" dxfId="2202" priority="64">
      <formula>Q7&lt;0</formula>
    </cfRule>
  </conditionalFormatting>
  <conditionalFormatting sqref="Q8">
    <cfRule type="expression" dxfId="2201" priority="61">
      <formula>Q8&gt;0</formula>
    </cfRule>
    <cfRule type="expression" dxfId="2200" priority="62">
      <formula>Q8&lt;0</formula>
    </cfRule>
  </conditionalFormatting>
  <conditionalFormatting sqref="Q10">
    <cfRule type="expression" dxfId="2199" priority="55">
      <formula>Q10&gt;0</formula>
    </cfRule>
    <cfRule type="expression" dxfId="2198" priority="56">
      <formula>Q10&lt;0</formula>
    </cfRule>
  </conditionalFormatting>
  <conditionalFormatting sqref="L28:L35">
    <cfRule type="expression" dxfId="2197" priority="49">
      <formula>L28&gt;0</formula>
    </cfRule>
    <cfRule type="expression" dxfId="2196" priority="50">
      <formula>L28&lt;0</formula>
    </cfRule>
  </conditionalFormatting>
  <conditionalFormatting sqref="F122:F143">
    <cfRule type="expression" dxfId="2195" priority="47">
      <formula>F122&gt;0</formula>
    </cfRule>
    <cfRule type="expression" dxfId="2194" priority="48">
      <formula>F122&lt;0</formula>
    </cfRule>
  </conditionalFormatting>
  <conditionalFormatting sqref="H122:H143">
    <cfRule type="expression" dxfId="2193" priority="45">
      <formula>H122&gt;0</formula>
    </cfRule>
    <cfRule type="expression" dxfId="2192" priority="46">
      <formula>H122&lt;0</formula>
    </cfRule>
  </conditionalFormatting>
  <conditionalFormatting sqref="J122:J135">
    <cfRule type="expression" dxfId="2191" priority="43">
      <formula>J122&gt;0</formula>
    </cfRule>
    <cfRule type="expression" dxfId="2190" priority="44">
      <formula>J122&lt;0</formula>
    </cfRule>
  </conditionalFormatting>
  <conditionalFormatting sqref="K122:K135">
    <cfRule type="expression" dxfId="2189" priority="41">
      <formula>K122&gt;0</formula>
    </cfRule>
    <cfRule type="expression" dxfId="2188" priority="42">
      <formula>K122&lt;0</formula>
    </cfRule>
  </conditionalFormatting>
  <conditionalFormatting sqref="L122:L135">
    <cfRule type="expression" dxfId="2187" priority="39">
      <formula>L122&gt;0</formula>
    </cfRule>
    <cfRule type="expression" dxfId="2186" priority="40">
      <formula>L122&lt;0</formula>
    </cfRule>
  </conditionalFormatting>
  <conditionalFormatting sqref="F28:F32">
    <cfRule type="expression" dxfId="2185" priority="37">
      <formula>F28&gt;0</formula>
    </cfRule>
    <cfRule type="expression" dxfId="2184" priority="38">
      <formula>F28&lt;0</formula>
    </cfRule>
  </conditionalFormatting>
  <conditionalFormatting sqref="H28:H32">
    <cfRule type="expression" dxfId="2183" priority="35">
      <formula>H28&gt;0</formula>
    </cfRule>
    <cfRule type="expression" dxfId="2182" priority="36">
      <formula>H28&lt;0</formula>
    </cfRule>
  </conditionalFormatting>
  <conditionalFormatting sqref="F38:F41">
    <cfRule type="expression" dxfId="2181" priority="33">
      <formula>F38&gt;0</formula>
    </cfRule>
    <cfRule type="expression" dxfId="2180" priority="34">
      <formula>F38&lt;0</formula>
    </cfRule>
  </conditionalFormatting>
  <conditionalFormatting sqref="H38:H41">
    <cfRule type="expression" dxfId="2179" priority="31">
      <formula>H38&gt;0</formula>
    </cfRule>
    <cfRule type="expression" dxfId="2178" priority="32">
      <formula>H38&lt;0</formula>
    </cfRule>
  </conditionalFormatting>
  <conditionalFormatting sqref="H64:H67 F64:F67">
    <cfRule type="expression" dxfId="2177" priority="29">
      <formula>F64&gt;0</formula>
    </cfRule>
    <cfRule type="expression" dxfId="2176" priority="30">
      <formula>F64&lt;0</formula>
    </cfRule>
  </conditionalFormatting>
  <conditionalFormatting sqref="H73 F73">
    <cfRule type="expression" dxfId="2175" priority="27">
      <formula>F73&gt;0</formula>
    </cfRule>
    <cfRule type="expression" dxfId="2174" priority="28">
      <formula>F73&lt;0</formula>
    </cfRule>
  </conditionalFormatting>
  <conditionalFormatting sqref="H70:H72 F70:F72">
    <cfRule type="expression" dxfId="2173" priority="25">
      <formula>F70&gt;0</formula>
    </cfRule>
    <cfRule type="expression" dxfId="2172" priority="26">
      <formula>F70&lt;0</formula>
    </cfRule>
  </conditionalFormatting>
  <conditionalFormatting sqref="H68:H69 F68:F69">
    <cfRule type="expression" dxfId="2171" priority="23">
      <formula>F68&gt;0</formula>
    </cfRule>
    <cfRule type="expression" dxfId="2170" priority="24">
      <formula>F68&lt;0</formula>
    </cfRule>
  </conditionalFormatting>
  <conditionalFormatting sqref="F77:F79 H77:H79">
    <cfRule type="expression" dxfId="2169" priority="19">
      <formula>F77&gt;0</formula>
    </cfRule>
    <cfRule type="expression" dxfId="2168" priority="20">
      <formula>F77&lt;0</formula>
    </cfRule>
  </conditionalFormatting>
  <conditionalFormatting sqref="F94 H94">
    <cfRule type="expression" dxfId="2167" priority="17">
      <formula>F94&gt;0</formula>
    </cfRule>
    <cfRule type="expression" dxfId="2166" priority="18">
      <formula>F94&lt;0</formula>
    </cfRule>
  </conditionalFormatting>
  <conditionalFormatting sqref="F82:F84 H82:H84">
    <cfRule type="expression" dxfId="2165" priority="15">
      <formula>F82&gt;0</formula>
    </cfRule>
    <cfRule type="expression" dxfId="2164" priority="16">
      <formula>F82&lt;0</formula>
    </cfRule>
  </conditionalFormatting>
  <conditionalFormatting sqref="F80:F81 H80:H81">
    <cfRule type="expression" dxfId="2163" priority="13">
      <formula>F80&gt;0</formula>
    </cfRule>
    <cfRule type="expression" dxfId="2162" priority="14">
      <formula>F80&lt;0</formula>
    </cfRule>
  </conditionalFormatting>
  <conditionalFormatting sqref="F86:F88 H86:H88">
    <cfRule type="expression" dxfId="2161" priority="11">
      <formula>F86&gt;0</formula>
    </cfRule>
    <cfRule type="expression" dxfId="2160" priority="12">
      <formula>F86&lt;0</formula>
    </cfRule>
  </conditionalFormatting>
  <conditionalFormatting sqref="F85 H85">
    <cfRule type="expression" dxfId="2159" priority="9">
      <formula>F85&gt;0</formula>
    </cfRule>
    <cfRule type="expression" dxfId="2158" priority="10">
      <formula>F85&lt;0</formula>
    </cfRule>
  </conditionalFormatting>
  <conditionalFormatting sqref="F89:F90 H89:H90">
    <cfRule type="expression" dxfId="2157" priority="7">
      <formula>F89&gt;0</formula>
    </cfRule>
    <cfRule type="expression" dxfId="2156" priority="8">
      <formula>F89&lt;0</formula>
    </cfRule>
  </conditionalFormatting>
  <conditionalFormatting sqref="F92:F93 H92:H93">
    <cfRule type="expression" dxfId="2155" priority="3">
      <formula>F92&gt;0</formula>
    </cfRule>
    <cfRule type="expression" dxfId="2154" priority="4">
      <formula>F92&lt;0</formula>
    </cfRule>
  </conditionalFormatting>
  <conditionalFormatting sqref="F91 H91">
    <cfRule type="expression" dxfId="2153" priority="1">
      <formula>F91&gt;0</formula>
    </cfRule>
    <cfRule type="expression" dxfId="2152" priority="2">
      <formula>F91&lt;0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51" priority="129">
      <formula>F99&gt;0</formula>
    </cfRule>
    <cfRule type="expression" dxfId="2150" priority="130">
      <formula>F99&lt;0</formula>
    </cfRule>
  </conditionalFormatting>
  <conditionalFormatting sqref="F156:F169 F172:F216 F219:F220">
    <cfRule type="expression" dxfId="2149" priority="125">
      <formula>F156&gt;0</formula>
    </cfRule>
    <cfRule type="expression" dxfId="2148" priority="126">
      <formula>F156&lt;0</formula>
    </cfRule>
  </conditionalFormatting>
  <conditionalFormatting sqref="F156:F169 F172:F216 F219:F220">
    <cfRule type="expression" dxfId="2147" priority="127">
      <formula>F156&gt;0</formula>
    </cfRule>
    <cfRule type="expression" dxfId="2146" priority="128">
      <formula>F156&lt;0</formula>
    </cfRule>
  </conditionalFormatting>
  <conditionalFormatting sqref="H151:H169 H172:H216 H219:H220">
    <cfRule type="expression" dxfId="2145" priority="123">
      <formula>H151&gt;0</formula>
    </cfRule>
    <cfRule type="expression" dxfId="2144" priority="124">
      <formula>H151&lt;0</formula>
    </cfRule>
  </conditionalFormatting>
  <conditionalFormatting sqref="F147:F150">
    <cfRule type="expression" dxfId="2143" priority="117">
      <formula>F147&gt;0</formula>
    </cfRule>
    <cfRule type="expression" dxfId="2142" priority="118">
      <formula>F147&lt;0</formula>
    </cfRule>
  </conditionalFormatting>
  <conditionalFormatting sqref="H147:H150">
    <cfRule type="expression" dxfId="2141" priority="115">
      <formula>H147&gt;0</formula>
    </cfRule>
    <cfRule type="expression" dxfId="2140" priority="116">
      <formula>H147&lt;0</formula>
    </cfRule>
  </conditionalFormatting>
  <conditionalFormatting sqref="Q8">
    <cfRule type="expression" dxfId="2139" priority="111">
      <formula>Q8&gt;0</formula>
    </cfRule>
    <cfRule type="expression" dxfId="2138" priority="112">
      <formula>Q8&lt;0</formula>
    </cfRule>
  </conditionalFormatting>
  <conditionalFormatting sqref="Q7">
    <cfRule type="expression" dxfId="2137" priority="113">
      <formula>Q7&gt;0</formula>
    </cfRule>
    <cfRule type="expression" dxfId="2136" priority="114">
      <formula>Q7&lt;0</formula>
    </cfRule>
  </conditionalFormatting>
  <conditionalFormatting sqref="F170">
    <cfRule type="expression" dxfId="2135" priority="107">
      <formula>F170&gt;0</formula>
    </cfRule>
    <cfRule type="expression" dxfId="2134" priority="108">
      <formula>F170&lt;0</formula>
    </cfRule>
  </conditionalFormatting>
  <conditionalFormatting sqref="F170">
    <cfRule type="expression" dxfId="2133" priority="109">
      <formula>F170&gt;0</formula>
    </cfRule>
    <cfRule type="expression" dxfId="2132" priority="110">
      <formula>F170&lt;0</formula>
    </cfRule>
  </conditionalFormatting>
  <conditionalFormatting sqref="H170">
    <cfRule type="expression" dxfId="2131" priority="105">
      <formula>H170&gt;0</formula>
    </cfRule>
    <cfRule type="expression" dxfId="2130" priority="106">
      <formula>H170&lt;0</formula>
    </cfRule>
  </conditionalFormatting>
  <conditionalFormatting sqref="F171">
    <cfRule type="expression" dxfId="2129" priority="101">
      <formula>F171&gt;0</formula>
    </cfRule>
    <cfRule type="expression" dxfId="2128" priority="102">
      <formula>F171&lt;0</formula>
    </cfRule>
  </conditionalFormatting>
  <conditionalFormatting sqref="F171">
    <cfRule type="expression" dxfId="2127" priority="103">
      <formula>F171&gt;0</formula>
    </cfRule>
    <cfRule type="expression" dxfId="2126" priority="104">
      <formula>F171&lt;0</formula>
    </cfRule>
  </conditionalFormatting>
  <conditionalFormatting sqref="H171">
    <cfRule type="expression" dxfId="2125" priority="99">
      <formula>H171&gt;0</formula>
    </cfRule>
    <cfRule type="expression" dxfId="2124" priority="100">
      <formula>H171&lt;0</formula>
    </cfRule>
  </conditionalFormatting>
  <conditionalFormatting sqref="F217:F218">
    <cfRule type="expression" dxfId="2123" priority="95">
      <formula>F217&gt;0</formula>
    </cfRule>
    <cfRule type="expression" dxfId="2122" priority="96">
      <formula>F217&lt;0</formula>
    </cfRule>
  </conditionalFormatting>
  <conditionalFormatting sqref="F217:F218">
    <cfRule type="expression" dxfId="2121" priority="97">
      <formula>F217&gt;0</formula>
    </cfRule>
    <cfRule type="expression" dxfId="2120" priority="98">
      <formula>F217&lt;0</formula>
    </cfRule>
  </conditionalFormatting>
  <conditionalFormatting sqref="H217:H218">
    <cfRule type="expression" dxfId="2119" priority="93">
      <formula>H217&gt;0</formula>
    </cfRule>
    <cfRule type="expression" dxfId="2118" priority="94">
      <formula>H217&lt;0</formula>
    </cfRule>
  </conditionalFormatting>
  <conditionalFormatting sqref="F24:F39">
    <cfRule type="expression" dxfId="2117" priority="91">
      <formula>F24&gt;0</formula>
    </cfRule>
    <cfRule type="expression" dxfId="2116" priority="92">
      <formula>F24&lt;0</formula>
    </cfRule>
  </conditionalFormatting>
  <conditionalFormatting sqref="H24:H39">
    <cfRule type="expression" dxfId="2115" priority="89">
      <formula>H24&gt;0</formula>
    </cfRule>
    <cfRule type="expression" dxfId="2114" priority="90">
      <formula>H24&lt;0</formula>
    </cfRule>
  </conditionalFormatting>
  <conditionalFormatting sqref="Q10">
    <cfRule type="expression" dxfId="2113" priority="87">
      <formula>Q10&gt;0</formula>
    </cfRule>
    <cfRule type="expression" dxfId="2112" priority="88">
      <formula>Q10&lt;0</formula>
    </cfRule>
  </conditionalFormatting>
  <conditionalFormatting sqref="J34">
    <cfRule type="expression" dxfId="2111" priority="85">
      <formula>J34&gt;0</formula>
    </cfRule>
    <cfRule type="expression" dxfId="2110" priority="86">
      <formula>J34&lt;0</formula>
    </cfRule>
  </conditionalFormatting>
  <conditionalFormatting sqref="F41:F49">
    <cfRule type="expression" dxfId="2109" priority="79">
      <formula>F41&gt;0</formula>
    </cfRule>
    <cfRule type="expression" dxfId="2108" priority="80">
      <formula>F41&lt;0</formula>
    </cfRule>
  </conditionalFormatting>
  <conditionalFormatting sqref="H41:H49">
    <cfRule type="expression" dxfId="2107" priority="77">
      <formula>H41&gt;0</formula>
    </cfRule>
    <cfRule type="expression" dxfId="2106" priority="78">
      <formula>H41&lt;0</formula>
    </cfRule>
  </conditionalFormatting>
  <conditionalFormatting sqref="R4">
    <cfRule type="expression" dxfId="2105" priority="75">
      <formula>R4&gt;0</formula>
    </cfRule>
    <cfRule type="expression" dxfId="2104" priority="76">
      <formula>R4&lt;0</formula>
    </cfRule>
  </conditionalFormatting>
  <conditionalFormatting sqref="Q9">
    <cfRule type="expression" dxfId="2103" priority="73">
      <formula>Q9&gt;0</formula>
    </cfRule>
    <cfRule type="expression" dxfId="2102" priority="74">
      <formula>Q9&lt;0</formula>
    </cfRule>
  </conditionalFormatting>
  <conditionalFormatting sqref="F50:F73">
    <cfRule type="expression" dxfId="2101" priority="69">
      <formula>F50&gt;0</formula>
    </cfRule>
    <cfRule type="expression" dxfId="2100" priority="70">
      <formula>F50&lt;0</formula>
    </cfRule>
  </conditionalFormatting>
  <conditionalFormatting sqref="H50:H73">
    <cfRule type="expression" dxfId="2099" priority="67">
      <formula>H50&gt;0</formula>
    </cfRule>
    <cfRule type="expression" dxfId="2098"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7" priority="63">
      <formula>F74&gt;0</formula>
    </cfRule>
    <cfRule type="expression" dxfId="2096" priority="64">
      <formula>F74&lt;0</formula>
    </cfRule>
  </conditionalFormatting>
  <conditionalFormatting sqref="H74:H98">
    <cfRule type="expression" dxfId="2095" priority="61">
      <formula>H74&gt;0</formula>
    </cfRule>
    <cfRule type="expression" dxfId="2094" priority="62">
      <formula>H74&lt;0</formula>
    </cfRule>
  </conditionalFormatting>
  <conditionalFormatting sqref="H108:H109 F108:F109">
    <cfRule type="expression" dxfId="2093" priority="43">
      <formula>F108&gt;0</formula>
    </cfRule>
    <cfRule type="expression" dxfId="2092" priority="44">
      <formula>F108&lt;0</formula>
    </cfRule>
  </conditionalFormatting>
  <conditionalFormatting sqref="H103:H107 F103:F107">
    <cfRule type="expression" dxfId="2091" priority="41">
      <formula>F103&gt;0</formula>
    </cfRule>
    <cfRule type="expression" dxfId="2090" priority="42">
      <formula>F103&lt;0</formula>
    </cfRule>
  </conditionalFormatting>
  <conditionalFormatting sqref="F40">
    <cfRule type="expression" dxfId="2089" priority="39">
      <formula>F40&gt;0</formula>
    </cfRule>
    <cfRule type="expression" dxfId="2088" priority="40">
      <formula>F40&lt;0</formula>
    </cfRule>
  </conditionalFormatting>
  <conditionalFormatting sqref="H40">
    <cfRule type="expression" dxfId="2087" priority="37">
      <formula>H40&gt;0</formula>
    </cfRule>
    <cfRule type="expression" dxfId="2086" priority="38">
      <formula>H40&lt;0</formula>
    </cfRule>
  </conditionalFormatting>
  <conditionalFormatting sqref="F131:F133 H131:H133">
    <cfRule type="expression" dxfId="2085" priority="35">
      <formula>F131&gt;0</formula>
    </cfRule>
    <cfRule type="expression" dxfId="2084" priority="36">
      <formula>F131&lt;0</formula>
    </cfRule>
  </conditionalFormatting>
  <conditionalFormatting sqref="F120:F124 H120:H124">
    <cfRule type="expression" dxfId="2083" priority="31">
      <formula>F120&gt;0</formula>
    </cfRule>
    <cfRule type="expression" dxfId="2082" priority="32">
      <formula>F120&lt;0</formula>
    </cfRule>
  </conditionalFormatting>
  <conditionalFormatting sqref="F117:F119 H117:H119">
    <cfRule type="expression" dxfId="2081" priority="27">
      <formula>F117&gt;0</formula>
    </cfRule>
    <cfRule type="expression" dxfId="2080" priority="28">
      <formula>F117&lt;0</formula>
    </cfRule>
  </conditionalFormatting>
  <conditionalFormatting sqref="F114:F116 H114:H116">
    <cfRule type="expression" dxfId="2079" priority="25">
      <formula>F114&gt;0</formula>
    </cfRule>
    <cfRule type="expression" dxfId="2078" priority="26">
      <formula>F114&lt;0</formula>
    </cfRule>
  </conditionalFormatting>
  <conditionalFormatting sqref="F113 H113">
    <cfRule type="expression" dxfId="2077" priority="23">
      <formula>F113&gt;0</formula>
    </cfRule>
    <cfRule type="expression" dxfId="2076" priority="24">
      <formula>F113&lt;0</formula>
    </cfRule>
  </conditionalFormatting>
  <conditionalFormatting sqref="F126:F128 H126:H128 K24:K128">
    <cfRule type="expression" dxfId="2075" priority="21">
      <formula>F24&gt;0</formula>
    </cfRule>
    <cfRule type="expression" dxfId="2074" priority="22">
      <formula>F24&lt;0</formula>
    </cfRule>
  </conditionalFormatting>
  <conditionalFormatting sqref="F125 H125">
    <cfRule type="expression" dxfId="2073" priority="19">
      <formula>F125&gt;0</formula>
    </cfRule>
    <cfRule type="expression" dxfId="2072" priority="20">
      <formula>F125&lt;0</formula>
    </cfRule>
  </conditionalFormatting>
  <conditionalFormatting sqref="F129:F130 H129:H130 K129:K130">
    <cfRule type="expression" dxfId="2071" priority="17">
      <formula>F129&gt;0</formula>
    </cfRule>
    <cfRule type="expression" dxfId="2070" priority="18">
      <formula>F129&lt;0</formula>
    </cfRule>
  </conditionalFormatting>
  <conditionalFormatting sqref="F136:F138 H136:H138 K136:K138">
    <cfRule type="expression" dxfId="2069" priority="13">
      <formula>F136&gt;0</formula>
    </cfRule>
    <cfRule type="expression" dxfId="2068" priority="14">
      <formula>F136&lt;0</formula>
    </cfRule>
  </conditionalFormatting>
  <conditionalFormatting sqref="F134:F135 H134:H135 K134:K135">
    <cfRule type="expression" dxfId="2067" priority="11">
      <formula>F134&gt;0</formula>
    </cfRule>
    <cfRule type="expression" dxfId="2066" priority="12">
      <formula>F134&lt;0</formula>
    </cfRule>
  </conditionalFormatting>
  <conditionalFormatting sqref="F143 H143 K143">
    <cfRule type="expression" dxfId="2065" priority="7">
      <formula>F143&gt;0</formula>
    </cfRule>
    <cfRule type="expression" dxfId="2064" priority="8">
      <formula>F143&lt;0</formula>
    </cfRule>
  </conditionalFormatting>
  <conditionalFormatting sqref="F140:F142 H140:H142">
    <cfRule type="expression" dxfId="2063" priority="5">
      <formula>F140&gt;0</formula>
    </cfRule>
    <cfRule type="expression" dxfId="2062" priority="6">
      <formula>F140&lt;0</formula>
    </cfRule>
  </conditionalFormatting>
  <conditionalFormatting sqref="F139 H139 K139">
    <cfRule type="expression" dxfId="2061" priority="3">
      <formula>F139&gt;0</formula>
    </cfRule>
    <cfRule type="expression" dxfId="2060" priority="4">
      <formula>F139&lt;0</formula>
    </cfRule>
  </conditionalFormatting>
  <conditionalFormatting sqref="K140:K142">
    <cfRule type="expression" dxfId="2059" priority="1">
      <formula>K140&gt;0</formula>
    </cfRule>
    <cfRule type="expression" dxfId="2058"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7" priority="49">
      <formula>F52&gt;0</formula>
    </cfRule>
    <cfRule type="expression" dxfId="2056" priority="50">
      <formula>F52&lt;0</formula>
    </cfRule>
  </conditionalFormatting>
  <conditionalFormatting sqref="Q7">
    <cfRule type="expression" dxfId="2055" priority="47">
      <formula>Q7&gt;0</formula>
    </cfRule>
    <cfRule type="expression" dxfId="2054" priority="48">
      <formula>Q7&lt;0</formula>
    </cfRule>
  </conditionalFormatting>
  <conditionalFormatting sqref="Q8">
    <cfRule type="expression" dxfId="2053" priority="45">
      <formula>Q8&gt;0</formula>
    </cfRule>
    <cfRule type="expression" dxfId="2052" priority="46">
      <formula>Q8&lt;0</formula>
    </cfRule>
  </conditionalFormatting>
  <conditionalFormatting sqref="F34:F41 F43:F51">
    <cfRule type="expression" dxfId="2051" priority="43">
      <formula>F34&gt;0</formula>
    </cfRule>
    <cfRule type="expression" dxfId="2050" priority="44">
      <formula>F34&lt;0</formula>
    </cfRule>
  </conditionalFormatting>
  <conditionalFormatting sqref="H34:H51">
    <cfRule type="expression" dxfId="2049" priority="41">
      <formula>H34&gt;0</formula>
    </cfRule>
    <cfRule type="expression" dxfId="2048" priority="42">
      <formula>H34&lt;0</formula>
    </cfRule>
  </conditionalFormatting>
  <conditionalFormatting sqref="Q10">
    <cfRule type="expression" dxfId="2047" priority="39">
      <formula>Q10&gt;0</formula>
    </cfRule>
    <cfRule type="expression" dxfId="2046" priority="40">
      <formula>Q10&lt;0</formula>
    </cfRule>
  </conditionalFormatting>
  <conditionalFormatting sqref="J25">
    <cfRule type="expression" dxfId="2045" priority="37">
      <formula>J25&gt;0</formula>
    </cfRule>
    <cfRule type="expression" dxfId="2044" priority="38">
      <formula>J25&lt;0</formula>
    </cfRule>
  </conditionalFormatting>
  <conditionalFormatting sqref="K25:K29 K31:K38">
    <cfRule type="expression" dxfId="2043" priority="35">
      <formula>K25&gt;0</formula>
    </cfRule>
    <cfRule type="expression" dxfId="2042" priority="36">
      <formula>K25&lt;0</formula>
    </cfRule>
  </conditionalFormatting>
  <conditionalFormatting sqref="L25:L38">
    <cfRule type="expression" dxfId="2041" priority="33">
      <formula>L25&gt;0</formula>
    </cfRule>
    <cfRule type="expression" dxfId="2040" priority="34">
      <formula>L25&lt;0</formula>
    </cfRule>
  </conditionalFormatting>
  <conditionalFormatting sqref="F89:F110">
    <cfRule type="expression" dxfId="2039" priority="31">
      <formula>F89&gt;0</formula>
    </cfRule>
    <cfRule type="expression" dxfId="2038" priority="32">
      <formula>F89&lt;0</formula>
    </cfRule>
  </conditionalFormatting>
  <conditionalFormatting sqref="H89:H110">
    <cfRule type="expression" dxfId="2037" priority="29">
      <formula>H89&gt;0</formula>
    </cfRule>
    <cfRule type="expression" dxfId="2036" priority="30">
      <formula>H89&lt;0</formula>
    </cfRule>
  </conditionalFormatting>
  <conditionalFormatting sqref="J89:J102">
    <cfRule type="expression" dxfId="2035" priority="27">
      <formula>J89&gt;0</formula>
    </cfRule>
    <cfRule type="expression" dxfId="2034" priority="28">
      <formula>J89&lt;0</formula>
    </cfRule>
  </conditionalFormatting>
  <conditionalFormatting sqref="K89:K102">
    <cfRule type="expression" dxfId="2033" priority="25">
      <formula>K89&gt;0</formula>
    </cfRule>
    <cfRule type="expression" dxfId="2032" priority="26">
      <formula>K89&lt;0</formula>
    </cfRule>
  </conditionalFormatting>
  <conditionalFormatting sqref="L89:L102">
    <cfRule type="expression" dxfId="2031" priority="23">
      <formula>L89&gt;0</formula>
    </cfRule>
    <cfRule type="expression" dxfId="2030" priority="24">
      <formula>L89&lt;0</formula>
    </cfRule>
  </conditionalFormatting>
  <conditionalFormatting sqref="F25:F27">
    <cfRule type="expression" dxfId="2029" priority="21">
      <formula>F25&gt;0</formula>
    </cfRule>
    <cfRule type="expression" dxfId="2028" priority="22">
      <formula>F25&lt;0</formula>
    </cfRule>
  </conditionalFormatting>
  <conditionalFormatting sqref="H25:H27">
    <cfRule type="expression" dxfId="2027" priority="19">
      <formula>H25&gt;0</formula>
    </cfRule>
    <cfRule type="expression" dxfId="2026" priority="20">
      <formula>H25&lt;0</formula>
    </cfRule>
  </conditionalFormatting>
  <conditionalFormatting sqref="F28:F33">
    <cfRule type="expression" dxfId="2025" priority="17">
      <formula>F28&gt;0</formula>
    </cfRule>
    <cfRule type="expression" dxfId="2024" priority="18">
      <formula>F28&lt;0</formula>
    </cfRule>
  </conditionalFormatting>
  <conditionalFormatting sqref="H28:H33">
    <cfRule type="expression" dxfId="2023" priority="15">
      <formula>H28&gt;0</formula>
    </cfRule>
    <cfRule type="expression" dxfId="2022" priority="16">
      <formula>H28&lt;0</formula>
    </cfRule>
  </conditionalFormatting>
  <conditionalFormatting sqref="F42">
    <cfRule type="expression" dxfId="2021" priority="13">
      <formula>F42&gt;0</formula>
    </cfRule>
    <cfRule type="expression" dxfId="2020" priority="14">
      <formula>F42&lt;0</formula>
    </cfRule>
  </conditionalFormatting>
  <conditionalFormatting sqref="J48">
    <cfRule type="expression" dxfId="2019" priority="11">
      <formula>J48&gt;0</formula>
    </cfRule>
    <cfRule type="expression" dxfId="2018" priority="12">
      <formula>J48&lt;0</formula>
    </cfRule>
  </conditionalFormatting>
  <conditionalFormatting sqref="J34:J41 J43:J47">
    <cfRule type="expression" dxfId="2017" priority="9">
      <formula>J34&gt;0</formula>
    </cfRule>
    <cfRule type="expression" dxfId="2016" priority="10">
      <formula>J34&lt;0</formula>
    </cfRule>
  </conditionalFormatting>
  <conditionalFormatting sqref="J26:J27">
    <cfRule type="expression" dxfId="2015" priority="7">
      <formula>J26&gt;0</formula>
    </cfRule>
    <cfRule type="expression" dxfId="2014" priority="8">
      <formula>J26&lt;0</formula>
    </cfRule>
  </conditionalFormatting>
  <conditionalFormatting sqref="J28:J33">
    <cfRule type="expression" dxfId="2013" priority="5">
      <formula>J28&gt;0</formula>
    </cfRule>
    <cfRule type="expression" dxfId="2012" priority="6">
      <formula>J28&lt;0</formula>
    </cfRule>
  </conditionalFormatting>
  <conditionalFormatting sqref="J42">
    <cfRule type="expression" dxfId="2011" priority="3">
      <formula>J42&gt;0</formula>
    </cfRule>
    <cfRule type="expression" dxfId="2010" priority="4">
      <formula>J42&lt;0</formula>
    </cfRule>
  </conditionalFormatting>
  <conditionalFormatting sqref="J49">
    <cfRule type="expression" dxfId="2009" priority="1">
      <formula>J49&gt;0</formula>
    </cfRule>
    <cfRule type="expression" dxfId="2008"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7" priority="39">
      <formula>F47&gt;0</formula>
    </cfRule>
    <cfRule type="expression" dxfId="2006" priority="40">
      <formula>F47&lt;0</formula>
    </cfRule>
  </conditionalFormatting>
  <conditionalFormatting sqref="Q7">
    <cfRule type="expression" dxfId="2005" priority="37">
      <formula>Q7&gt;0</formula>
    </cfRule>
    <cfRule type="expression" dxfId="2004" priority="38">
      <formula>Q7&lt;0</formula>
    </cfRule>
  </conditionalFormatting>
  <conditionalFormatting sqref="Q8">
    <cfRule type="expression" dxfId="2003" priority="35">
      <formula>Q8&gt;0</formula>
    </cfRule>
    <cfRule type="expression" dxfId="2002" priority="36">
      <formula>Q8&lt;0</formula>
    </cfRule>
  </conditionalFormatting>
  <conditionalFormatting sqref="F30:F33 F38:F46">
    <cfRule type="expression" dxfId="2001" priority="33">
      <formula>F30&gt;0</formula>
    </cfRule>
    <cfRule type="expression" dxfId="2000" priority="34">
      <formula>F30&lt;0</formula>
    </cfRule>
  </conditionalFormatting>
  <conditionalFormatting sqref="H30:H33 H37:H46">
    <cfRule type="expression" dxfId="1999" priority="31">
      <formula>H30&gt;0</formula>
    </cfRule>
    <cfRule type="expression" dxfId="1998" priority="32">
      <formula>H30&lt;0</formula>
    </cfRule>
  </conditionalFormatting>
  <conditionalFormatting sqref="Q10">
    <cfRule type="expression" dxfId="1997" priority="29">
      <formula>Q10&gt;0</formula>
    </cfRule>
    <cfRule type="expression" dxfId="1996" priority="30">
      <formula>Q10&lt;0</formula>
    </cfRule>
  </conditionalFormatting>
  <conditionalFormatting sqref="K25:K38">
    <cfRule type="expression" dxfId="1995" priority="25">
      <formula>K25&gt;0</formula>
    </cfRule>
    <cfRule type="expression" dxfId="1994" priority="26">
      <formula>K25&lt;0</formula>
    </cfRule>
  </conditionalFormatting>
  <conditionalFormatting sqref="L25:L38">
    <cfRule type="expression" dxfId="1993" priority="23">
      <formula>L25&gt;0</formula>
    </cfRule>
    <cfRule type="expression" dxfId="1992" priority="24">
      <formula>L25&lt;0</formula>
    </cfRule>
  </conditionalFormatting>
  <conditionalFormatting sqref="F89:F110">
    <cfRule type="expression" dxfId="1991" priority="21">
      <formula>F89&gt;0</formula>
    </cfRule>
    <cfRule type="expression" dxfId="1990" priority="22">
      <formula>F89&lt;0</formula>
    </cfRule>
  </conditionalFormatting>
  <conditionalFormatting sqref="H89:H110">
    <cfRule type="expression" dxfId="1989" priority="19">
      <formula>H89&gt;0</formula>
    </cfRule>
    <cfRule type="expression" dxfId="1988" priority="20">
      <formula>H89&lt;0</formula>
    </cfRule>
  </conditionalFormatting>
  <conditionalFormatting sqref="J89:J102">
    <cfRule type="expression" dxfId="1987" priority="17">
      <formula>J89&gt;0</formula>
    </cfRule>
    <cfRule type="expression" dxfId="1986" priority="18">
      <formula>J89&lt;0</formula>
    </cfRule>
  </conditionalFormatting>
  <conditionalFormatting sqref="K89:K102">
    <cfRule type="expression" dxfId="1985" priority="15">
      <formula>K89&gt;0</formula>
    </cfRule>
    <cfRule type="expression" dxfId="1984" priority="16">
      <formula>K89&lt;0</formula>
    </cfRule>
  </conditionalFormatting>
  <conditionalFormatting sqref="L89:L102">
    <cfRule type="expression" dxfId="1983" priority="13">
      <formula>L89&gt;0</formula>
    </cfRule>
    <cfRule type="expression" dxfId="1982" priority="14">
      <formula>L89&lt;0</formula>
    </cfRule>
  </conditionalFormatting>
  <conditionalFormatting sqref="F25:F29">
    <cfRule type="expression" dxfId="1981" priority="11">
      <formula>F25&gt;0</formula>
    </cfRule>
    <cfRule type="expression" dxfId="1980" priority="12">
      <formula>F25&lt;0</formula>
    </cfRule>
  </conditionalFormatting>
  <conditionalFormatting sqref="H25:H29">
    <cfRule type="expression" dxfId="1979" priority="9">
      <formula>H25&gt;0</formula>
    </cfRule>
    <cfRule type="expression" dxfId="1978" priority="10">
      <formula>H25&lt;0</formula>
    </cfRule>
  </conditionalFormatting>
  <conditionalFormatting sqref="F34:F37">
    <cfRule type="expression" dxfId="1977" priority="7">
      <formula>F34&gt;0</formula>
    </cfRule>
    <cfRule type="expression" dxfId="1976" priority="8">
      <formula>F34&lt;0</formula>
    </cfRule>
  </conditionalFormatting>
  <conditionalFormatting sqref="H34:H36">
    <cfRule type="expression" dxfId="1975" priority="5">
      <formula>H34&gt;0</formula>
    </cfRule>
    <cfRule type="expression" dxfId="1974" priority="6">
      <formula>H34&lt;0</formula>
    </cfRule>
  </conditionalFormatting>
  <conditionalFormatting sqref="J39">
    <cfRule type="expression" dxfId="1973" priority="3">
      <formula>J39&gt;0</formula>
    </cfRule>
    <cfRule type="expression" dxfId="1972" priority="4">
      <formula>J39&lt;0</formula>
    </cfRule>
  </conditionalFormatting>
  <conditionalFormatting sqref="J25:J38">
    <cfRule type="expression" dxfId="1971" priority="1">
      <formula>J25&gt;0</formula>
    </cfRule>
    <cfRule type="expression" dxfId="1970"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9" priority="57">
      <formula>F27&gt;0</formula>
    </cfRule>
    <cfRule type="expression" dxfId="1968" priority="58">
      <formula>F27&lt;0</formula>
    </cfRule>
  </conditionalFormatting>
  <conditionalFormatting sqref="H28:H33">
    <cfRule type="expression" dxfId="1967" priority="53">
      <formula>H28&gt;0</formula>
    </cfRule>
    <cfRule type="expression" dxfId="1966" priority="54">
      <formula>H28&lt;0</formula>
    </cfRule>
  </conditionalFormatting>
  <conditionalFormatting sqref="F24:F26">
    <cfRule type="expression" dxfId="1965" priority="39">
      <formula>F24&gt;0</formula>
    </cfRule>
    <cfRule type="expression" dxfId="1964" priority="40">
      <formula>F24&lt;0</formula>
    </cfRule>
  </conditionalFormatting>
  <conditionalFormatting sqref="Q8">
    <cfRule type="expression" dxfId="1963" priority="33">
      <formula>Q8&gt;0</formula>
    </cfRule>
    <cfRule type="expression" dxfId="1962" priority="34">
      <formula>Q8&lt;0</formula>
    </cfRule>
  </conditionalFormatting>
  <conditionalFormatting sqref="Q7">
    <cfRule type="expression" dxfId="1961" priority="35">
      <formula>Q7&gt;0</formula>
    </cfRule>
    <cfRule type="expression" dxfId="1960" priority="36">
      <formula>Q7&lt;0</formula>
    </cfRule>
  </conditionalFormatting>
  <conditionalFormatting sqref="F34">
    <cfRule type="expression" dxfId="1959" priority="31">
      <formula>F34&gt;0</formula>
    </cfRule>
    <cfRule type="expression" dxfId="1958" priority="32">
      <formula>F34&lt;0</formula>
    </cfRule>
  </conditionalFormatting>
  <conditionalFormatting sqref="H34">
    <cfRule type="expression" dxfId="1957" priority="29">
      <formula>H34&gt;0</formula>
    </cfRule>
    <cfRule type="expression" dxfId="1956" priority="30">
      <formula>H34&lt;0</formula>
    </cfRule>
  </conditionalFormatting>
  <conditionalFormatting sqref="M36">
    <cfRule type="expression" dxfId="1955" priority="19">
      <formula>M36&gt;0</formula>
    </cfRule>
    <cfRule type="expression" dxfId="1954" priority="20">
      <formula>M36&lt;0</formula>
    </cfRule>
  </conditionalFormatting>
  <conditionalFormatting sqref="Q10">
    <cfRule type="expression" dxfId="1953" priority="15">
      <formula>Q10&gt;0</formula>
    </cfRule>
    <cfRule type="expression" dxfId="1952" priority="16">
      <formula>Q10&lt;0</formula>
    </cfRule>
  </conditionalFormatting>
  <conditionalFormatting sqref="F23">
    <cfRule type="expression" dxfId="1951" priority="13">
      <formula>F23&gt;0</formula>
    </cfRule>
    <cfRule type="expression" dxfId="1950" priority="14">
      <formula>F23&lt;0</formula>
    </cfRule>
  </conditionalFormatting>
  <conditionalFormatting sqref="I25:J25">
    <cfRule type="expression" dxfId="1949" priority="9">
      <formula>I25&gt;0</formula>
    </cfRule>
    <cfRule type="expression" dxfId="1948" priority="10">
      <formula>I25&lt;0</formula>
    </cfRule>
  </conditionalFormatting>
  <conditionalFormatting sqref="I26:J27">
    <cfRule type="expression" dxfId="1947" priority="7">
      <formula>I26&gt;0</formula>
    </cfRule>
    <cfRule type="expression" dxfId="1946" priority="8">
      <formula>I26&lt;0</formula>
    </cfRule>
  </conditionalFormatting>
  <conditionalFormatting sqref="K25:K27">
    <cfRule type="expression" dxfId="1945" priority="5">
      <formula>K25&gt;0</formula>
    </cfRule>
    <cfRule type="expression" dxfId="1944" priority="6">
      <formula>K25&lt;0</formula>
    </cfRule>
  </conditionalFormatting>
  <conditionalFormatting sqref="I23:J23">
    <cfRule type="expression" dxfId="1943" priority="3">
      <formula>I23&gt;0</formula>
    </cfRule>
    <cfRule type="expression" dxfId="1942"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41" priority="39">
      <formula>F47&gt;0</formula>
    </cfRule>
    <cfRule type="expression" dxfId="1940" priority="40">
      <formula>F47&lt;0</formula>
    </cfRule>
  </conditionalFormatting>
  <conditionalFormatting sqref="Q7">
    <cfRule type="expression" dxfId="1939" priority="37">
      <formula>Q7&gt;0</formula>
    </cfRule>
    <cfRule type="expression" dxfId="1938" priority="38">
      <formula>Q7&lt;0</formula>
    </cfRule>
  </conditionalFormatting>
  <conditionalFormatting sqref="Q8">
    <cfRule type="expression" dxfId="1937" priority="35">
      <formula>Q8&gt;0</formula>
    </cfRule>
    <cfRule type="expression" dxfId="1936" priority="36">
      <formula>Q8&lt;0</formula>
    </cfRule>
  </conditionalFormatting>
  <conditionalFormatting sqref="F30:F46">
    <cfRule type="expression" dxfId="1935" priority="33">
      <formula>F30&gt;0</formula>
    </cfRule>
    <cfRule type="expression" dxfId="1934" priority="34">
      <formula>F30&lt;0</formula>
    </cfRule>
  </conditionalFormatting>
  <conditionalFormatting sqref="H30:H46">
    <cfRule type="expression" dxfId="1933" priority="31">
      <formula>H30&gt;0</formula>
    </cfRule>
    <cfRule type="expression" dxfId="1932" priority="32">
      <formula>H30&lt;0</formula>
    </cfRule>
  </conditionalFormatting>
  <conditionalFormatting sqref="Q10">
    <cfRule type="expression" dxfId="1931" priority="29">
      <formula>Q10&gt;0</formula>
    </cfRule>
    <cfRule type="expression" dxfId="1930" priority="30">
      <formula>Q10&lt;0</formula>
    </cfRule>
  </conditionalFormatting>
  <conditionalFormatting sqref="J25:J38">
    <cfRule type="expression" dxfId="1929" priority="27">
      <formula>J25&gt;0</formula>
    </cfRule>
    <cfRule type="expression" dxfId="1928" priority="28">
      <formula>J25&lt;0</formula>
    </cfRule>
  </conditionalFormatting>
  <conditionalFormatting sqref="K25:K38">
    <cfRule type="expression" dxfId="1927" priority="25">
      <formula>K25&gt;0</formula>
    </cfRule>
    <cfRule type="expression" dxfId="1926" priority="26">
      <formula>K25&lt;0</formula>
    </cfRule>
  </conditionalFormatting>
  <conditionalFormatting sqref="L25 L38">
    <cfRule type="expression" dxfId="1925" priority="23">
      <formula>L25&gt;0</formula>
    </cfRule>
    <cfRule type="expression" dxfId="1924" priority="24">
      <formula>L25&lt;0</formula>
    </cfRule>
  </conditionalFormatting>
  <conditionalFormatting sqref="F89:F110">
    <cfRule type="expression" dxfId="1923" priority="21">
      <formula>F89&gt;0</formula>
    </cfRule>
    <cfRule type="expression" dxfId="1922" priority="22">
      <formula>F89&lt;0</formula>
    </cfRule>
  </conditionalFormatting>
  <conditionalFormatting sqref="H89:H110">
    <cfRule type="expression" dxfId="1921" priority="19">
      <formula>H89&gt;0</formula>
    </cfRule>
    <cfRule type="expression" dxfId="1920" priority="20">
      <formula>H89&lt;0</formula>
    </cfRule>
  </conditionalFormatting>
  <conditionalFormatting sqref="J89:J102">
    <cfRule type="expression" dxfId="1919" priority="17">
      <formula>J89&gt;0</formula>
    </cfRule>
    <cfRule type="expression" dxfId="1918" priority="18">
      <formula>J89&lt;0</formula>
    </cfRule>
  </conditionalFormatting>
  <conditionalFormatting sqref="K89:K102">
    <cfRule type="expression" dxfId="1917" priority="15">
      <formula>K89&gt;0</formula>
    </cfRule>
    <cfRule type="expression" dxfId="1916" priority="16">
      <formula>K89&lt;0</formula>
    </cfRule>
  </conditionalFormatting>
  <conditionalFormatting sqref="L89:L102">
    <cfRule type="expression" dxfId="1915" priority="13">
      <formula>L89&gt;0</formula>
    </cfRule>
    <cfRule type="expression" dxfId="1914" priority="14">
      <formula>L89&lt;0</formula>
    </cfRule>
  </conditionalFormatting>
  <conditionalFormatting sqref="F29 F25:F26">
    <cfRule type="expression" dxfId="1913" priority="11">
      <formula>F25&gt;0</formula>
    </cfRule>
    <cfRule type="expression" dxfId="1912" priority="12">
      <formula>F25&lt;0</formula>
    </cfRule>
  </conditionalFormatting>
  <conditionalFormatting sqref="H29 H25:H26">
    <cfRule type="expression" dxfId="1911" priority="9">
      <formula>H25&gt;0</formula>
    </cfRule>
    <cfRule type="expression" dxfId="1910" priority="10">
      <formula>H25&lt;0</formula>
    </cfRule>
  </conditionalFormatting>
  <conditionalFormatting sqref="F28">
    <cfRule type="expression" dxfId="1909" priority="7">
      <formula>F28&gt;0</formula>
    </cfRule>
    <cfRule type="expression" dxfId="1908" priority="8">
      <formula>F28&lt;0</formula>
    </cfRule>
  </conditionalFormatting>
  <conditionalFormatting sqref="F27">
    <cfRule type="expression" dxfId="1907" priority="3">
      <formula>F27&gt;0</formula>
    </cfRule>
    <cfRule type="expression" dxfId="1906" priority="4">
      <formula>F27&lt;0</formula>
    </cfRule>
  </conditionalFormatting>
  <conditionalFormatting sqref="H27:H28">
    <cfRule type="expression" dxfId="1905" priority="1">
      <formula>H27&gt;0</formula>
    </cfRule>
    <cfRule type="expression" dxfId="1904"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45.17</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4517</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-134.22999999999593</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-134.22999999999593</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-2.8859032986972486E-2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6.1988045162718615E-2</v>
      </c>
      <c r="R11">
        <v>0.7</v>
      </c>
      <c r="T11" s="1">
        <v>43285</v>
      </c>
      <c r="U11" t="s">
        <v>1084</v>
      </c>
    </row>
    <row r="12" spans="1:21" x14ac:dyDescent="0.25">
      <c r="H12" s="67"/>
      <c r="O12" s="11" t="s">
        <v>875</v>
      </c>
      <c r="Q12" s="1" t="s">
        <v>1354</v>
      </c>
    </row>
    <row r="13" spans="1:21" x14ac:dyDescent="0.25">
      <c r="H13" s="67"/>
      <c r="O13" s="11" t="s">
        <v>901</v>
      </c>
      <c r="Q13" s="2">
        <f>Q4/(3.94+4.03)*2</f>
        <v>11.335006273525721</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49.687000000000005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49.235300000000002</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48.783600000000007</v>
      </c>
    </row>
    <row r="20" spans="1:21" x14ac:dyDescent="0.25">
      <c r="O20" s="78">
        <v>1.07</v>
      </c>
      <c r="P20" s="78">
        <f t="shared" si="2"/>
        <v>48.331900000000005</v>
      </c>
      <c r="T20" s="1">
        <v>43416</v>
      </c>
      <c r="U20" t="s">
        <v>1250</v>
      </c>
    </row>
    <row r="21" spans="1:21" x14ac:dyDescent="0.25">
      <c r="O21" s="78">
        <v>1.06</v>
      </c>
      <c r="P21" s="78">
        <f t="shared" si="2"/>
        <v>47.880200000000002</v>
      </c>
    </row>
    <row r="22" spans="1:21" x14ac:dyDescent="0.25">
      <c r="O22" s="78">
        <v>1.05</v>
      </c>
      <c r="P22" s="78">
        <f t="shared" si="2"/>
        <v>47.428500000000007</v>
      </c>
    </row>
    <row r="23" spans="1:21" x14ac:dyDescent="0.25">
      <c r="O23" s="78">
        <v>1.04</v>
      </c>
      <c r="P23" s="78">
        <f t="shared" si="2"/>
        <v>46.976800000000004</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46.525100000000002</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46.073399999999999</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45.621700000000004</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45.17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44.718299999999999</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44.266600000000004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43.814900000000002</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43.363199999999999</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42.911499999999997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42.459800000000001</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42.008100000000006</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41.556400000000004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41.104700000000001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40.653000000000006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3" priority="59">
      <formula>F7&gt;0</formula>
    </cfRule>
    <cfRule type="expression" dxfId="1902" priority="60">
      <formula>F7&lt;0</formula>
    </cfRule>
  </conditionalFormatting>
  <conditionalFormatting sqref="Q8">
    <cfRule type="expression" dxfId="1901" priority="57">
      <formula>Q8&gt;0</formula>
    </cfRule>
    <cfRule type="expression" dxfId="1900" priority="58">
      <formula>Q8&lt;0</formula>
    </cfRule>
  </conditionalFormatting>
  <conditionalFormatting sqref="Q10">
    <cfRule type="expression" dxfId="1899" priority="51">
      <formula>Q10&gt;0</formula>
    </cfRule>
    <cfRule type="expression" dxfId="1898" priority="52">
      <formula>Q10&lt;0</formula>
    </cfRule>
  </conditionalFormatting>
  <conditionalFormatting sqref="K25:K39">
    <cfRule type="expression" dxfId="1897" priority="47">
      <formula>K25&gt;0</formula>
    </cfRule>
    <cfRule type="expression" dxfId="1896" priority="48">
      <formula>K25&lt;0</formula>
    </cfRule>
  </conditionalFormatting>
  <conditionalFormatting sqref="L25">
    <cfRule type="expression" dxfId="1895" priority="45">
      <formula>L25&gt;0</formula>
    </cfRule>
    <cfRule type="expression" dxfId="1894" priority="46">
      <formula>L25&lt;0</formula>
    </cfRule>
  </conditionalFormatting>
  <conditionalFormatting sqref="F105:F126">
    <cfRule type="expression" dxfId="1893" priority="43">
      <formula>F105&gt;0</formula>
    </cfRule>
    <cfRule type="expression" dxfId="1892" priority="44">
      <formula>F105&lt;0</formula>
    </cfRule>
  </conditionalFormatting>
  <conditionalFormatting sqref="H105:H126">
    <cfRule type="expression" dxfId="1891" priority="41">
      <formula>H105&gt;0</formula>
    </cfRule>
    <cfRule type="expression" dxfId="1890" priority="42">
      <formula>H105&lt;0</formula>
    </cfRule>
  </conditionalFormatting>
  <conditionalFormatting sqref="J105:J118">
    <cfRule type="expression" dxfId="1889" priority="39">
      <formula>J105&gt;0</formula>
    </cfRule>
    <cfRule type="expression" dxfId="1888" priority="40">
      <formula>J105&lt;0</formula>
    </cfRule>
  </conditionalFormatting>
  <conditionalFormatting sqref="K105:K118">
    <cfRule type="expression" dxfId="1887" priority="37">
      <formula>K105&gt;0</formula>
    </cfRule>
    <cfRule type="expression" dxfId="1886" priority="38">
      <formula>K105&lt;0</formula>
    </cfRule>
  </conditionalFormatting>
  <conditionalFormatting sqref="L105:L118">
    <cfRule type="expression" dxfId="1885" priority="35">
      <formula>L105&gt;0</formula>
    </cfRule>
    <cfRule type="expression" dxfId="1884" priority="36">
      <formula>L105&lt;0</formula>
    </cfRule>
  </conditionalFormatting>
  <conditionalFormatting sqref="F25 F29">
    <cfRule type="expression" dxfId="1883" priority="33">
      <formula>F25&gt;0</formula>
    </cfRule>
    <cfRule type="expression" dxfId="1882" priority="34">
      <formula>F25&lt;0</formula>
    </cfRule>
  </conditionalFormatting>
  <conditionalFormatting sqref="H25 H29">
    <cfRule type="expression" dxfId="1881" priority="31">
      <formula>H25&gt;0</formula>
    </cfRule>
    <cfRule type="expression" dxfId="1880" priority="32">
      <formula>H25&lt;0</formula>
    </cfRule>
  </conditionalFormatting>
  <conditionalFormatting sqref="F26:F28">
    <cfRule type="expression" dxfId="1879" priority="29">
      <formula>F26&gt;0</formula>
    </cfRule>
    <cfRule type="expression" dxfId="1878" priority="30">
      <formula>F26&lt;0</formula>
    </cfRule>
  </conditionalFormatting>
  <conditionalFormatting sqref="H26:H28">
    <cfRule type="expression" dxfId="1877" priority="27">
      <formula>H26&gt;0</formula>
    </cfRule>
    <cfRule type="expression" dxfId="1876" priority="28">
      <formula>H26&lt;0</formula>
    </cfRule>
  </conditionalFormatting>
  <conditionalFormatting sqref="J25:J49">
    <cfRule type="expression" dxfId="1875" priority="23">
      <formula>J25&gt;0</formula>
    </cfRule>
    <cfRule type="expression" dxfId="1874" priority="24">
      <formula>J25&lt;0</formula>
    </cfRule>
  </conditionalFormatting>
  <conditionalFormatting sqref="J50:J61">
    <cfRule type="expression" dxfId="1873" priority="21">
      <formula>J50&gt;0</formula>
    </cfRule>
    <cfRule type="expression" dxfId="1872" priority="22">
      <formula>J50&lt;0</formula>
    </cfRule>
  </conditionalFormatting>
  <conditionalFormatting sqref="H62:H63 F62:F63">
    <cfRule type="expression" dxfId="1871" priority="13">
      <formula>F62&gt;0</formula>
    </cfRule>
    <cfRule type="expression" dxfId="1870" priority="14">
      <formula>F62&lt;0</formula>
    </cfRule>
  </conditionalFormatting>
  <conditionalFormatting sqref="J62:J71">
    <cfRule type="expression" dxfId="1869" priority="11">
      <formula>J62&gt;0</formula>
    </cfRule>
    <cfRule type="expression" dxfId="1868" priority="12">
      <formula>J62&lt;0</formula>
    </cfRule>
  </conditionalFormatting>
  <conditionalFormatting sqref="F66:F69 H66:H69">
    <cfRule type="expression" dxfId="1867" priority="7">
      <formula>F66&gt;0</formula>
    </cfRule>
    <cfRule type="expression" dxfId="1866" priority="8">
      <formula>F66&lt;0</formula>
    </cfRule>
  </conditionalFormatting>
  <conditionalFormatting sqref="H76:H77 F76:F77">
    <cfRule type="expression" dxfId="1865" priority="5">
      <formula>F76&gt;0</formula>
    </cfRule>
    <cfRule type="expression" dxfId="1864" priority="6">
      <formula>F76&lt;0</formula>
    </cfRule>
  </conditionalFormatting>
  <conditionalFormatting sqref="H74:H75 F74:F75">
    <cfRule type="expression" dxfId="1863" priority="3">
      <formula>F74&gt;0</formula>
    </cfRule>
    <cfRule type="expression" dxfId="1862" priority="4">
      <formula>F74&lt;0</formula>
    </cfRule>
  </conditionalFormatting>
  <conditionalFormatting sqref="H72:H73 F72:F73">
    <cfRule type="expression" dxfId="1861" priority="1">
      <formula>F72&gt;0</formula>
    </cfRule>
    <cfRule type="expression" dxfId="1860"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9" priority="17">
      <formula>F38&gt;0</formula>
    </cfRule>
    <cfRule type="expression" dxfId="1858" priority="18">
      <formula>F38&lt;0</formula>
    </cfRule>
  </conditionalFormatting>
  <conditionalFormatting sqref="H38:H72">
    <cfRule type="expression" dxfId="1857" priority="9">
      <formula>H38&gt;0</formula>
    </cfRule>
    <cfRule type="expression" dxfId="1856" priority="10">
      <formula>H38&lt;0</formula>
    </cfRule>
  </conditionalFormatting>
  <conditionalFormatting sqref="F21:F37">
    <cfRule type="expression" dxfId="1855" priority="7">
      <formula>F21&gt;0</formula>
    </cfRule>
    <cfRule type="expression" dxfId="1854" priority="8">
      <formula>F21&lt;0</formula>
    </cfRule>
  </conditionalFormatting>
  <conditionalFormatting sqref="H21:H37">
    <cfRule type="expression" dxfId="1853" priority="5">
      <formula>H21&gt;0</formula>
    </cfRule>
    <cfRule type="expression" dxfId="1852" priority="6">
      <formula>H21&lt;0</formula>
    </cfRule>
  </conditionalFormatting>
  <conditionalFormatting sqref="Q8">
    <cfRule type="expression" dxfId="1851" priority="1">
      <formula>Q8&gt;0</formula>
    </cfRule>
    <cfRule type="expression" dxfId="1850" priority="2">
      <formula>Q8&lt;0</formula>
    </cfRule>
  </conditionalFormatting>
  <conditionalFormatting sqref="Q7">
    <cfRule type="expression" dxfId="1849" priority="3">
      <formula>Q7&gt;0</formula>
    </cfRule>
    <cfRule type="expression" dxfId="184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7" priority="15">
      <formula>F39&gt;0</formula>
    </cfRule>
    <cfRule type="expression" dxfId="1846" priority="16">
      <formula>F39&lt;0</formula>
    </cfRule>
  </conditionalFormatting>
  <conditionalFormatting sqref="Q7">
    <cfRule type="expression" dxfId="1845" priority="13">
      <formula>Q7&gt;0</formula>
    </cfRule>
    <cfRule type="expression" dxfId="1844" priority="14">
      <formula>Q7&lt;0</formula>
    </cfRule>
  </conditionalFormatting>
  <conditionalFormatting sqref="Q8">
    <cfRule type="expression" dxfId="1843" priority="11">
      <formula>Q8&gt;0</formula>
    </cfRule>
    <cfRule type="expression" dxfId="1842" priority="12">
      <formula>Q8&lt;0</formula>
    </cfRule>
  </conditionalFormatting>
  <conditionalFormatting sqref="F25:F38">
    <cfRule type="expression" dxfId="1841" priority="9">
      <formula>F25&gt;0</formula>
    </cfRule>
    <cfRule type="expression" dxfId="1840" priority="10">
      <formula>F25&lt;0</formula>
    </cfRule>
  </conditionalFormatting>
  <conditionalFormatting sqref="H25:H38">
    <cfRule type="expression" dxfId="1839" priority="7">
      <formula>H25&gt;0</formula>
    </cfRule>
    <cfRule type="expression" dxfId="1838" priority="8">
      <formula>H25&lt;0</formula>
    </cfRule>
  </conditionalFormatting>
  <conditionalFormatting sqref="M55">
    <cfRule type="expression" dxfId="1837" priority="3">
      <formula>M55&gt;0</formula>
    </cfRule>
    <cfRule type="expression" dxfId="1836" priority="4">
      <formula>M55&lt;0</formula>
    </cfRule>
  </conditionalFormatting>
  <conditionalFormatting sqref="Q10">
    <cfRule type="expression" dxfId="1835" priority="1">
      <formula>Q10&gt;0</formula>
    </cfRule>
    <cfRule type="expression" dxfId="183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301"/>
  <sheetViews>
    <sheetView zoomScale="98" zoomScaleNormal="98" workbookViewId="0">
      <pane ySplit="1" topLeftCell="A38" activePane="bottomLeft" state="frozen"/>
      <selection activeCell="M34" sqref="M34"/>
      <selection pane="bottomLeft" activeCell="J21" sqref="J21"/>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3" si="1">I2*H2-J2</f>
        <v>2890.94</v>
      </c>
      <c r="L2" s="69">
        <v>42810</v>
      </c>
      <c r="M2" s="43">
        <v>27.5</v>
      </c>
      <c r="O2" s="11" t="s">
        <v>57</v>
      </c>
      <c r="Q2">
        <f>C70-H70</f>
        <v>600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(F70-K70-M70)/Q2)</f>
        <v>9.1347333333332799</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18.75</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11250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5480.8399999999683</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7221.420000000031</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K70+M70-F70+Q2*Q4</f>
        <v>5769.1600000000326</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1.0526050751344804</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M282</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5.333333333333334E-3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10.714285714285714</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20.625</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20.4375</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20.25</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20.0625</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19.875</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19.6875</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19.5</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19.3125</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19.125</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18.9375</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18.75</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18.5625</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18.375</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18.1875</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17.8125</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17.625</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17.4375</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17.25</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17.0625</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16.875</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6"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397">
        <v>43861</v>
      </c>
      <c r="H53" s="77">
        <v>200</v>
      </c>
      <c r="I53" s="43">
        <v>20.2</v>
      </c>
      <c r="J53" s="43">
        <v>0.08</v>
      </c>
      <c r="K53" s="43">
        <f t="shared" si="1"/>
        <v>4039.92</v>
      </c>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7">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884">
        <v>43852</v>
      </c>
      <c r="C63" s="7">
        <v>100</v>
      </c>
      <c r="D63" s="43">
        <v>20.28</v>
      </c>
      <c r="E63" s="43">
        <v>0</v>
      </c>
      <c r="F63" s="43">
        <f t="shared" si="5"/>
        <v>2028</v>
      </c>
      <c r="G63" s="29"/>
      <c r="Z63" s="625" t="s">
        <v>670</v>
      </c>
      <c r="AA63" s="628">
        <v>97</v>
      </c>
      <c r="AB63" s="588">
        <v>227.5</v>
      </c>
      <c r="AC63" s="588">
        <v>-429.8</v>
      </c>
      <c r="AD63" s="588">
        <v>42.3</v>
      </c>
      <c r="AE63" s="588"/>
      <c r="AF63" s="588"/>
      <c r="AG63" s="588"/>
    </row>
    <row r="64" spans="2:33" x14ac:dyDescent="0.25">
      <c r="B64" s="884">
        <v>43854</v>
      </c>
      <c r="C64" s="7">
        <v>100</v>
      </c>
      <c r="D64" s="43">
        <v>19.18</v>
      </c>
      <c r="E64" s="43">
        <v>0</v>
      </c>
      <c r="F64" s="43">
        <f t="shared" si="5"/>
        <v>1918</v>
      </c>
      <c r="G64" s="29"/>
      <c r="Z64" s="625" t="s">
        <v>669</v>
      </c>
      <c r="AA64" s="628">
        <v>0.28000000000000003</v>
      </c>
      <c r="AB64" s="588">
        <v>0.65</v>
      </c>
      <c r="AC64" s="588">
        <v>-1.23</v>
      </c>
      <c r="AD64" s="588"/>
      <c r="AE64" s="588"/>
      <c r="AF64" s="588"/>
      <c r="AG64" s="588"/>
    </row>
    <row r="65" spans="1:33" x14ac:dyDescent="0.25">
      <c r="B65" s="884">
        <v>43874</v>
      </c>
      <c r="C65" s="4">
        <v>100</v>
      </c>
      <c r="D65" s="2">
        <v>19.7</v>
      </c>
      <c r="E65" s="2">
        <v>0</v>
      </c>
      <c r="F65" s="2">
        <f t="shared" si="5"/>
        <v>1970</v>
      </c>
      <c r="G65" s="29"/>
      <c r="Z65" s="625" t="s">
        <v>867</v>
      </c>
      <c r="AA65" s="628"/>
      <c r="AB65" s="588"/>
      <c r="AC65" s="588">
        <v>0.34</v>
      </c>
      <c r="AD65" s="588">
        <v>0.11</v>
      </c>
      <c r="AE65" s="588"/>
      <c r="AF65" s="588"/>
      <c r="AG65" s="588"/>
    </row>
    <row r="66" spans="1:33" x14ac:dyDescent="0.25">
      <c r="B66" s="884">
        <v>43875</v>
      </c>
      <c r="C66" s="4">
        <v>100</v>
      </c>
      <c r="D66" s="2">
        <v>19.010000000000002</v>
      </c>
      <c r="E66" s="2">
        <v>0</v>
      </c>
      <c r="F66" s="2">
        <f t="shared" si="5"/>
        <v>1901.0000000000002</v>
      </c>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B68" s="29"/>
      <c r="C68" s="4"/>
      <c r="G68" s="29"/>
      <c r="Z68" s="625" t="s">
        <v>673</v>
      </c>
      <c r="AA68" s="628">
        <v>661</v>
      </c>
      <c r="AB68" s="588">
        <v>726.4</v>
      </c>
      <c r="AC68" s="588">
        <v>2194.4</v>
      </c>
      <c r="AD68" s="588">
        <v>703.1</v>
      </c>
      <c r="AE68" s="588"/>
      <c r="AF68" s="588"/>
      <c r="AG68" s="588"/>
    </row>
    <row r="69" spans="1:33" x14ac:dyDescent="0.25">
      <c r="B69" s="29"/>
      <c r="G69" s="29"/>
      <c r="Z69" s="625" t="s">
        <v>995</v>
      </c>
      <c r="AA69" s="628">
        <v>3800</v>
      </c>
      <c r="AB69" s="588">
        <v>3720</v>
      </c>
      <c r="AC69" s="588">
        <v>4878.1000000000004</v>
      </c>
      <c r="AD69" s="588">
        <v>4823.1000000000004</v>
      </c>
      <c r="AE69" s="588"/>
      <c r="AF69" s="588"/>
      <c r="AG69" s="588"/>
    </row>
    <row r="70" spans="1:33" x14ac:dyDescent="0.25">
      <c r="A70" s="31" t="s">
        <v>81</v>
      </c>
      <c r="B70" s="14"/>
      <c r="C70" s="14">
        <f>SUM(C2:C68)</f>
        <v>8650</v>
      </c>
      <c r="D70" s="18"/>
      <c r="E70" s="18"/>
      <c r="F70" s="18">
        <f>SUM(F2:F68)</f>
        <v>213525.01</v>
      </c>
      <c r="G70" s="14"/>
      <c r="H70" s="14">
        <f>SUM(H2:H69)</f>
        <v>8050</v>
      </c>
      <c r="I70" s="18"/>
      <c r="J70" s="18"/>
      <c r="K70" s="18">
        <f>SUM(K2:K69)</f>
        <v>207606.67000000004</v>
      </c>
      <c r="L70" s="14"/>
      <c r="M70" s="18">
        <f>SUM(M2:M69)</f>
        <v>437.5</v>
      </c>
      <c r="Z70" s="624"/>
      <c r="AA70" s="628"/>
      <c r="AB70" s="588"/>
      <c r="AC70" s="588"/>
      <c r="AD70" s="588"/>
      <c r="AE70" s="588"/>
      <c r="AF70" s="588"/>
      <c r="AG70" s="588"/>
    </row>
    <row r="71" spans="1:33" ht="15.75" thickBot="1" x14ac:dyDescent="0.3">
      <c r="A71" s="273" t="s">
        <v>189</v>
      </c>
      <c r="B71" s="274"/>
      <c r="C71" s="275">
        <f>SumByColor($A$71,C2:C69)</f>
        <v>7850</v>
      </c>
      <c r="D71" s="275"/>
      <c r="E71" s="275"/>
      <c r="F71" s="276">
        <f>SumByColor($A$71,F2:F69)</f>
        <v>191978</v>
      </c>
      <c r="G71" s="275"/>
      <c r="H71" s="275">
        <f>SumByColor($A$71,H2:H69)</f>
        <v>8050</v>
      </c>
      <c r="I71" s="275"/>
      <c r="J71" s="275"/>
      <c r="K71" s="276">
        <f>SumByColor($A$71,K2:K69)</f>
        <v>207610</v>
      </c>
      <c r="L71" s="275"/>
      <c r="M71" s="276">
        <f>SumByColor($A$71,M2:M69)</f>
        <v>439</v>
      </c>
      <c r="Z71" s="624"/>
      <c r="AA71" s="628"/>
      <c r="AB71" s="588"/>
      <c r="AC71" s="588"/>
      <c r="AD71" s="588"/>
      <c r="AE71" s="588"/>
      <c r="AF71" s="588"/>
      <c r="AG71" s="588"/>
    </row>
    <row r="72" spans="1:33" x14ac:dyDescent="0.25">
      <c r="Z72" s="624"/>
      <c r="AA72" s="628"/>
      <c r="AB72" s="588"/>
      <c r="AC72" s="588"/>
      <c r="AD72" s="588"/>
      <c r="AE72" s="588"/>
      <c r="AF72" s="588"/>
      <c r="AG72" s="588"/>
    </row>
    <row r="73" spans="1:33" x14ac:dyDescent="0.25">
      <c r="AA73" s="104"/>
    </row>
    <row r="74" spans="1:33" x14ac:dyDescent="0.25">
      <c r="B74" s="405" t="s">
        <v>113</v>
      </c>
      <c r="C74" s="405" t="s">
        <v>143</v>
      </c>
      <c r="D74" s="406" t="s">
        <v>142</v>
      </c>
      <c r="E74" s="407" t="s">
        <v>144</v>
      </c>
      <c r="F74" s="407" t="s">
        <v>65</v>
      </c>
      <c r="G74" s="409" t="s">
        <v>148</v>
      </c>
      <c r="H74" s="409" t="s">
        <v>88</v>
      </c>
      <c r="I74" s="409" t="s">
        <v>151</v>
      </c>
      <c r="J74" s="409" t="s">
        <v>452</v>
      </c>
      <c r="K74" s="409" t="s">
        <v>147</v>
      </c>
      <c r="L74" s="409" t="s">
        <v>901</v>
      </c>
      <c r="AA74" s="4"/>
    </row>
    <row r="75" spans="1:33" x14ac:dyDescent="0.25">
      <c r="B75" s="443">
        <v>42754</v>
      </c>
      <c r="C75" s="447">
        <v>100</v>
      </c>
      <c r="D75" s="448">
        <v>27.58</v>
      </c>
      <c r="E75" s="448">
        <v>30.25</v>
      </c>
      <c r="F75" s="448">
        <f t="shared" ref="F75:F80" si="6">C75*(E75-D75)</f>
        <v>267.00000000000017</v>
      </c>
      <c r="G75" s="448">
        <f t="shared" ref="G75:G80" si="7">D75*C75</f>
        <v>2758</v>
      </c>
      <c r="H75" s="483">
        <f t="shared" ref="H75:H80" si="8">(E75-D75)/D75</f>
        <v>9.6809282088469978E-2</v>
      </c>
      <c r="I75" s="448"/>
      <c r="J75" s="448"/>
      <c r="K75" s="448"/>
      <c r="L75" s="448"/>
    </row>
    <row r="76" spans="1:33" x14ac:dyDescent="0.25">
      <c r="B76" s="443">
        <v>42758</v>
      </c>
      <c r="C76" s="447">
        <v>100</v>
      </c>
      <c r="D76" s="448">
        <v>27.180700000000002</v>
      </c>
      <c r="E76" s="448">
        <v>31.55</v>
      </c>
      <c r="F76" s="448">
        <f t="shared" si="6"/>
        <v>436.92999999999989</v>
      </c>
      <c r="G76" s="448">
        <f t="shared" si="7"/>
        <v>2718.07</v>
      </c>
      <c r="H76" s="483">
        <f t="shared" si="8"/>
        <v>0.16075009105725749</v>
      </c>
      <c r="I76" s="448"/>
      <c r="J76" s="448"/>
      <c r="K76" s="448"/>
      <c r="L76" s="448"/>
    </row>
    <row r="77" spans="1:33" x14ac:dyDescent="0.25">
      <c r="A77" t="s">
        <v>328</v>
      </c>
      <c r="B77" s="161">
        <v>42758</v>
      </c>
      <c r="C77" s="10">
        <v>100</v>
      </c>
      <c r="D77" s="39">
        <v>31.18</v>
      </c>
      <c r="E77" s="39">
        <v>31.55</v>
      </c>
      <c r="F77" s="39">
        <f t="shared" si="6"/>
        <v>37.000000000000099</v>
      </c>
      <c r="G77" s="39">
        <f t="shared" si="7"/>
        <v>3118</v>
      </c>
      <c r="H77" s="175">
        <f t="shared" si="8"/>
        <v>1.1866581141757569E-2</v>
      </c>
      <c r="I77" s="39"/>
      <c r="J77" s="39"/>
      <c r="K77" s="39"/>
      <c r="L77" s="39"/>
    </row>
    <row r="78" spans="1:33" x14ac:dyDescent="0.25">
      <c r="A78" t="s">
        <v>328</v>
      </c>
      <c r="B78" s="161">
        <v>42760</v>
      </c>
      <c r="C78" s="10">
        <v>100</v>
      </c>
      <c r="D78" s="39">
        <v>31.18</v>
      </c>
      <c r="E78" s="39">
        <v>33.26</v>
      </c>
      <c r="F78" s="39">
        <f t="shared" si="6"/>
        <v>207.99999999999983</v>
      </c>
      <c r="G78" s="39">
        <f t="shared" si="7"/>
        <v>3118</v>
      </c>
      <c r="H78" s="175">
        <f t="shared" si="8"/>
        <v>6.6709429121231498E-2</v>
      </c>
      <c r="I78" s="39"/>
      <c r="J78" s="39"/>
      <c r="K78" s="39"/>
      <c r="L78" s="39"/>
    </row>
    <row r="79" spans="1:33" x14ac:dyDescent="0.25">
      <c r="A79" t="s">
        <v>319</v>
      </c>
      <c r="B79" s="161">
        <v>42787</v>
      </c>
      <c r="C79" s="10">
        <v>100</v>
      </c>
      <c r="D79" s="39">
        <v>31.18</v>
      </c>
      <c r="E79" s="39">
        <v>33.64</v>
      </c>
      <c r="F79" s="39">
        <f t="shared" si="6"/>
        <v>246.00000000000009</v>
      </c>
      <c r="G79" s="39">
        <f t="shared" si="7"/>
        <v>3118</v>
      </c>
      <c r="H79" s="175">
        <f t="shared" si="8"/>
        <v>7.8896728672225816E-2</v>
      </c>
      <c r="I79" s="39"/>
      <c r="J79" s="39"/>
      <c r="K79" s="39"/>
      <c r="L79" s="39"/>
    </row>
    <row r="80" spans="1:33" x14ac:dyDescent="0.25">
      <c r="A80">
        <v>100</v>
      </c>
      <c r="B80" s="161">
        <v>42808</v>
      </c>
      <c r="C80" s="181">
        <v>200</v>
      </c>
      <c r="D80" s="182">
        <v>29.83</v>
      </c>
      <c r="E80" s="39">
        <v>28.6</v>
      </c>
      <c r="F80" s="39">
        <f t="shared" si="6"/>
        <v>-245.99999999999937</v>
      </c>
      <c r="G80" s="39">
        <f t="shared" si="7"/>
        <v>5966</v>
      </c>
      <c r="H80" s="175">
        <f t="shared" si="8"/>
        <v>-4.1233657391887259E-2</v>
      </c>
      <c r="I80" s="39"/>
      <c r="J80" s="39">
        <v>30.72</v>
      </c>
      <c r="K80" s="39">
        <v>1207</v>
      </c>
      <c r="L80" s="39"/>
    </row>
    <row r="81" spans="1:12" x14ac:dyDescent="0.25">
      <c r="A81">
        <v>0</v>
      </c>
      <c r="B81" s="161">
        <v>42809</v>
      </c>
      <c r="C81" s="10">
        <v>100</v>
      </c>
      <c r="D81" s="39">
        <v>30.750599999999999</v>
      </c>
      <c r="E81" s="39">
        <v>29.14</v>
      </c>
      <c r="F81" s="39">
        <f>C81*(E81-D81)</f>
        <v>-161.0599999999998</v>
      </c>
      <c r="G81" s="39">
        <f>D81*C81</f>
        <v>3075.06</v>
      </c>
      <c r="H81" s="175">
        <f>(E81-D81)/D81</f>
        <v>-5.2376213797454295E-2</v>
      </c>
      <c r="I81" s="39"/>
      <c r="J81" s="39"/>
      <c r="K81" s="39">
        <v>1291</v>
      </c>
      <c r="L81" s="39"/>
    </row>
    <row r="82" spans="1:12" x14ac:dyDescent="0.25">
      <c r="A82">
        <v>0</v>
      </c>
      <c r="B82" s="161">
        <v>42811</v>
      </c>
      <c r="C82" s="10">
        <v>100</v>
      </c>
      <c r="D82" s="39">
        <v>30.4756</v>
      </c>
      <c r="E82" s="39">
        <v>29.17</v>
      </c>
      <c r="F82" s="39">
        <f t="shared" ref="F82:F95" si="9">C82*(E82-D82)</f>
        <v>-130.55999999999983</v>
      </c>
      <c r="G82" s="39">
        <f t="shared" ref="G82:G95" si="10">D82*C82</f>
        <v>3047.56</v>
      </c>
      <c r="H82" s="175">
        <f t="shared" ref="H82:H95" si="11">(E82-D82)/D82</f>
        <v>-4.2840830041081988E-2</v>
      </c>
      <c r="I82" s="39"/>
      <c r="J82" s="39">
        <v>30</v>
      </c>
      <c r="K82" s="39">
        <v>1321</v>
      </c>
      <c r="L82" s="39"/>
    </row>
    <row r="83" spans="1:12" x14ac:dyDescent="0.25">
      <c r="A83">
        <v>0</v>
      </c>
      <c r="B83" s="161">
        <v>42836</v>
      </c>
      <c r="C83" s="181">
        <v>200</v>
      </c>
      <c r="D83" s="182">
        <v>29.412800000000001</v>
      </c>
      <c r="E83" s="39">
        <v>28.69</v>
      </c>
      <c r="F83" s="39">
        <f t="shared" si="9"/>
        <v>-144.55999999999989</v>
      </c>
      <c r="G83" s="39">
        <f t="shared" si="10"/>
        <v>5882.56</v>
      </c>
      <c r="H83" s="175">
        <f t="shared" si="11"/>
        <v>-2.4574334983408566E-2</v>
      </c>
      <c r="I83" s="39">
        <v>29</v>
      </c>
      <c r="J83" s="39"/>
      <c r="K83" s="39">
        <v>1308</v>
      </c>
      <c r="L83" s="39"/>
    </row>
    <row r="84" spans="1:12" x14ac:dyDescent="0.25">
      <c r="A84">
        <v>100</v>
      </c>
      <c r="B84" s="161">
        <v>42857</v>
      </c>
      <c r="C84" s="10">
        <v>300</v>
      </c>
      <c r="D84" s="39">
        <v>27.9452</v>
      </c>
      <c r="E84" s="39">
        <v>24.95</v>
      </c>
      <c r="F84" s="39">
        <f t="shared" si="9"/>
        <v>-898.56000000000017</v>
      </c>
      <c r="G84" s="39">
        <f t="shared" si="10"/>
        <v>8383.56</v>
      </c>
      <c r="H84" s="175">
        <f t="shared" si="11"/>
        <v>-0.10718119748650932</v>
      </c>
      <c r="I84" s="39"/>
      <c r="J84" s="39"/>
      <c r="K84" s="39">
        <v>554</v>
      </c>
      <c r="L84" s="39"/>
    </row>
    <row r="85" spans="1:12" x14ac:dyDescent="0.25">
      <c r="A85">
        <v>100</v>
      </c>
      <c r="B85" s="161">
        <v>42858</v>
      </c>
      <c r="C85" s="7">
        <v>400</v>
      </c>
      <c r="D85" s="43">
        <v>26.953900000000001</v>
      </c>
      <c r="E85" s="39">
        <v>23.98</v>
      </c>
      <c r="F85" s="39">
        <f t="shared" si="9"/>
        <v>-1189.5600000000002</v>
      </c>
      <c r="G85" s="39">
        <f t="shared" si="10"/>
        <v>10781.56</v>
      </c>
      <c r="H85" s="175">
        <f t="shared" si="11"/>
        <v>-0.11033282753145186</v>
      </c>
      <c r="I85" s="39"/>
      <c r="J85" s="39"/>
      <c r="K85" s="39"/>
      <c r="L85" s="39"/>
    </row>
    <row r="86" spans="1:12" x14ac:dyDescent="0.25">
      <c r="A86">
        <v>100</v>
      </c>
      <c r="B86" s="161">
        <v>42862</v>
      </c>
      <c r="C86" s="10">
        <v>400</v>
      </c>
      <c r="D86" s="39">
        <v>26.953900000000001</v>
      </c>
      <c r="E86" s="39">
        <v>23.45</v>
      </c>
      <c r="F86" s="39">
        <f t="shared" si="9"/>
        <v>-1401.5600000000006</v>
      </c>
      <c r="G86" s="39">
        <f t="shared" si="10"/>
        <v>10781.56</v>
      </c>
      <c r="H86" s="175">
        <f t="shared" si="11"/>
        <v>-0.12999603025907203</v>
      </c>
      <c r="I86" s="39"/>
      <c r="J86" s="39"/>
      <c r="K86" s="39">
        <v>50</v>
      </c>
      <c r="L86" s="39"/>
    </row>
    <row r="87" spans="1:12" x14ac:dyDescent="0.25">
      <c r="A87">
        <v>200</v>
      </c>
      <c r="B87" s="161">
        <v>42867</v>
      </c>
      <c r="C87" s="10">
        <v>600</v>
      </c>
      <c r="D87" s="39">
        <v>25.63</v>
      </c>
      <c r="E87" s="39">
        <v>22.91</v>
      </c>
      <c r="F87" s="39">
        <f t="shared" si="9"/>
        <v>-1631.9999999999993</v>
      </c>
      <c r="G87" s="39">
        <f t="shared" si="10"/>
        <v>15378</v>
      </c>
      <c r="H87" s="175">
        <f t="shared" si="11"/>
        <v>-0.10612563402262969</v>
      </c>
      <c r="I87" s="39"/>
      <c r="J87" s="39"/>
      <c r="K87" s="39">
        <v>-179</v>
      </c>
      <c r="L87" s="39"/>
    </row>
    <row r="88" spans="1:12" x14ac:dyDescent="0.25">
      <c r="B88" s="161">
        <v>42898</v>
      </c>
      <c r="C88" s="10">
        <v>400</v>
      </c>
      <c r="D88" s="39">
        <v>26.354199999999999</v>
      </c>
      <c r="E88" s="39">
        <v>23.55</v>
      </c>
      <c r="F88" s="39">
        <f t="shared" si="9"/>
        <v>-1121.6799999999992</v>
      </c>
      <c r="G88" s="39">
        <f t="shared" si="10"/>
        <v>10541.68</v>
      </c>
      <c r="H88" s="175">
        <f t="shared" si="11"/>
        <v>-0.1064042922949662</v>
      </c>
      <c r="I88" s="39"/>
      <c r="J88" s="39"/>
      <c r="K88" s="39">
        <v>331</v>
      </c>
      <c r="L88" s="39"/>
    </row>
    <row r="89" spans="1:12" x14ac:dyDescent="0.25">
      <c r="A89">
        <v>400</v>
      </c>
      <c r="B89" s="161">
        <v>42900</v>
      </c>
      <c r="C89" s="10">
        <v>600</v>
      </c>
      <c r="D89" s="39">
        <v>25.296099999999999</v>
      </c>
      <c r="E89" s="39">
        <v>22.74</v>
      </c>
      <c r="F89" s="39">
        <f t="shared" si="9"/>
        <v>-1533.6600000000003</v>
      </c>
      <c r="G89" s="39">
        <f t="shared" si="10"/>
        <v>15177.66</v>
      </c>
      <c r="H89" s="175">
        <f t="shared" si="11"/>
        <v>-0.10104719699874687</v>
      </c>
      <c r="I89" s="39"/>
      <c r="J89" s="39"/>
      <c r="K89" s="39">
        <v>-81.41</v>
      </c>
      <c r="L89" s="39"/>
    </row>
    <row r="90" spans="1:12" x14ac:dyDescent="0.25">
      <c r="A90">
        <v>400</v>
      </c>
      <c r="B90" s="161">
        <v>42904</v>
      </c>
      <c r="C90" s="10">
        <v>600</v>
      </c>
      <c r="D90" s="39">
        <v>25.146100000000001</v>
      </c>
      <c r="E90" s="39">
        <v>22.71</v>
      </c>
      <c r="F90" s="39">
        <f t="shared" si="9"/>
        <v>-1461.6599999999999</v>
      </c>
      <c r="G90" s="39">
        <f t="shared" si="10"/>
        <v>15087.66</v>
      </c>
      <c r="H90" s="175">
        <f t="shared" si="11"/>
        <v>-9.6877845868743054E-2</v>
      </c>
      <c r="I90" s="39"/>
      <c r="J90" s="39"/>
      <c r="K90" s="39">
        <v>-9.41</v>
      </c>
      <c r="L90" s="39"/>
    </row>
    <row r="91" spans="1:12" x14ac:dyDescent="0.25">
      <c r="A91">
        <v>200</v>
      </c>
      <c r="B91" s="161">
        <v>42926</v>
      </c>
      <c r="C91" s="10">
        <v>400</v>
      </c>
      <c r="D91" s="39">
        <v>25.644500000000001</v>
      </c>
      <c r="E91" s="39">
        <v>24.11</v>
      </c>
      <c r="F91" s="39">
        <f t="shared" si="9"/>
        <v>-613.80000000000052</v>
      </c>
      <c r="G91" s="39">
        <f t="shared" si="10"/>
        <v>10257.800000000001</v>
      </c>
      <c r="H91" s="175">
        <f t="shared" si="11"/>
        <v>-5.9837392033379525E-2</v>
      </c>
      <c r="I91" s="39"/>
      <c r="J91" s="39"/>
      <c r="K91" s="39">
        <v>836</v>
      </c>
      <c r="L91" s="39"/>
    </row>
    <row r="92" spans="1:12" x14ac:dyDescent="0.25">
      <c r="B92" s="161">
        <v>42940</v>
      </c>
      <c r="C92" s="10">
        <v>600</v>
      </c>
      <c r="D92" s="39">
        <v>24.86</v>
      </c>
      <c r="E92" s="39">
        <v>24.22</v>
      </c>
      <c r="F92" s="39">
        <f t="shared" si="9"/>
        <v>-384.00000000000034</v>
      </c>
      <c r="G92" s="39">
        <f t="shared" si="10"/>
        <v>14916</v>
      </c>
      <c r="H92" s="175">
        <f t="shared" si="11"/>
        <v>-2.5744167337087714E-2</v>
      </c>
      <c r="I92" s="39"/>
      <c r="J92" s="39"/>
      <c r="K92" s="39">
        <v>1066</v>
      </c>
      <c r="L92" s="39"/>
    </row>
    <row r="93" spans="1:12" x14ac:dyDescent="0.25">
      <c r="A93">
        <v>200</v>
      </c>
      <c r="B93" s="161">
        <v>42941</v>
      </c>
      <c r="C93" s="7">
        <v>400</v>
      </c>
      <c r="D93" s="43">
        <v>24.794799999999999</v>
      </c>
      <c r="E93" s="39">
        <v>24.22</v>
      </c>
      <c r="F93" s="39">
        <f t="shared" si="9"/>
        <v>-229.9199999999999</v>
      </c>
      <c r="G93" s="39">
        <f t="shared" si="10"/>
        <v>9917.92</v>
      </c>
      <c r="H93" s="175">
        <f t="shared" si="11"/>
        <v>-2.3182280155516471E-2</v>
      </c>
      <c r="I93" s="39">
        <v>23</v>
      </c>
      <c r="J93" s="39"/>
      <c r="K93" s="39">
        <v>1222</v>
      </c>
      <c r="L93" s="39"/>
    </row>
    <row r="94" spans="1:12" x14ac:dyDescent="0.25">
      <c r="A94">
        <v>200</v>
      </c>
      <c r="B94" s="161">
        <v>42942</v>
      </c>
      <c r="C94" s="10">
        <v>600</v>
      </c>
      <c r="D94" s="39">
        <v>24.623000000000001</v>
      </c>
      <c r="E94" s="39">
        <v>23.6</v>
      </c>
      <c r="F94" s="39">
        <f t="shared" si="9"/>
        <v>-613.79999999999984</v>
      </c>
      <c r="G94" s="39">
        <f t="shared" si="10"/>
        <v>14773.800000000001</v>
      </c>
      <c r="H94" s="175">
        <f t="shared" si="11"/>
        <v>-4.1546521544897033E-2</v>
      </c>
      <c r="I94" s="39"/>
      <c r="J94" s="39"/>
      <c r="K94" s="39">
        <v>838</v>
      </c>
      <c r="L94" s="39"/>
    </row>
    <row r="95" spans="1:12" x14ac:dyDescent="0.25">
      <c r="B95" s="161">
        <v>42948</v>
      </c>
      <c r="C95" s="10">
        <v>800</v>
      </c>
      <c r="D95" s="39">
        <v>24.087399999999999</v>
      </c>
      <c r="E95" s="39">
        <v>22.75</v>
      </c>
      <c r="F95" s="39">
        <f t="shared" si="9"/>
        <v>-1069.9199999999992</v>
      </c>
      <c r="G95" s="39">
        <f t="shared" si="10"/>
        <v>19269.919999999998</v>
      </c>
      <c r="H95" s="175">
        <f t="shared" si="11"/>
        <v>-5.5522804453780765E-2</v>
      </c>
      <c r="I95" s="39"/>
      <c r="J95" s="39"/>
      <c r="K95" s="39">
        <v>430</v>
      </c>
      <c r="L95" s="39"/>
    </row>
    <row r="96" spans="1:12" x14ac:dyDescent="0.25">
      <c r="A96">
        <v>800</v>
      </c>
      <c r="B96" s="161">
        <v>42983</v>
      </c>
      <c r="C96" s="10">
        <v>900</v>
      </c>
      <c r="D96" s="39">
        <v>23.59</v>
      </c>
      <c r="E96" s="39">
        <v>19.46</v>
      </c>
      <c r="F96" s="39">
        <f t="shared" ref="F96:F107" si="12">C96*(E96-D96)</f>
        <v>-3716.9999999999991</v>
      </c>
      <c r="G96" s="39">
        <f t="shared" ref="G96:G107" si="13">D96*C96</f>
        <v>21231</v>
      </c>
      <c r="H96" s="175">
        <f t="shared" ref="H96:H107" si="14">(E96-D96)/D96</f>
        <v>-0.17507418397626109</v>
      </c>
      <c r="I96" s="39"/>
      <c r="J96" s="39"/>
      <c r="K96" s="39">
        <v>-2264</v>
      </c>
      <c r="L96" s="39"/>
    </row>
    <row r="97" spans="1:12" x14ac:dyDescent="0.25">
      <c r="A97">
        <v>700</v>
      </c>
      <c r="B97" s="161">
        <v>42984</v>
      </c>
      <c r="C97" s="352">
        <v>800</v>
      </c>
      <c r="D97" s="353">
        <v>24.0657</v>
      </c>
      <c r="E97" s="39">
        <v>19.78</v>
      </c>
      <c r="F97" s="39">
        <f t="shared" si="12"/>
        <v>-3428.5599999999986</v>
      </c>
      <c r="G97" s="39">
        <f t="shared" si="13"/>
        <v>19252.560000000001</v>
      </c>
      <c r="H97" s="175">
        <f t="shared" si="14"/>
        <v>-0.17808333021686459</v>
      </c>
      <c r="I97" s="39">
        <v>23.5</v>
      </c>
      <c r="J97" s="39"/>
      <c r="K97" s="39">
        <v>-2128</v>
      </c>
      <c r="L97" s="39"/>
    </row>
    <row r="98" spans="1:12" x14ac:dyDescent="0.25">
      <c r="A98">
        <v>700</v>
      </c>
      <c r="B98" s="161">
        <v>42996</v>
      </c>
      <c r="C98" s="10">
        <v>800</v>
      </c>
      <c r="D98" s="39">
        <v>24.0657</v>
      </c>
      <c r="E98" s="39">
        <v>21.31</v>
      </c>
      <c r="F98" s="39">
        <f t="shared" si="12"/>
        <v>-2204.5600000000009</v>
      </c>
      <c r="G98" s="39">
        <f t="shared" si="13"/>
        <v>19252.560000000001</v>
      </c>
      <c r="H98" s="175">
        <f t="shared" si="14"/>
        <v>-0.11450736940957466</v>
      </c>
      <c r="I98" s="39">
        <v>23.5</v>
      </c>
      <c r="J98" s="39"/>
      <c r="K98" s="39">
        <v>-752</v>
      </c>
      <c r="L98" s="39"/>
    </row>
    <row r="99" spans="1:12" x14ac:dyDescent="0.25">
      <c r="A99">
        <v>700</v>
      </c>
      <c r="B99" s="161">
        <v>42999</v>
      </c>
      <c r="C99" s="352">
        <v>800</v>
      </c>
      <c r="D99" s="353">
        <v>23.896999999999998</v>
      </c>
      <c r="E99" s="39">
        <v>21.59</v>
      </c>
      <c r="F99" s="39">
        <f t="shared" si="12"/>
        <v>-1845.599999999999</v>
      </c>
      <c r="G99" s="39">
        <f t="shared" si="13"/>
        <v>19117.599999999999</v>
      </c>
      <c r="H99" s="175">
        <f t="shared" si="14"/>
        <v>-9.6539314558312703E-2</v>
      </c>
      <c r="I99" s="39">
        <v>23.5</v>
      </c>
      <c r="J99" s="39"/>
      <c r="K99" s="39">
        <v>-393</v>
      </c>
      <c r="L99" s="39"/>
    </row>
    <row r="100" spans="1:12" x14ac:dyDescent="0.25">
      <c r="B100" s="161">
        <v>43023</v>
      </c>
      <c r="C100" s="10">
        <v>800</v>
      </c>
      <c r="D100" s="39">
        <v>23.9</v>
      </c>
      <c r="E100" s="39">
        <v>21.78</v>
      </c>
      <c r="F100" s="39">
        <f t="shared" si="12"/>
        <v>-1695.999999999998</v>
      </c>
      <c r="G100" s="39">
        <f t="shared" si="13"/>
        <v>19120</v>
      </c>
      <c r="H100" s="175">
        <f t="shared" si="14"/>
        <v>-8.8702928870292783E-2</v>
      </c>
      <c r="I100" s="39"/>
      <c r="J100" s="39">
        <v>61</v>
      </c>
      <c r="K100" s="39">
        <v>-241</v>
      </c>
      <c r="L100" s="39"/>
    </row>
    <row r="101" spans="1:12" x14ac:dyDescent="0.25">
      <c r="A101">
        <v>800</v>
      </c>
      <c r="B101" s="161">
        <v>43031</v>
      </c>
      <c r="C101" s="10">
        <v>800</v>
      </c>
      <c r="D101" s="39">
        <v>23.9</v>
      </c>
      <c r="E101" s="39">
        <v>21.03</v>
      </c>
      <c r="F101" s="39">
        <f t="shared" si="12"/>
        <v>-2295.9999999999982</v>
      </c>
      <c r="G101" s="39">
        <f t="shared" si="13"/>
        <v>19120</v>
      </c>
      <c r="H101" s="175">
        <f t="shared" si="14"/>
        <v>-0.1200836820083681</v>
      </c>
      <c r="I101" s="39"/>
      <c r="J101" s="39"/>
      <c r="K101" s="39">
        <v>-841</v>
      </c>
      <c r="L101" s="39"/>
    </row>
    <row r="102" spans="1:12" x14ac:dyDescent="0.25">
      <c r="A102">
        <v>800</v>
      </c>
      <c r="B102" s="161">
        <v>43050</v>
      </c>
      <c r="C102" s="10">
        <v>800</v>
      </c>
      <c r="D102" s="39">
        <v>23.9</v>
      </c>
      <c r="E102" s="39">
        <v>22.84</v>
      </c>
      <c r="F102" s="39">
        <f t="shared" si="12"/>
        <v>-847.99999999999898</v>
      </c>
      <c r="G102" s="39">
        <f t="shared" si="13"/>
        <v>19120</v>
      </c>
      <c r="H102" s="175">
        <f t="shared" si="14"/>
        <v>-4.4351464435146391E-2</v>
      </c>
      <c r="I102" s="39"/>
      <c r="J102" s="39">
        <v>60.22</v>
      </c>
      <c r="K102" s="39">
        <v>607</v>
      </c>
      <c r="L102" s="39"/>
    </row>
    <row r="103" spans="1:12" x14ac:dyDescent="0.25">
      <c r="A103">
        <v>500</v>
      </c>
      <c r="B103" s="161">
        <v>43068</v>
      </c>
      <c r="C103" s="10">
        <v>500</v>
      </c>
      <c r="D103" s="39">
        <v>23.4815</v>
      </c>
      <c r="E103" s="39">
        <v>24.39</v>
      </c>
      <c r="F103" s="39">
        <f t="shared" si="12"/>
        <v>454.25000000000006</v>
      </c>
      <c r="G103" s="39">
        <f t="shared" si="13"/>
        <v>11740.75</v>
      </c>
      <c r="H103" s="175">
        <f t="shared" si="14"/>
        <v>3.8690032578838664E-2</v>
      </c>
      <c r="I103" s="39"/>
      <c r="J103" s="39"/>
      <c r="K103" s="39">
        <v>1907</v>
      </c>
      <c r="L103" s="39"/>
    </row>
    <row r="104" spans="1:12" x14ac:dyDescent="0.25">
      <c r="A104">
        <v>500</v>
      </c>
      <c r="B104" s="161">
        <v>43081</v>
      </c>
      <c r="C104" s="10">
        <v>500</v>
      </c>
      <c r="D104" s="39">
        <v>23.4815</v>
      </c>
      <c r="E104" s="39">
        <v>24.82</v>
      </c>
      <c r="F104" s="39">
        <f t="shared" si="12"/>
        <v>669.24999999999989</v>
      </c>
      <c r="G104" s="39">
        <f t="shared" si="13"/>
        <v>11740.75</v>
      </c>
      <c r="H104" s="175">
        <f t="shared" si="14"/>
        <v>5.7002320976087546E-2</v>
      </c>
      <c r="I104" s="39"/>
      <c r="J104" s="39"/>
      <c r="K104" s="39">
        <v>2121</v>
      </c>
      <c r="L104" s="39"/>
    </row>
    <row r="105" spans="1:12" x14ac:dyDescent="0.25">
      <c r="A105">
        <v>450</v>
      </c>
      <c r="B105" s="161">
        <v>43090</v>
      </c>
      <c r="C105" s="10">
        <v>450</v>
      </c>
      <c r="D105" s="39">
        <v>23.29</v>
      </c>
      <c r="E105" s="39">
        <v>25.23</v>
      </c>
      <c r="F105" s="39">
        <f t="shared" si="12"/>
        <v>873.00000000000057</v>
      </c>
      <c r="G105" s="39">
        <f t="shared" si="13"/>
        <v>10480.5</v>
      </c>
      <c r="H105" s="175">
        <f t="shared" si="14"/>
        <v>8.3297552597681471E-2</v>
      </c>
      <c r="I105" s="39"/>
      <c r="J105" s="39">
        <v>68</v>
      </c>
      <c r="K105" s="39">
        <v>2324</v>
      </c>
      <c r="L105" s="39"/>
    </row>
    <row r="106" spans="1:12" x14ac:dyDescent="0.25">
      <c r="A106">
        <v>400</v>
      </c>
      <c r="B106" s="161">
        <v>43102</v>
      </c>
      <c r="C106" s="7">
        <v>400</v>
      </c>
      <c r="D106" s="43">
        <v>22.85</v>
      </c>
      <c r="E106" s="39">
        <v>26.65</v>
      </c>
      <c r="F106" s="39">
        <f t="shared" si="12"/>
        <v>1519.9999999999989</v>
      </c>
      <c r="G106" s="39">
        <f t="shared" si="13"/>
        <v>9140</v>
      </c>
      <c r="H106" s="175">
        <f t="shared" si="14"/>
        <v>0.16630196936542657</v>
      </c>
      <c r="I106" s="656" t="s">
        <v>758</v>
      </c>
      <c r="J106" s="39"/>
      <c r="K106" s="39">
        <v>2972</v>
      </c>
      <c r="L106" s="39"/>
    </row>
    <row r="107" spans="1:12" x14ac:dyDescent="0.25">
      <c r="A107">
        <v>400</v>
      </c>
      <c r="B107" s="161">
        <v>43110</v>
      </c>
      <c r="C107" s="10">
        <v>400</v>
      </c>
      <c r="D107" s="39">
        <v>22.8508</v>
      </c>
      <c r="E107" s="39">
        <v>25.91</v>
      </c>
      <c r="F107" s="39">
        <f t="shared" si="12"/>
        <v>1223.6800000000003</v>
      </c>
      <c r="G107" s="39">
        <f t="shared" si="13"/>
        <v>9140.32</v>
      </c>
      <c r="H107" s="175">
        <f t="shared" si="14"/>
        <v>0.13387715090937738</v>
      </c>
      <c r="I107" s="39"/>
      <c r="J107" s="39"/>
      <c r="K107" s="39">
        <v>2676</v>
      </c>
      <c r="L107" s="39"/>
    </row>
    <row r="108" spans="1:12" x14ac:dyDescent="0.25">
      <c r="B108" s="161">
        <v>43112</v>
      </c>
      <c r="C108" s="10">
        <v>400</v>
      </c>
      <c r="D108" s="39">
        <v>22.8508</v>
      </c>
      <c r="E108" s="39">
        <v>27.22</v>
      </c>
      <c r="F108" s="39">
        <f t="shared" ref="F108:F120" si="15">C108*(E108-D108)</f>
        <v>1747.6799999999998</v>
      </c>
      <c r="G108" s="39">
        <f t="shared" ref="G108:G120" si="16">D108*C108</f>
        <v>9140.32</v>
      </c>
      <c r="H108" s="175">
        <f t="shared" ref="H108:H120" si="17">(E108-D108)/D108</f>
        <v>0.1912055595427731</v>
      </c>
      <c r="I108" s="39"/>
      <c r="J108" s="39"/>
      <c r="K108" s="39">
        <v>3120</v>
      </c>
      <c r="L108" s="39"/>
    </row>
    <row r="109" spans="1:12" x14ac:dyDescent="0.25">
      <c r="A109">
        <v>400</v>
      </c>
      <c r="B109" s="161">
        <v>43116</v>
      </c>
      <c r="C109" s="10">
        <v>450</v>
      </c>
      <c r="D109" s="39">
        <v>23.176200000000001</v>
      </c>
      <c r="E109" s="39">
        <v>25.68</v>
      </c>
      <c r="F109" s="39">
        <f t="shared" si="15"/>
        <v>1126.7099999999991</v>
      </c>
      <c r="G109" s="39">
        <f t="shared" si="16"/>
        <v>10429.290000000001</v>
      </c>
      <c r="H109" s="175">
        <f t="shared" si="17"/>
        <v>0.10803324099722983</v>
      </c>
      <c r="I109" s="39"/>
      <c r="J109" s="39"/>
      <c r="K109" s="39">
        <v>2579</v>
      </c>
      <c r="L109" s="39"/>
    </row>
    <row r="110" spans="1:12" x14ac:dyDescent="0.25">
      <c r="A110">
        <v>350</v>
      </c>
      <c r="B110" s="161">
        <v>43118</v>
      </c>
      <c r="C110" s="7">
        <v>400</v>
      </c>
      <c r="D110" s="43">
        <v>22.763300000000001</v>
      </c>
      <c r="E110" s="39">
        <v>26.22</v>
      </c>
      <c r="F110" s="39">
        <f t="shared" si="15"/>
        <v>1382.6799999999992</v>
      </c>
      <c r="G110" s="39">
        <f t="shared" si="16"/>
        <v>9105.32</v>
      </c>
      <c r="H110" s="175">
        <f t="shared" si="17"/>
        <v>0.15185408091093988</v>
      </c>
      <c r="I110" s="39">
        <v>22.5</v>
      </c>
      <c r="J110" s="39"/>
      <c r="K110" s="39">
        <v>2835</v>
      </c>
      <c r="L110" s="39"/>
    </row>
    <row r="111" spans="1:12" x14ac:dyDescent="0.25">
      <c r="A111">
        <v>350</v>
      </c>
      <c r="B111" s="161">
        <v>43121</v>
      </c>
      <c r="C111" s="10">
        <v>400</v>
      </c>
      <c r="D111" s="39">
        <v>22.76</v>
      </c>
      <c r="E111" s="39">
        <v>26.53</v>
      </c>
      <c r="F111" s="39">
        <f t="shared" si="15"/>
        <v>1507.9999999999998</v>
      </c>
      <c r="G111" s="39">
        <f t="shared" si="16"/>
        <v>9104</v>
      </c>
      <c r="H111" s="175">
        <f t="shared" si="17"/>
        <v>0.16564147627416517</v>
      </c>
      <c r="I111" s="39"/>
      <c r="J111" s="39">
        <v>58.41</v>
      </c>
      <c r="K111" s="39">
        <v>2959</v>
      </c>
      <c r="L111" s="39"/>
    </row>
    <row r="112" spans="1:12" x14ac:dyDescent="0.25">
      <c r="A112">
        <v>250</v>
      </c>
      <c r="B112" s="161">
        <v>43126</v>
      </c>
      <c r="C112" s="10">
        <v>300</v>
      </c>
      <c r="D112" s="39">
        <v>21.144600000000001</v>
      </c>
      <c r="E112" s="39">
        <v>27.6</v>
      </c>
      <c r="F112" s="39">
        <f t="shared" si="15"/>
        <v>1936.6200000000003</v>
      </c>
      <c r="G112" s="39">
        <f t="shared" si="16"/>
        <v>6343.38</v>
      </c>
      <c r="H112" s="175">
        <f t="shared" si="17"/>
        <v>0.30529780653216426</v>
      </c>
      <c r="I112" s="39"/>
      <c r="J112" s="39"/>
      <c r="K112" s="39">
        <v>3389</v>
      </c>
      <c r="L112" s="39"/>
    </row>
    <row r="113" spans="1:12" x14ac:dyDescent="0.25">
      <c r="A113">
        <v>250</v>
      </c>
      <c r="B113" s="161">
        <v>43131</v>
      </c>
      <c r="C113" s="10">
        <v>400</v>
      </c>
      <c r="D113" s="39">
        <v>22.578499999999998</v>
      </c>
      <c r="E113" s="39">
        <v>27.3</v>
      </c>
      <c r="F113" s="39">
        <f t="shared" si="15"/>
        <v>1888.600000000001</v>
      </c>
      <c r="G113" s="39">
        <f t="shared" si="16"/>
        <v>9031.4</v>
      </c>
      <c r="H113" s="175">
        <f t="shared" si="17"/>
        <v>0.20911486591226178</v>
      </c>
      <c r="I113" s="39"/>
      <c r="J113" s="39"/>
      <c r="K113" s="39">
        <v>3341</v>
      </c>
      <c r="L113" s="39"/>
    </row>
    <row r="114" spans="1:12" x14ac:dyDescent="0.25">
      <c r="A114">
        <v>250</v>
      </c>
      <c r="B114" s="161">
        <v>43133</v>
      </c>
      <c r="C114" s="10">
        <v>600</v>
      </c>
      <c r="D114" s="39">
        <v>23.68</v>
      </c>
      <c r="E114" s="39">
        <v>26.04</v>
      </c>
      <c r="F114" s="39">
        <f t="shared" si="15"/>
        <v>1415.9999999999995</v>
      </c>
      <c r="G114" s="39">
        <f t="shared" si="16"/>
        <v>14208</v>
      </c>
      <c r="H114" s="175">
        <f t="shared" si="17"/>
        <v>9.9662162162162143E-2</v>
      </c>
      <c r="I114" s="39"/>
      <c r="J114" s="39"/>
      <c r="K114" s="39">
        <v>2869</v>
      </c>
      <c r="L114" s="39"/>
    </row>
    <row r="115" spans="1:12" x14ac:dyDescent="0.25">
      <c r="B115" s="161">
        <v>43140</v>
      </c>
      <c r="C115" s="352">
        <v>800</v>
      </c>
      <c r="D115" s="353">
        <v>23.654199999999999</v>
      </c>
      <c r="E115" s="39">
        <v>24.35</v>
      </c>
      <c r="F115" s="39">
        <f t="shared" si="15"/>
        <v>556.64000000000158</v>
      </c>
      <c r="G115" s="39">
        <f t="shared" si="16"/>
        <v>18923.36</v>
      </c>
      <c r="H115" s="175">
        <f t="shared" si="17"/>
        <v>2.9415494922677664E-2</v>
      </c>
      <c r="I115" s="39"/>
      <c r="J115" s="39"/>
      <c r="K115" s="39">
        <v>2032</v>
      </c>
      <c r="L115" s="39"/>
    </row>
    <row r="116" spans="1:12" x14ac:dyDescent="0.25">
      <c r="A116">
        <v>50</v>
      </c>
      <c r="B116" s="161">
        <v>43140</v>
      </c>
      <c r="C116" s="10">
        <v>600</v>
      </c>
      <c r="D116" s="39">
        <v>23.379200000000001</v>
      </c>
      <c r="E116" s="39">
        <v>24.35</v>
      </c>
      <c r="F116" s="39">
        <f t="shared" si="15"/>
        <v>582.48000000000036</v>
      </c>
      <c r="G116" s="39">
        <f t="shared" si="16"/>
        <v>14027.52</v>
      </c>
      <c r="H116" s="175">
        <f t="shared" si="17"/>
        <v>4.1524089789214368E-2</v>
      </c>
      <c r="I116" s="39"/>
      <c r="J116" s="39"/>
      <c r="K116" s="39">
        <v>2035</v>
      </c>
      <c r="L116" s="39"/>
    </row>
    <row r="117" spans="1:12" x14ac:dyDescent="0.25">
      <c r="A117">
        <v>50</v>
      </c>
      <c r="B117" s="161">
        <v>43146</v>
      </c>
      <c r="C117" s="10">
        <v>600</v>
      </c>
      <c r="D117" s="39">
        <v>23.38</v>
      </c>
      <c r="E117" s="39">
        <v>25.86</v>
      </c>
      <c r="F117" s="39">
        <f t="shared" si="15"/>
        <v>1488.0000000000002</v>
      </c>
      <c r="G117" s="39">
        <f t="shared" si="16"/>
        <v>14028</v>
      </c>
      <c r="H117" s="175">
        <f t="shared" si="17"/>
        <v>0.10607356715141149</v>
      </c>
      <c r="I117" s="39"/>
      <c r="J117" s="39"/>
      <c r="K117" s="39">
        <v>2941</v>
      </c>
      <c r="L117" s="39"/>
    </row>
    <row r="118" spans="1:12" x14ac:dyDescent="0.25">
      <c r="A118">
        <v>0</v>
      </c>
      <c r="B118" s="161">
        <v>43151</v>
      </c>
      <c r="C118" s="10">
        <v>500</v>
      </c>
      <c r="D118" s="39">
        <v>22.82</v>
      </c>
      <c r="E118" s="39">
        <v>26.19</v>
      </c>
      <c r="F118" s="39">
        <f t="shared" si="15"/>
        <v>1685.0000000000005</v>
      </c>
      <c r="G118" s="39">
        <f t="shared" si="16"/>
        <v>11410</v>
      </c>
      <c r="H118" s="175">
        <f t="shared" si="17"/>
        <v>0.14767747589833483</v>
      </c>
      <c r="I118" s="39"/>
      <c r="J118" s="39"/>
      <c r="K118" s="39">
        <v>3139</v>
      </c>
      <c r="L118" s="39"/>
    </row>
    <row r="119" spans="1:12" x14ac:dyDescent="0.25">
      <c r="A119">
        <v>0</v>
      </c>
      <c r="B119" s="161">
        <v>43151</v>
      </c>
      <c r="C119" s="7">
        <v>400</v>
      </c>
      <c r="D119" s="43">
        <v>21.81</v>
      </c>
      <c r="E119" s="39">
        <v>26.76</v>
      </c>
      <c r="F119" s="39">
        <f t="shared" si="15"/>
        <v>1980.0000000000011</v>
      </c>
      <c r="G119" s="39">
        <f t="shared" si="16"/>
        <v>8724</v>
      </c>
      <c r="H119" s="175">
        <f t="shared" si="17"/>
        <v>0.22696011004126562</v>
      </c>
      <c r="I119" s="656" t="s">
        <v>868</v>
      </c>
      <c r="J119" s="39"/>
      <c r="K119" s="39">
        <v>3433</v>
      </c>
      <c r="L119" s="39"/>
    </row>
    <row r="120" spans="1:12" x14ac:dyDescent="0.25">
      <c r="B120" s="161">
        <v>43157</v>
      </c>
      <c r="C120" s="10">
        <v>400</v>
      </c>
      <c r="D120" s="39">
        <v>21.81</v>
      </c>
      <c r="E120" s="39">
        <v>28.12</v>
      </c>
      <c r="F120" s="39">
        <f t="shared" si="15"/>
        <v>2524.0000000000009</v>
      </c>
      <c r="G120" s="39">
        <f t="shared" si="16"/>
        <v>8724</v>
      </c>
      <c r="H120" s="175">
        <f t="shared" si="17"/>
        <v>0.28931682714351226</v>
      </c>
      <c r="I120" s="39"/>
      <c r="J120" s="39"/>
      <c r="K120" s="39">
        <v>3996</v>
      </c>
      <c r="L120" s="39"/>
    </row>
    <row r="121" spans="1:12" x14ac:dyDescent="0.25">
      <c r="A121" s="1">
        <v>43164</v>
      </c>
      <c r="B121" s="161">
        <v>43158</v>
      </c>
      <c r="C121" s="10">
        <v>400</v>
      </c>
      <c r="D121" s="39">
        <v>21.81</v>
      </c>
      <c r="E121" s="39">
        <v>26.82</v>
      </c>
      <c r="F121" s="39">
        <f>C121*(E121-D121)</f>
        <v>2004.0000000000007</v>
      </c>
      <c r="G121" s="39">
        <f>D121*C121</f>
        <v>8724</v>
      </c>
      <c r="H121" s="175">
        <f>(E121-D121)/D121</f>
        <v>0.22971114167812939</v>
      </c>
      <c r="I121" s="39"/>
      <c r="J121" s="39"/>
      <c r="K121" s="39">
        <v>3457</v>
      </c>
      <c r="L121" s="39"/>
    </row>
    <row r="122" spans="1:12" x14ac:dyDescent="0.25">
      <c r="A122">
        <v>200</v>
      </c>
      <c r="B122" s="161">
        <v>43165</v>
      </c>
      <c r="C122" s="10">
        <v>400</v>
      </c>
      <c r="D122" s="39">
        <v>21.81</v>
      </c>
      <c r="E122" s="39">
        <v>27.74</v>
      </c>
      <c r="F122" s="39">
        <f>C122*(E122-D122)</f>
        <v>2372</v>
      </c>
      <c r="G122" s="39">
        <f>D122*C122</f>
        <v>8724</v>
      </c>
      <c r="H122" s="175">
        <f>(E122-D122)/D122</f>
        <v>0.27189362677670792</v>
      </c>
      <c r="I122" s="39"/>
      <c r="J122" s="39"/>
      <c r="K122" s="39">
        <v>3825</v>
      </c>
      <c r="L122" s="39"/>
    </row>
    <row r="123" spans="1:12" x14ac:dyDescent="0.25">
      <c r="A123">
        <v>400</v>
      </c>
      <c r="B123" s="161">
        <v>43178</v>
      </c>
      <c r="C123" s="10">
        <v>600</v>
      </c>
      <c r="D123" s="39">
        <v>22.95</v>
      </c>
      <c r="E123" s="39">
        <v>25.59</v>
      </c>
      <c r="F123" s="39">
        <f>C123*(E123-D123)</f>
        <v>1584.0000000000005</v>
      </c>
      <c r="G123" s="39">
        <f>D123*C123</f>
        <v>13770</v>
      </c>
      <c r="H123" s="175">
        <f>(E123-D123)/D123</f>
        <v>0.11503267973856211</v>
      </c>
      <c r="I123" s="39">
        <v>22.5</v>
      </c>
      <c r="J123" s="39"/>
      <c r="K123" s="39">
        <v>2851</v>
      </c>
      <c r="L123" s="39"/>
    </row>
    <row r="124" spans="1:12" x14ac:dyDescent="0.25">
      <c r="A124">
        <v>400</v>
      </c>
      <c r="B124" s="161">
        <v>43185</v>
      </c>
      <c r="C124" s="10">
        <v>600</v>
      </c>
      <c r="D124" s="39">
        <v>22.95</v>
      </c>
      <c r="E124" s="39">
        <v>24.65</v>
      </c>
      <c r="F124" s="39">
        <f t="shared" ref="F124:F131" si="18">C124*(E124-D124)</f>
        <v>1019.9999999999995</v>
      </c>
      <c r="G124" s="39">
        <f t="shared" ref="G124:G131" si="19">D124*C124</f>
        <v>13770</v>
      </c>
      <c r="H124" s="175">
        <f t="shared" ref="H124:H131" si="20">(E124-D124)/D124</f>
        <v>7.4074074074074042E-2</v>
      </c>
      <c r="I124" s="39"/>
      <c r="J124" s="39"/>
      <c r="K124" s="39">
        <v>2474</v>
      </c>
      <c r="L124" s="39"/>
    </row>
    <row r="125" spans="1:12" x14ac:dyDescent="0.25">
      <c r="A125">
        <v>400</v>
      </c>
      <c r="B125" s="161">
        <v>43187</v>
      </c>
      <c r="C125" s="352">
        <v>800</v>
      </c>
      <c r="D125" s="353">
        <v>23.1145</v>
      </c>
      <c r="E125" s="39">
        <v>23.57</v>
      </c>
      <c r="F125" s="39">
        <f t="shared" si="18"/>
        <v>364.40000000000055</v>
      </c>
      <c r="G125" s="39">
        <f t="shared" si="19"/>
        <v>18491.599999999999</v>
      </c>
      <c r="H125" s="175">
        <f t="shared" si="20"/>
        <v>1.9706244997728727E-2</v>
      </c>
      <c r="I125" s="656" t="s">
        <v>893</v>
      </c>
      <c r="J125" s="39"/>
      <c r="K125" s="39">
        <v>1817</v>
      </c>
      <c r="L125" s="39"/>
    </row>
    <row r="126" spans="1:12" x14ac:dyDescent="0.25">
      <c r="A126">
        <v>200</v>
      </c>
      <c r="B126" s="161">
        <v>43188</v>
      </c>
      <c r="C126" s="10">
        <v>600</v>
      </c>
      <c r="D126" s="39">
        <v>22.732900000000001</v>
      </c>
      <c r="E126" s="39">
        <v>24.28</v>
      </c>
      <c r="F126" s="39">
        <f t="shared" si="18"/>
        <v>928.26000000000022</v>
      </c>
      <c r="G126" s="39">
        <f t="shared" si="19"/>
        <v>13639.74</v>
      </c>
      <c r="H126" s="175">
        <f t="shared" si="20"/>
        <v>6.8055549445957195E-2</v>
      </c>
      <c r="I126" s="39">
        <v>22.5</v>
      </c>
      <c r="J126" s="39"/>
      <c r="K126" s="39">
        <v>2380</v>
      </c>
      <c r="L126" s="39"/>
    </row>
    <row r="127" spans="1:12" x14ac:dyDescent="0.25">
      <c r="A127">
        <v>200</v>
      </c>
      <c r="B127" s="161">
        <v>43192</v>
      </c>
      <c r="C127" s="352">
        <v>800</v>
      </c>
      <c r="D127" s="353">
        <v>22.97</v>
      </c>
      <c r="E127" s="39">
        <v>23.67</v>
      </c>
      <c r="F127" s="39">
        <f t="shared" si="18"/>
        <v>560.00000000000227</v>
      </c>
      <c r="G127" s="39">
        <f t="shared" si="19"/>
        <v>18376</v>
      </c>
      <c r="H127" s="175">
        <f t="shared" si="20"/>
        <v>3.0474531998258725E-2</v>
      </c>
      <c r="I127" s="39"/>
      <c r="J127" s="39"/>
      <c r="K127" s="39">
        <v>2012</v>
      </c>
      <c r="L127" s="39"/>
    </row>
    <row r="128" spans="1:12" x14ac:dyDescent="0.25">
      <c r="A128">
        <v>0</v>
      </c>
      <c r="B128" s="161">
        <v>43195</v>
      </c>
      <c r="C128" s="10">
        <v>600</v>
      </c>
      <c r="D128" s="39">
        <v>22.21</v>
      </c>
      <c r="E128" s="39">
        <v>25.19</v>
      </c>
      <c r="F128" s="39">
        <f t="shared" si="18"/>
        <v>1788.0000000000002</v>
      </c>
      <c r="G128" s="39">
        <f t="shared" si="19"/>
        <v>13326</v>
      </c>
      <c r="H128" s="175">
        <f t="shared" si="20"/>
        <v>0.13417379558757317</v>
      </c>
      <c r="I128" s="656" t="s">
        <v>895</v>
      </c>
      <c r="J128" s="39"/>
      <c r="K128" s="39">
        <v>3240</v>
      </c>
      <c r="L128" s="39"/>
    </row>
    <row r="129" spans="1:12" x14ac:dyDescent="0.25">
      <c r="B129" s="161">
        <v>43196</v>
      </c>
      <c r="C129" s="10">
        <v>700</v>
      </c>
      <c r="D129" s="39">
        <v>22.54</v>
      </c>
      <c r="E129" s="39">
        <v>24.5</v>
      </c>
      <c r="F129" s="39">
        <f t="shared" si="18"/>
        <v>1372.0000000000007</v>
      </c>
      <c r="G129" s="39">
        <f t="shared" si="19"/>
        <v>15778</v>
      </c>
      <c r="H129" s="175">
        <f t="shared" si="20"/>
        <v>8.6956521739130474E-2</v>
      </c>
      <c r="I129" s="39"/>
      <c r="J129" s="39"/>
      <c r="K129" s="39">
        <v>2826</v>
      </c>
      <c r="L129" s="39"/>
    </row>
    <row r="130" spans="1:12" x14ac:dyDescent="0.25">
      <c r="A130">
        <v>0</v>
      </c>
      <c r="B130" s="161">
        <v>43196</v>
      </c>
      <c r="C130" s="352">
        <v>800</v>
      </c>
      <c r="D130" s="353">
        <v>22.725999999999999</v>
      </c>
      <c r="E130" s="39">
        <v>24.05</v>
      </c>
      <c r="F130" s="39">
        <f t="shared" si="18"/>
        <v>1059.2000000000012</v>
      </c>
      <c r="G130" s="39">
        <f t="shared" si="19"/>
        <v>18180.8</v>
      </c>
      <c r="H130" s="175">
        <f t="shared" si="20"/>
        <v>5.8259262518701123E-2</v>
      </c>
      <c r="I130" s="39">
        <v>22.5</v>
      </c>
      <c r="J130" s="39">
        <v>43</v>
      </c>
      <c r="K130" s="39">
        <v>2511</v>
      </c>
      <c r="L130" s="39">
        <v>19.38</v>
      </c>
    </row>
    <row r="131" spans="1:12" x14ac:dyDescent="0.25">
      <c r="A131">
        <v>0</v>
      </c>
      <c r="B131" s="161">
        <v>43200</v>
      </c>
      <c r="C131" s="10">
        <v>600</v>
      </c>
      <c r="D131" s="39">
        <v>21.895</v>
      </c>
      <c r="E131" s="39">
        <v>25.03</v>
      </c>
      <c r="F131" s="39">
        <f t="shared" si="18"/>
        <v>1881.0000000000009</v>
      </c>
      <c r="G131" s="39">
        <f t="shared" si="19"/>
        <v>13137</v>
      </c>
      <c r="H131" s="175">
        <f t="shared" si="20"/>
        <v>0.14318337519981739</v>
      </c>
      <c r="I131" s="39"/>
      <c r="J131" s="39"/>
      <c r="K131" s="39">
        <v>3333</v>
      </c>
      <c r="L131" s="39"/>
    </row>
    <row r="132" spans="1:12" x14ac:dyDescent="0.25">
      <c r="A132">
        <v>0</v>
      </c>
      <c r="B132" s="161">
        <v>43208</v>
      </c>
      <c r="C132" s="10">
        <v>600</v>
      </c>
      <c r="D132" s="39">
        <v>21.895</v>
      </c>
      <c r="E132" s="39">
        <v>26.04</v>
      </c>
      <c r="F132" s="39">
        <f>C132*(E132-D132)</f>
        <v>2486.9999999999995</v>
      </c>
      <c r="G132" s="39">
        <f>D132*C132</f>
        <v>13137</v>
      </c>
      <c r="H132" s="175">
        <f>(E132-D132)/D132</f>
        <v>0.18931262845398492</v>
      </c>
      <c r="I132" s="39"/>
      <c r="J132" s="39"/>
      <c r="K132" s="39">
        <v>3939</v>
      </c>
      <c r="L132" s="39"/>
    </row>
    <row r="133" spans="1:12" x14ac:dyDescent="0.25">
      <c r="A133">
        <v>0</v>
      </c>
      <c r="B133" s="161">
        <v>43216</v>
      </c>
      <c r="C133" s="10">
        <v>600</v>
      </c>
      <c r="D133" s="39">
        <v>21.895</v>
      </c>
      <c r="E133" s="39">
        <v>27.17</v>
      </c>
      <c r="F133" s="39">
        <f t="shared" ref="F133:F141" si="21">C133*(E133-D133)</f>
        <v>3165.0000000000014</v>
      </c>
      <c r="G133" s="39">
        <f t="shared" ref="G133:G141" si="22">D133*C133</f>
        <v>13137</v>
      </c>
      <c r="H133" s="175">
        <f t="shared" ref="H133:H141" si="23">(E133-D133)/D133</f>
        <v>0.24092258506508346</v>
      </c>
      <c r="I133" s="39"/>
      <c r="J133" s="39"/>
      <c r="K133" s="39">
        <v>4617</v>
      </c>
      <c r="L133" s="39"/>
    </row>
    <row r="134" spans="1:12" x14ac:dyDescent="0.25">
      <c r="A134">
        <v>200</v>
      </c>
      <c r="B134" s="161">
        <v>43224</v>
      </c>
      <c r="C134" s="7">
        <v>400</v>
      </c>
      <c r="D134" s="43">
        <v>19.053000000000001</v>
      </c>
      <c r="E134" s="39">
        <v>27.43</v>
      </c>
      <c r="F134" s="39">
        <f t="shared" si="21"/>
        <v>3350.7999999999997</v>
      </c>
      <c r="G134" s="39">
        <f t="shared" si="22"/>
        <v>7621.2000000000007</v>
      </c>
      <c r="H134" s="175">
        <f t="shared" si="23"/>
        <v>0.4396682937070277</v>
      </c>
      <c r="I134" s="656" t="s">
        <v>989</v>
      </c>
      <c r="J134" s="39"/>
      <c r="K134" s="39">
        <v>4803</v>
      </c>
      <c r="L134" s="39">
        <v>19.68</v>
      </c>
    </row>
    <row r="135" spans="1:12" x14ac:dyDescent="0.25">
      <c r="A135">
        <v>400</v>
      </c>
      <c r="B135" s="161">
        <v>43227</v>
      </c>
      <c r="C135" s="10">
        <v>500</v>
      </c>
      <c r="D135" s="39">
        <v>20.6462</v>
      </c>
      <c r="E135" s="39">
        <v>27.56</v>
      </c>
      <c r="F135" s="39">
        <f t="shared" si="21"/>
        <v>3456.8999999999992</v>
      </c>
      <c r="G135" s="39">
        <f t="shared" si="22"/>
        <v>10323.1</v>
      </c>
      <c r="H135" s="175">
        <f t="shared" si="23"/>
        <v>0.33487033933605209</v>
      </c>
      <c r="I135" s="39"/>
      <c r="J135" s="39"/>
      <c r="K135" s="39">
        <v>4909</v>
      </c>
      <c r="L135" s="39"/>
    </row>
    <row r="136" spans="1:12" x14ac:dyDescent="0.25">
      <c r="A136">
        <v>400</v>
      </c>
      <c r="B136" s="161">
        <v>43228</v>
      </c>
      <c r="C136" s="10">
        <v>600</v>
      </c>
      <c r="D136" s="39">
        <v>21.5518</v>
      </c>
      <c r="E136" s="39">
        <v>26.1</v>
      </c>
      <c r="F136" s="39">
        <f t="shared" si="21"/>
        <v>2728.920000000001</v>
      </c>
      <c r="G136" s="39">
        <f t="shared" si="22"/>
        <v>12931.08</v>
      </c>
      <c r="H136" s="175">
        <f t="shared" si="23"/>
        <v>0.21103573715420529</v>
      </c>
      <c r="I136" s="656" t="s">
        <v>998</v>
      </c>
      <c r="J136" s="39"/>
      <c r="K136" s="39">
        <v>4181</v>
      </c>
      <c r="L136" s="39"/>
    </row>
    <row r="137" spans="1:12" x14ac:dyDescent="0.25">
      <c r="A137">
        <v>200</v>
      </c>
      <c r="B137" s="161">
        <v>43234</v>
      </c>
      <c r="C137" s="7">
        <v>400</v>
      </c>
      <c r="D137" s="43">
        <v>18.6431</v>
      </c>
      <c r="E137" s="39">
        <v>27.17</v>
      </c>
      <c r="F137" s="39">
        <f t="shared" si="21"/>
        <v>3410.7600000000007</v>
      </c>
      <c r="G137" s="39">
        <f t="shared" si="22"/>
        <v>7457.24</v>
      </c>
      <c r="H137" s="175">
        <f t="shared" si="23"/>
        <v>0.45737565104515887</v>
      </c>
      <c r="I137" s="39">
        <v>18.5</v>
      </c>
      <c r="J137" s="39"/>
      <c r="K137" s="39">
        <v>4863</v>
      </c>
      <c r="L137" s="39"/>
    </row>
    <row r="138" spans="1:12" x14ac:dyDescent="0.25">
      <c r="A138">
        <v>0</v>
      </c>
      <c r="B138" s="161">
        <v>43257</v>
      </c>
      <c r="C138" s="181">
        <v>200</v>
      </c>
      <c r="D138" s="182">
        <v>8.5065000000000008</v>
      </c>
      <c r="E138" s="39">
        <v>29.08</v>
      </c>
      <c r="F138" s="39">
        <f t="shared" si="21"/>
        <v>4114.6999999999989</v>
      </c>
      <c r="G138" s="39">
        <f t="shared" si="22"/>
        <v>1701.3000000000002</v>
      </c>
      <c r="H138" s="175">
        <f t="shared" si="23"/>
        <v>2.418562275906659</v>
      </c>
      <c r="I138" s="39"/>
      <c r="J138" s="39"/>
      <c r="K138" s="39">
        <v>5567</v>
      </c>
      <c r="L138" s="39"/>
    </row>
    <row r="139" spans="1:12" x14ac:dyDescent="0.25">
      <c r="A139">
        <v>200</v>
      </c>
      <c r="B139" s="161">
        <v>43270</v>
      </c>
      <c r="C139" s="7">
        <v>400</v>
      </c>
      <c r="D139" s="43">
        <v>18.353300000000001</v>
      </c>
      <c r="E139" s="39">
        <v>28.31</v>
      </c>
      <c r="F139" s="39">
        <f t="shared" si="21"/>
        <v>3982.6799999999994</v>
      </c>
      <c r="G139" s="39">
        <f t="shared" si="22"/>
        <v>7341.3200000000006</v>
      </c>
      <c r="H139" s="175">
        <f t="shared" si="23"/>
        <v>0.54250189339246879</v>
      </c>
      <c r="I139" s="182" t="s">
        <v>1057</v>
      </c>
      <c r="J139" s="39"/>
      <c r="K139" s="39">
        <v>5435</v>
      </c>
      <c r="L139" s="39"/>
    </row>
    <row r="140" spans="1:12" x14ac:dyDescent="0.25">
      <c r="A140">
        <v>200</v>
      </c>
      <c r="B140" s="161">
        <v>43272</v>
      </c>
      <c r="C140" s="10">
        <v>400</v>
      </c>
      <c r="D140" s="39">
        <v>18.328299999999999</v>
      </c>
      <c r="E140" s="39">
        <v>28.28</v>
      </c>
      <c r="F140" s="39">
        <f t="shared" si="21"/>
        <v>3980.6800000000012</v>
      </c>
      <c r="G140" s="39">
        <f t="shared" si="22"/>
        <v>7331.32</v>
      </c>
      <c r="H140" s="175">
        <f t="shared" si="23"/>
        <v>0.54296906969004233</v>
      </c>
      <c r="I140" s="39"/>
      <c r="J140" s="39"/>
      <c r="K140" s="39">
        <f t="shared" ref="K140:K152" si="24">F140+$Q$10</f>
        <v>5432.94</v>
      </c>
      <c r="L140" s="39"/>
    </row>
    <row r="141" spans="1:12" x14ac:dyDescent="0.25">
      <c r="A141">
        <v>100</v>
      </c>
      <c r="B141" s="161">
        <v>43273</v>
      </c>
      <c r="C141" s="10">
        <v>300</v>
      </c>
      <c r="D141" s="39">
        <v>14.7445</v>
      </c>
      <c r="E141" s="39">
        <v>28.88</v>
      </c>
      <c r="F141" s="39">
        <f t="shared" si="21"/>
        <v>4240.6499999999996</v>
      </c>
      <c r="G141" s="39">
        <f t="shared" si="22"/>
        <v>4423.3500000000004</v>
      </c>
      <c r="H141" s="175">
        <f t="shared" si="23"/>
        <v>0.95869646308793099</v>
      </c>
      <c r="I141" s="39"/>
      <c r="J141" s="39"/>
      <c r="K141" s="39">
        <f t="shared" si="24"/>
        <v>5692.909999999998</v>
      </c>
      <c r="L141" s="39"/>
    </row>
    <row r="142" spans="1:12" x14ac:dyDescent="0.25">
      <c r="A142">
        <v>100</v>
      </c>
      <c r="B142" s="161">
        <v>43292</v>
      </c>
      <c r="C142" s="7">
        <v>400</v>
      </c>
      <c r="D142" s="43">
        <v>18.11</v>
      </c>
      <c r="E142" s="39">
        <v>27.88</v>
      </c>
      <c r="F142" s="39">
        <f t="shared" ref="F142:F151" si="25">C142*(E142-D142)</f>
        <v>3908</v>
      </c>
      <c r="G142" s="39">
        <f t="shared" ref="G142:G151" si="26">D142*C142</f>
        <v>7244</v>
      </c>
      <c r="H142" s="175">
        <f t="shared" ref="H142:H151" si="27">(E142-D142)/D142</f>
        <v>0.5394809497515185</v>
      </c>
      <c r="I142" s="39"/>
      <c r="J142" s="39"/>
      <c r="K142" s="39">
        <f t="shared" si="24"/>
        <v>5360.2599999999984</v>
      </c>
      <c r="L142" s="39"/>
    </row>
    <row r="143" spans="1:12" x14ac:dyDescent="0.25">
      <c r="A143">
        <v>100</v>
      </c>
      <c r="B143" s="161">
        <v>43292</v>
      </c>
      <c r="C143" s="10">
        <v>500</v>
      </c>
      <c r="D143" s="39">
        <v>20.059999999999999</v>
      </c>
      <c r="E143" s="39">
        <v>27.88</v>
      </c>
      <c r="F143" s="39">
        <f t="shared" si="25"/>
        <v>3910</v>
      </c>
      <c r="G143" s="39">
        <f t="shared" si="26"/>
        <v>10030</v>
      </c>
      <c r="H143" s="175">
        <f t="shared" si="27"/>
        <v>0.38983050847457629</v>
      </c>
      <c r="I143" s="39"/>
      <c r="J143" s="39"/>
      <c r="K143" s="39">
        <f t="shared" si="24"/>
        <v>5362.2599999999984</v>
      </c>
      <c r="L143" s="39"/>
    </row>
    <row r="144" spans="1:12" x14ac:dyDescent="0.25">
      <c r="A144">
        <v>0</v>
      </c>
      <c r="B144" s="161">
        <v>43298</v>
      </c>
      <c r="C144" s="7">
        <v>400</v>
      </c>
      <c r="D144" s="43">
        <v>17.940999999999999</v>
      </c>
      <c r="E144" s="39">
        <v>28.55</v>
      </c>
      <c r="F144" s="39">
        <f t="shared" si="25"/>
        <v>4243.6000000000004</v>
      </c>
      <c r="G144" s="39">
        <f t="shared" si="26"/>
        <v>7176.4</v>
      </c>
      <c r="H144" s="175">
        <f t="shared" si="27"/>
        <v>0.5913271278078146</v>
      </c>
      <c r="I144" s="182" t="s">
        <v>1128</v>
      </c>
      <c r="J144" s="39"/>
      <c r="K144" s="39">
        <f t="shared" si="24"/>
        <v>5695.8599999999988</v>
      </c>
      <c r="L144" s="39"/>
    </row>
    <row r="145" spans="1:12" x14ac:dyDescent="0.25">
      <c r="A145">
        <v>0</v>
      </c>
      <c r="B145" s="161">
        <v>43305</v>
      </c>
      <c r="C145" s="181">
        <v>200</v>
      </c>
      <c r="D145" s="182">
        <v>6.5023</v>
      </c>
      <c r="E145" s="39">
        <v>29.38</v>
      </c>
      <c r="F145" s="39">
        <f t="shared" si="25"/>
        <v>4575.5399999999991</v>
      </c>
      <c r="G145" s="39">
        <f t="shared" si="26"/>
        <v>1300.46</v>
      </c>
      <c r="H145" s="175">
        <f t="shared" si="27"/>
        <v>3.518401181120526</v>
      </c>
      <c r="I145" s="39"/>
      <c r="J145" s="39"/>
      <c r="K145" s="39">
        <f t="shared" si="24"/>
        <v>6027.7999999999975</v>
      </c>
      <c r="L145" s="39"/>
    </row>
    <row r="146" spans="1:12" x14ac:dyDescent="0.25">
      <c r="A146">
        <v>0</v>
      </c>
      <c r="B146" s="161">
        <v>43306</v>
      </c>
      <c r="C146" s="7">
        <v>400</v>
      </c>
      <c r="D146" s="43">
        <v>17.576000000000001</v>
      </c>
      <c r="E146" s="39">
        <v>28.65</v>
      </c>
      <c r="F146" s="39">
        <f t="shared" si="25"/>
        <v>4429.5999999999995</v>
      </c>
      <c r="G146" s="39">
        <f t="shared" si="26"/>
        <v>7030.4000000000005</v>
      </c>
      <c r="H146" s="175">
        <f t="shared" si="27"/>
        <v>0.63006372325898941</v>
      </c>
      <c r="I146" s="39">
        <v>17.5</v>
      </c>
      <c r="J146" s="39"/>
      <c r="K146" s="39">
        <f t="shared" si="24"/>
        <v>5881.8599999999979</v>
      </c>
      <c r="L146" s="39"/>
    </row>
    <row r="147" spans="1:12" x14ac:dyDescent="0.25">
      <c r="B147" s="161">
        <v>43312</v>
      </c>
      <c r="C147" s="10">
        <v>400</v>
      </c>
      <c r="D147" s="39">
        <v>17.579999999999998</v>
      </c>
      <c r="E147" s="39">
        <v>30.11</v>
      </c>
      <c r="F147" s="39">
        <f t="shared" si="25"/>
        <v>5012</v>
      </c>
      <c r="G147" s="39">
        <f t="shared" si="26"/>
        <v>7031.9999999999991</v>
      </c>
      <c r="H147" s="175">
        <f t="shared" si="27"/>
        <v>0.71274175199089884</v>
      </c>
      <c r="I147" s="39"/>
      <c r="J147" s="39"/>
      <c r="K147" s="39">
        <f t="shared" si="24"/>
        <v>6464.2599999999984</v>
      </c>
      <c r="L147" s="39"/>
    </row>
    <row r="148" spans="1:12" x14ac:dyDescent="0.25">
      <c r="B148" s="161">
        <v>43313</v>
      </c>
      <c r="C148" s="10">
        <v>400</v>
      </c>
      <c r="D148" s="39">
        <v>17.579999999999998</v>
      </c>
      <c r="E148" s="39">
        <v>31.54</v>
      </c>
      <c r="F148" s="39">
        <f t="shared" si="25"/>
        <v>5584</v>
      </c>
      <c r="G148" s="39">
        <f t="shared" si="26"/>
        <v>7031.9999999999991</v>
      </c>
      <c r="H148" s="175">
        <f t="shared" si="27"/>
        <v>0.79408418657565427</v>
      </c>
      <c r="I148" s="39"/>
      <c r="J148" s="39"/>
      <c r="K148" s="39">
        <f t="shared" si="24"/>
        <v>7036.2599999999984</v>
      </c>
      <c r="L148" s="39"/>
    </row>
    <row r="149" spans="1:12" x14ac:dyDescent="0.25">
      <c r="B149" s="161">
        <v>43325</v>
      </c>
      <c r="C149" s="10">
        <v>400</v>
      </c>
      <c r="D149" s="39">
        <v>17.579999999999998</v>
      </c>
      <c r="E149" s="39">
        <v>30.34</v>
      </c>
      <c r="F149" s="39">
        <f t="shared" si="25"/>
        <v>5104.0000000000009</v>
      </c>
      <c r="G149" s="39">
        <f t="shared" si="26"/>
        <v>7031.9999999999991</v>
      </c>
      <c r="H149" s="175">
        <f t="shared" si="27"/>
        <v>0.72582480091012536</v>
      </c>
      <c r="I149" s="39"/>
      <c r="J149" s="39"/>
      <c r="K149" s="39">
        <f t="shared" si="24"/>
        <v>6556.2599999999993</v>
      </c>
      <c r="L149" s="39"/>
    </row>
    <row r="150" spans="1:12" x14ac:dyDescent="0.25">
      <c r="A150">
        <v>200</v>
      </c>
      <c r="B150" s="161">
        <v>43327</v>
      </c>
      <c r="C150" s="10">
        <v>600</v>
      </c>
      <c r="D150" s="39">
        <v>21.643999999999998</v>
      </c>
      <c r="E150" s="39">
        <v>29.65</v>
      </c>
      <c r="F150" s="39">
        <f t="shared" si="25"/>
        <v>4803.6000000000004</v>
      </c>
      <c r="G150" s="39">
        <f t="shared" si="26"/>
        <v>12986.4</v>
      </c>
      <c r="H150" s="175">
        <f t="shared" si="27"/>
        <v>0.36989465902790614</v>
      </c>
      <c r="I150" s="39" t="s">
        <v>1202</v>
      </c>
      <c r="J150" s="39"/>
      <c r="K150" s="39">
        <f t="shared" si="24"/>
        <v>6255.8599999999988</v>
      </c>
      <c r="L150" s="39"/>
    </row>
    <row r="151" spans="1:12" x14ac:dyDescent="0.25">
      <c r="A151">
        <v>200</v>
      </c>
      <c r="B151" s="161">
        <v>43332</v>
      </c>
      <c r="C151" s="10">
        <v>600</v>
      </c>
      <c r="D151" s="39">
        <v>21.64</v>
      </c>
      <c r="E151" s="39">
        <v>29.76</v>
      </c>
      <c r="F151" s="39">
        <f t="shared" si="25"/>
        <v>4872.0000000000009</v>
      </c>
      <c r="G151" s="39">
        <f t="shared" si="26"/>
        <v>12984</v>
      </c>
      <c r="H151" s="175">
        <f t="shared" si="27"/>
        <v>0.37523105360443626</v>
      </c>
      <c r="I151" s="39">
        <v>21</v>
      </c>
      <c r="J151" s="39"/>
      <c r="K151" s="39">
        <f t="shared" si="24"/>
        <v>6324.2599999999993</v>
      </c>
      <c r="L151" s="39">
        <v>21.25</v>
      </c>
    </row>
    <row r="152" spans="1:12" x14ac:dyDescent="0.25">
      <c r="A152">
        <v>200</v>
      </c>
      <c r="B152" s="161">
        <v>43333</v>
      </c>
      <c r="C152" s="10">
        <v>600</v>
      </c>
      <c r="D152" s="39">
        <v>21.64</v>
      </c>
      <c r="E152" s="39">
        <v>29.52</v>
      </c>
      <c r="F152" s="39">
        <f t="shared" ref="F152:F164" si="28">C152*(E152-D152)</f>
        <v>4727.9999999999991</v>
      </c>
      <c r="G152" s="39">
        <f t="shared" ref="G152:G164" si="29">D152*C152</f>
        <v>12984</v>
      </c>
      <c r="H152" s="175">
        <f t="shared" ref="H152:H164" si="30">(E152-D152)/D152</f>
        <v>0.36414048059149717</v>
      </c>
      <c r="I152" s="39"/>
      <c r="J152" s="39"/>
      <c r="K152" s="39">
        <f t="shared" si="24"/>
        <v>6180.2599999999975</v>
      </c>
      <c r="L152" s="39"/>
    </row>
    <row r="153" spans="1:12" x14ac:dyDescent="0.25">
      <c r="A153">
        <v>200</v>
      </c>
      <c r="B153" s="161">
        <v>43339</v>
      </c>
      <c r="C153" s="7">
        <v>400</v>
      </c>
      <c r="D153" s="43">
        <v>16.925999999999998</v>
      </c>
      <c r="E153" s="39">
        <v>31.08</v>
      </c>
      <c r="F153" s="39">
        <f t="shared" si="28"/>
        <v>5661.6</v>
      </c>
      <c r="G153" s="39">
        <f t="shared" si="29"/>
        <v>6770.4</v>
      </c>
      <c r="H153" s="175">
        <f t="shared" si="30"/>
        <v>0.83622828784119119</v>
      </c>
      <c r="I153" s="429" t="s">
        <v>1207</v>
      </c>
      <c r="J153" s="39"/>
      <c r="K153" s="39">
        <f t="shared" ref="K153:K160" si="31">F153+$Q$10</f>
        <v>7113.8599999999988</v>
      </c>
      <c r="L153" s="39"/>
    </row>
    <row r="154" spans="1:12" x14ac:dyDescent="0.25">
      <c r="A154">
        <v>200</v>
      </c>
      <c r="B154" s="161">
        <v>43341</v>
      </c>
      <c r="C154" s="10">
        <v>400</v>
      </c>
      <c r="D154" s="39">
        <v>16.93</v>
      </c>
      <c r="E154" s="39">
        <v>31.59</v>
      </c>
      <c r="F154" s="39">
        <f t="shared" si="28"/>
        <v>5864</v>
      </c>
      <c r="G154" s="39">
        <f t="shared" si="29"/>
        <v>6772</v>
      </c>
      <c r="H154" s="175">
        <f t="shared" si="30"/>
        <v>0.8659184878913172</v>
      </c>
      <c r="I154" s="39"/>
      <c r="J154" s="39"/>
      <c r="K154" s="759">
        <f t="shared" si="31"/>
        <v>7316.2599999999984</v>
      </c>
      <c r="L154" s="39">
        <v>22.34</v>
      </c>
    </row>
    <row r="155" spans="1:12" x14ac:dyDescent="0.25">
      <c r="A155">
        <v>200</v>
      </c>
      <c r="B155" s="161">
        <v>43347</v>
      </c>
      <c r="C155" s="10">
        <v>400</v>
      </c>
      <c r="D155" s="39">
        <v>16.93</v>
      </c>
      <c r="E155" s="39">
        <v>30.83</v>
      </c>
      <c r="F155" s="39">
        <f t="shared" si="28"/>
        <v>5559.9999999999991</v>
      </c>
      <c r="G155" s="39">
        <f t="shared" si="29"/>
        <v>6772</v>
      </c>
      <c r="H155" s="175">
        <f t="shared" si="30"/>
        <v>0.82102776137034839</v>
      </c>
      <c r="I155" s="39"/>
      <c r="J155" s="39"/>
      <c r="K155" s="39">
        <f t="shared" si="31"/>
        <v>7012.2599999999975</v>
      </c>
      <c r="L155" s="39">
        <v>22.02</v>
      </c>
    </row>
    <row r="156" spans="1:12" x14ac:dyDescent="0.25">
      <c r="A156">
        <v>200</v>
      </c>
      <c r="B156" s="161">
        <v>43349</v>
      </c>
      <c r="C156" s="10">
        <v>700</v>
      </c>
      <c r="D156" s="39">
        <v>22.563600000000001</v>
      </c>
      <c r="E156" s="39">
        <v>30.51</v>
      </c>
      <c r="F156" s="39">
        <f t="shared" si="28"/>
        <v>5562.4800000000005</v>
      </c>
      <c r="G156" s="39">
        <f t="shared" si="29"/>
        <v>15794.52</v>
      </c>
      <c r="H156" s="175">
        <f t="shared" si="30"/>
        <v>0.35217784396107005</v>
      </c>
      <c r="I156" s="39" t="s">
        <v>1202</v>
      </c>
      <c r="J156" s="39"/>
      <c r="K156" s="39">
        <f t="shared" si="31"/>
        <v>7014.7399999999989</v>
      </c>
      <c r="L156" s="39">
        <v>21.79</v>
      </c>
    </row>
    <row r="157" spans="1:12" x14ac:dyDescent="0.25">
      <c r="A157">
        <v>200</v>
      </c>
      <c r="B157" s="161">
        <v>43350</v>
      </c>
      <c r="C157" s="10">
        <v>700</v>
      </c>
      <c r="D157" s="39">
        <v>22.563600000000001</v>
      </c>
      <c r="E157" s="39">
        <v>30.28</v>
      </c>
      <c r="F157" s="39">
        <f t="shared" si="28"/>
        <v>5401.4800000000005</v>
      </c>
      <c r="G157" s="39">
        <f t="shared" si="29"/>
        <v>15794.52</v>
      </c>
      <c r="H157" s="175">
        <f t="shared" si="30"/>
        <v>0.34198443510787285</v>
      </c>
      <c r="I157" s="39"/>
      <c r="J157" s="39"/>
      <c r="K157" s="39">
        <f t="shared" si="31"/>
        <v>6853.7399999999989</v>
      </c>
      <c r="L157" s="39"/>
    </row>
    <row r="158" spans="1:12" x14ac:dyDescent="0.25">
      <c r="A158">
        <v>200</v>
      </c>
      <c r="B158" s="161">
        <v>43354</v>
      </c>
      <c r="C158" s="10">
        <v>700</v>
      </c>
      <c r="D158" s="39">
        <v>22.563600000000001</v>
      </c>
      <c r="E158" s="39">
        <v>30.93</v>
      </c>
      <c r="F158" s="39">
        <f t="shared" si="28"/>
        <v>5856.48</v>
      </c>
      <c r="G158" s="39">
        <f t="shared" si="29"/>
        <v>15794.52</v>
      </c>
      <c r="H158" s="175">
        <f t="shared" si="30"/>
        <v>0.37079189491038655</v>
      </c>
      <c r="I158" s="39"/>
      <c r="J158" s="39"/>
      <c r="K158" s="39">
        <f t="shared" si="31"/>
        <v>7308.739999999998</v>
      </c>
      <c r="L158" s="39"/>
    </row>
    <row r="159" spans="1:12" x14ac:dyDescent="0.25">
      <c r="B159" s="161">
        <v>43355</v>
      </c>
      <c r="C159" s="10">
        <v>700</v>
      </c>
      <c r="D159" s="39">
        <v>22.563600000000001</v>
      </c>
      <c r="E159" s="39">
        <v>31.12</v>
      </c>
      <c r="F159" s="39">
        <f t="shared" si="28"/>
        <v>5989.48</v>
      </c>
      <c r="G159" s="39">
        <f t="shared" si="29"/>
        <v>15794.52</v>
      </c>
      <c r="H159" s="175">
        <f t="shared" si="30"/>
        <v>0.37921253700650603</v>
      </c>
      <c r="I159" s="39"/>
      <c r="J159" s="39"/>
      <c r="K159" s="759">
        <f t="shared" si="31"/>
        <v>7441.739999999998</v>
      </c>
      <c r="L159" s="39"/>
    </row>
    <row r="160" spans="1:12" x14ac:dyDescent="0.25">
      <c r="B160" s="161">
        <v>43360</v>
      </c>
      <c r="C160" s="10">
        <v>500</v>
      </c>
      <c r="D160" s="39">
        <v>18.845300000000002</v>
      </c>
      <c r="E160" s="39">
        <v>31.99</v>
      </c>
      <c r="F160" s="39">
        <f t="shared" si="28"/>
        <v>6572.3499999999985</v>
      </c>
      <c r="G160" s="39">
        <f t="shared" si="29"/>
        <v>9422.6500000000015</v>
      </c>
      <c r="H160" s="175">
        <f t="shared" si="30"/>
        <v>0.69750547881965241</v>
      </c>
      <c r="I160" s="39"/>
      <c r="J160" s="39"/>
      <c r="K160" s="39">
        <f t="shared" si="31"/>
        <v>8024.6099999999969</v>
      </c>
      <c r="L160" s="39"/>
    </row>
    <row r="161" spans="1:12" x14ac:dyDescent="0.25">
      <c r="A161">
        <v>0</v>
      </c>
      <c r="B161" s="161">
        <v>43360</v>
      </c>
      <c r="C161" s="10">
        <v>300</v>
      </c>
      <c r="D161" s="39">
        <v>9.8224</v>
      </c>
      <c r="E161" s="39">
        <v>31.99</v>
      </c>
      <c r="F161" s="39">
        <f t="shared" si="28"/>
        <v>6650.28</v>
      </c>
      <c r="G161" s="39">
        <f t="shared" si="29"/>
        <v>2946.72</v>
      </c>
      <c r="H161" s="175">
        <f t="shared" si="30"/>
        <v>2.256841505131129</v>
      </c>
      <c r="I161" s="39"/>
      <c r="J161" s="39"/>
      <c r="K161" s="759">
        <f t="shared" ref="K161:K169" si="32">F161+$Q$10</f>
        <v>8102.5399999999981</v>
      </c>
      <c r="L161" s="39">
        <v>22.85</v>
      </c>
    </row>
    <row r="162" spans="1:12" x14ac:dyDescent="0.25">
      <c r="A162" s="1">
        <v>43381</v>
      </c>
      <c r="B162" s="161">
        <v>43363</v>
      </c>
      <c r="C162" s="10">
        <v>300</v>
      </c>
      <c r="D162" s="39">
        <v>9.7889999999999997</v>
      </c>
      <c r="E162" s="39">
        <v>32.31</v>
      </c>
      <c r="F162" s="39">
        <f t="shared" si="28"/>
        <v>6756.3</v>
      </c>
      <c r="G162" s="39">
        <f t="shared" si="29"/>
        <v>2936.7</v>
      </c>
      <c r="H162" s="175">
        <f t="shared" si="30"/>
        <v>2.300643579528042</v>
      </c>
      <c r="I162" s="39"/>
      <c r="J162" s="39"/>
      <c r="K162" s="759">
        <f t="shared" si="32"/>
        <v>8208.5599999999977</v>
      </c>
      <c r="L162" s="39">
        <v>23.08</v>
      </c>
    </row>
    <row r="163" spans="1:12" x14ac:dyDescent="0.25">
      <c r="A163">
        <v>100</v>
      </c>
      <c r="B163" s="161">
        <v>43381</v>
      </c>
      <c r="C163" s="10">
        <v>100</v>
      </c>
      <c r="D163" s="39">
        <v>-38.192</v>
      </c>
      <c r="E163" s="39">
        <v>33.72</v>
      </c>
      <c r="F163" s="39">
        <f t="shared" si="28"/>
        <v>7191.2000000000007</v>
      </c>
      <c r="G163" s="39">
        <f t="shared" si="29"/>
        <v>-3819.2</v>
      </c>
      <c r="H163" s="175">
        <f t="shared" si="30"/>
        <v>-1.8829074151654799</v>
      </c>
      <c r="I163" s="39"/>
      <c r="J163" s="39"/>
      <c r="K163" s="759">
        <f t="shared" si="32"/>
        <v>8643.4599999999991</v>
      </c>
      <c r="L163" s="39">
        <v>24.09</v>
      </c>
    </row>
    <row r="164" spans="1:12" x14ac:dyDescent="0.25">
      <c r="A164">
        <v>100</v>
      </c>
      <c r="B164" s="161">
        <v>43383</v>
      </c>
      <c r="C164" s="10">
        <v>500</v>
      </c>
      <c r="D164" s="39">
        <v>18.361599999999999</v>
      </c>
      <c r="E164" s="39">
        <v>32.31</v>
      </c>
      <c r="F164" s="39">
        <f t="shared" si="28"/>
        <v>6974.2000000000016</v>
      </c>
      <c r="G164" s="39">
        <f t="shared" si="29"/>
        <v>9180.7999999999993</v>
      </c>
      <c r="H164" s="175">
        <f t="shared" si="30"/>
        <v>0.75965057511328005</v>
      </c>
      <c r="I164" s="39"/>
      <c r="J164" s="39"/>
      <c r="K164" s="39">
        <f t="shared" si="32"/>
        <v>8426.4599999999991</v>
      </c>
      <c r="L164" s="39">
        <v>23.08</v>
      </c>
    </row>
    <row r="165" spans="1:12" x14ac:dyDescent="0.25">
      <c r="A165">
        <v>100</v>
      </c>
      <c r="B165" s="161">
        <v>43385</v>
      </c>
      <c r="C165" s="10">
        <v>500</v>
      </c>
      <c r="D165" s="39">
        <v>18.361599999999999</v>
      </c>
      <c r="E165" s="39">
        <v>32.89</v>
      </c>
      <c r="F165" s="39">
        <f t="shared" ref="F165:F177" si="33">C165*(E165-D165)</f>
        <v>7264.2000000000007</v>
      </c>
      <c r="G165" s="39">
        <f t="shared" ref="G165:G177" si="34">D165*C165</f>
        <v>9180.7999999999993</v>
      </c>
      <c r="H165" s="175">
        <f t="shared" ref="H165:H177" si="35">(E165-D165)/D165</f>
        <v>0.79123823631927515</v>
      </c>
      <c r="I165" s="39"/>
      <c r="J165" s="39"/>
      <c r="K165" s="759">
        <f t="shared" si="32"/>
        <v>8716.4599999999991</v>
      </c>
      <c r="L165" s="39">
        <v>23.49</v>
      </c>
    </row>
    <row r="166" spans="1:12" x14ac:dyDescent="0.25">
      <c r="A166">
        <v>100</v>
      </c>
      <c r="B166" s="161">
        <v>43396</v>
      </c>
      <c r="C166" s="10">
        <v>600</v>
      </c>
      <c r="D166" s="39">
        <v>20.454699999999999</v>
      </c>
      <c r="E166" s="39">
        <v>31.41</v>
      </c>
      <c r="F166" s="39">
        <f t="shared" si="33"/>
        <v>6573.18</v>
      </c>
      <c r="G166" s="39">
        <f t="shared" si="34"/>
        <v>12272.82</v>
      </c>
      <c r="H166" s="175">
        <f t="shared" si="35"/>
        <v>0.53558839777655021</v>
      </c>
      <c r="I166" s="39"/>
      <c r="J166" s="39"/>
      <c r="K166" s="39">
        <f t="shared" si="32"/>
        <v>8025.4399999999987</v>
      </c>
      <c r="L166" s="39">
        <v>22.44</v>
      </c>
    </row>
    <row r="167" spans="1:12" x14ac:dyDescent="0.25">
      <c r="A167">
        <v>100</v>
      </c>
      <c r="B167" s="161">
        <v>43402</v>
      </c>
      <c r="C167" s="10">
        <v>600</v>
      </c>
      <c r="D167" s="39">
        <v>20.45</v>
      </c>
      <c r="E167" s="39">
        <v>29.63</v>
      </c>
      <c r="F167" s="39">
        <f t="shared" si="33"/>
        <v>5508</v>
      </c>
      <c r="G167" s="39">
        <f t="shared" si="34"/>
        <v>12270</v>
      </c>
      <c r="H167" s="175">
        <f t="shared" si="35"/>
        <v>0.44889975550122252</v>
      </c>
      <c r="I167" s="39"/>
      <c r="J167" s="39"/>
      <c r="K167" s="39">
        <f t="shared" si="32"/>
        <v>6960.2599999999984</v>
      </c>
      <c r="L167" s="39">
        <v>21.16</v>
      </c>
    </row>
    <row r="168" spans="1:12" x14ac:dyDescent="0.25">
      <c r="A168">
        <v>0</v>
      </c>
      <c r="B168" s="161">
        <v>43409</v>
      </c>
      <c r="C168" s="10">
        <v>500</v>
      </c>
      <c r="D168" s="39">
        <v>17.785699999999999</v>
      </c>
      <c r="E168" s="39">
        <v>32.22</v>
      </c>
      <c r="F168" s="39">
        <f t="shared" si="33"/>
        <v>7217.1500000000005</v>
      </c>
      <c r="G168" s="39">
        <f t="shared" si="34"/>
        <v>8892.8499999999985</v>
      </c>
      <c r="H168" s="175">
        <f t="shared" si="35"/>
        <v>0.81156772013471501</v>
      </c>
      <c r="I168" s="39"/>
      <c r="J168" s="39"/>
      <c r="K168" s="39">
        <f t="shared" si="32"/>
        <v>8669.41</v>
      </c>
      <c r="L168" s="39">
        <v>16.96</v>
      </c>
    </row>
    <row r="169" spans="1:12" x14ac:dyDescent="0.25">
      <c r="A169">
        <v>0</v>
      </c>
      <c r="B169" s="161">
        <v>43410</v>
      </c>
      <c r="C169" s="10">
        <v>500</v>
      </c>
      <c r="D169" s="39">
        <v>17.79</v>
      </c>
      <c r="E169" s="39">
        <v>35.619999999999997</v>
      </c>
      <c r="F169" s="39">
        <f t="shared" si="33"/>
        <v>8915</v>
      </c>
      <c r="G169" s="39">
        <f t="shared" si="34"/>
        <v>8895</v>
      </c>
      <c r="H169" s="175">
        <f t="shared" si="35"/>
        <v>1.0022484541877459</v>
      </c>
      <c r="I169" s="39"/>
      <c r="J169" s="39"/>
      <c r="K169" s="759">
        <f t="shared" si="32"/>
        <v>10367.259999999998</v>
      </c>
      <c r="L169" s="39">
        <v>18.760000000000002</v>
      </c>
    </row>
    <row r="170" spans="1:12" x14ac:dyDescent="0.25">
      <c r="A170">
        <v>400</v>
      </c>
      <c r="B170" s="161">
        <v>43417</v>
      </c>
      <c r="C170" s="10">
        <v>500</v>
      </c>
      <c r="D170" s="39">
        <v>17.79</v>
      </c>
      <c r="E170" s="39">
        <v>36.130000000000003</v>
      </c>
      <c r="F170" s="39">
        <f t="shared" si="33"/>
        <v>9170.0000000000018</v>
      </c>
      <c r="G170" s="39">
        <f t="shared" si="34"/>
        <v>8895</v>
      </c>
      <c r="H170" s="175">
        <f t="shared" si="35"/>
        <v>1.0309162450815068</v>
      </c>
      <c r="I170" s="39"/>
      <c r="J170" s="39"/>
      <c r="K170" s="759">
        <f t="shared" ref="K170:K177" si="36">F170+$Q$10</f>
        <v>10622.26</v>
      </c>
      <c r="L170" s="39">
        <v>19.02</v>
      </c>
    </row>
    <row r="171" spans="1:12" x14ac:dyDescent="0.25">
      <c r="A171">
        <v>200</v>
      </c>
      <c r="B171" s="161">
        <v>43420</v>
      </c>
      <c r="C171" s="10">
        <v>300</v>
      </c>
      <c r="D171" s="39">
        <v>5.1965000000000003</v>
      </c>
      <c r="E171" s="39">
        <v>36.67</v>
      </c>
      <c r="F171" s="39">
        <f t="shared" si="33"/>
        <v>9442.0500000000011</v>
      </c>
      <c r="G171" s="39">
        <f t="shared" si="34"/>
        <v>1558.95</v>
      </c>
      <c r="H171" s="175">
        <f t="shared" si="35"/>
        <v>6.0566727605118826</v>
      </c>
      <c r="I171" s="39"/>
      <c r="J171" s="39"/>
      <c r="K171" s="759">
        <f t="shared" si="36"/>
        <v>10894.31</v>
      </c>
      <c r="L171" s="39">
        <v>19.3</v>
      </c>
    </row>
    <row r="172" spans="1:12" x14ac:dyDescent="0.25">
      <c r="A172">
        <v>300</v>
      </c>
      <c r="B172" s="161">
        <v>43438</v>
      </c>
      <c r="C172" s="7">
        <v>400</v>
      </c>
      <c r="D172" s="43">
        <v>12.71</v>
      </c>
      <c r="E172" s="39">
        <v>35.28</v>
      </c>
      <c r="F172" s="39">
        <f t="shared" si="33"/>
        <v>9028</v>
      </c>
      <c r="G172" s="39">
        <f t="shared" si="34"/>
        <v>5084</v>
      </c>
      <c r="H172" s="175">
        <f t="shared" si="35"/>
        <v>1.7757671125098347</v>
      </c>
      <c r="I172" s="39"/>
      <c r="J172" s="39"/>
      <c r="K172" s="39">
        <f t="shared" si="36"/>
        <v>10480.259999999998</v>
      </c>
      <c r="L172" s="39">
        <v>18.57</v>
      </c>
    </row>
    <row r="173" spans="1:12" x14ac:dyDescent="0.25">
      <c r="A173">
        <v>300</v>
      </c>
      <c r="B173" s="161">
        <v>43440</v>
      </c>
      <c r="C173" s="10">
        <v>500</v>
      </c>
      <c r="D173" s="39">
        <v>16.867899999999999</v>
      </c>
      <c r="E173" s="39">
        <v>34.549999999999997</v>
      </c>
      <c r="F173" s="39">
        <f t="shared" si="33"/>
        <v>8841.0499999999993</v>
      </c>
      <c r="G173" s="39">
        <f t="shared" si="34"/>
        <v>8433.9499999999989</v>
      </c>
      <c r="H173" s="175">
        <f t="shared" si="35"/>
        <v>1.048269197706887</v>
      </c>
      <c r="I173" s="39"/>
      <c r="J173" s="39"/>
      <c r="K173" s="39">
        <f t="shared" si="36"/>
        <v>10293.309999999998</v>
      </c>
      <c r="L173" s="39">
        <v>18.18</v>
      </c>
    </row>
    <row r="174" spans="1:12" x14ac:dyDescent="0.25">
      <c r="A174">
        <v>300</v>
      </c>
      <c r="B174" s="161">
        <v>43442</v>
      </c>
      <c r="C174" s="10">
        <v>500</v>
      </c>
      <c r="D174" s="39">
        <v>16.87</v>
      </c>
      <c r="E174" s="39">
        <v>33.520000000000003</v>
      </c>
      <c r="F174" s="39">
        <f t="shared" si="33"/>
        <v>8325.0000000000018</v>
      </c>
      <c r="G174" s="39">
        <f t="shared" si="34"/>
        <v>8435</v>
      </c>
      <c r="H174" s="175">
        <f t="shared" si="35"/>
        <v>0.98695909899229406</v>
      </c>
      <c r="I174" s="39"/>
      <c r="J174" s="39"/>
      <c r="K174" s="39">
        <f t="shared" si="36"/>
        <v>9777.26</v>
      </c>
      <c r="L174" s="39">
        <v>17.64</v>
      </c>
    </row>
    <row r="175" spans="1:12" x14ac:dyDescent="0.25">
      <c r="A175">
        <v>300</v>
      </c>
      <c r="B175" s="161">
        <v>43447</v>
      </c>
      <c r="C175" s="10">
        <v>600</v>
      </c>
      <c r="D175" s="39">
        <v>19.206600000000002</v>
      </c>
      <c r="E175" s="39">
        <v>30.71</v>
      </c>
      <c r="F175" s="39">
        <f t="shared" si="33"/>
        <v>6902.0399999999991</v>
      </c>
      <c r="G175" s="39">
        <f t="shared" si="34"/>
        <v>11523.960000000001</v>
      </c>
      <c r="H175" s="175">
        <f t="shared" si="35"/>
        <v>0.59892953463913434</v>
      </c>
      <c r="I175" s="39"/>
      <c r="J175" s="39"/>
      <c r="K175" s="39">
        <f t="shared" si="36"/>
        <v>8354.2999999999975</v>
      </c>
      <c r="L175" s="39">
        <v>17.37</v>
      </c>
    </row>
    <row r="176" spans="1:12" x14ac:dyDescent="0.25">
      <c r="A176">
        <v>400</v>
      </c>
      <c r="B176" s="161">
        <v>43473</v>
      </c>
      <c r="C176" s="10">
        <v>500</v>
      </c>
      <c r="D176" s="39">
        <v>16.774000000000001</v>
      </c>
      <c r="E176" s="39">
        <v>31.36</v>
      </c>
      <c r="F176" s="39">
        <f t="shared" si="33"/>
        <v>7292.9999999999991</v>
      </c>
      <c r="G176" s="39">
        <f t="shared" si="34"/>
        <v>8387</v>
      </c>
      <c r="H176" s="175">
        <f t="shared" si="35"/>
        <v>0.86956003338500043</v>
      </c>
      <c r="I176" s="39"/>
      <c r="J176" s="39"/>
      <c r="K176" s="39">
        <f t="shared" si="36"/>
        <v>8745.2599999999984</v>
      </c>
      <c r="L176" s="39">
        <v>16.510000000000002</v>
      </c>
    </row>
    <row r="177" spans="1:12" x14ac:dyDescent="0.25">
      <c r="A177">
        <v>500</v>
      </c>
      <c r="B177" s="161">
        <v>43491</v>
      </c>
      <c r="C177" s="10">
        <v>500</v>
      </c>
      <c r="D177" s="39">
        <v>16.77</v>
      </c>
      <c r="E177" s="39">
        <v>31.89</v>
      </c>
      <c r="F177" s="39">
        <f t="shared" si="33"/>
        <v>7560.0000000000009</v>
      </c>
      <c r="G177" s="39">
        <f t="shared" si="34"/>
        <v>8385</v>
      </c>
      <c r="H177" s="175">
        <f t="shared" si="35"/>
        <v>0.90161001788908779</v>
      </c>
      <c r="I177" s="39"/>
      <c r="J177" s="39"/>
      <c r="K177" s="39">
        <f t="shared" si="36"/>
        <v>9012.2599999999984</v>
      </c>
      <c r="L177" s="39">
        <v>16.78</v>
      </c>
    </row>
    <row r="178" spans="1:12" x14ac:dyDescent="0.25">
      <c r="A178">
        <v>200</v>
      </c>
      <c r="B178" s="161">
        <v>43516</v>
      </c>
      <c r="C178" s="181">
        <v>200</v>
      </c>
      <c r="D178" s="182">
        <v>-8.5844000000000005</v>
      </c>
      <c r="E178" s="39">
        <v>33.68</v>
      </c>
      <c r="F178" s="39">
        <f t="shared" ref="F178:F185" si="37">C178*(E178-D178)</f>
        <v>8452.880000000001</v>
      </c>
      <c r="G178" s="39">
        <f t="shared" ref="G178:G185" si="38">D178*C178</f>
        <v>-1716.88</v>
      </c>
      <c r="H178" s="175">
        <f t="shared" ref="H178:H185" si="39">(E178-D178)/D178</f>
        <v>-4.9233959274963883</v>
      </c>
      <c r="I178" s="39"/>
      <c r="J178" s="39"/>
      <c r="K178" s="39">
        <f t="shared" ref="K178:K189" si="40">F178+$Q$10</f>
        <v>9905.14</v>
      </c>
      <c r="L178" s="39">
        <v>17.670000000000002</v>
      </c>
    </row>
    <row r="179" spans="1:12" x14ac:dyDescent="0.25">
      <c r="A179">
        <v>200</v>
      </c>
      <c r="B179" s="161">
        <v>43520</v>
      </c>
      <c r="C179" s="10">
        <v>300</v>
      </c>
      <c r="D179" s="39">
        <v>5.0037000000000003</v>
      </c>
      <c r="E179" s="39">
        <v>32.299999999999997</v>
      </c>
      <c r="F179" s="39">
        <f t="shared" si="37"/>
        <v>8188.8899999999985</v>
      </c>
      <c r="G179" s="39">
        <f t="shared" si="38"/>
        <v>1501.1100000000001</v>
      </c>
      <c r="H179" s="175">
        <f t="shared" si="39"/>
        <v>5.4552231348801872</v>
      </c>
      <c r="I179" s="39"/>
      <c r="J179" s="39"/>
      <c r="K179" s="39">
        <f t="shared" si="40"/>
        <v>9641.1499999999978</v>
      </c>
      <c r="L179" s="39">
        <v>17</v>
      </c>
    </row>
    <row r="180" spans="1:12" x14ac:dyDescent="0.25">
      <c r="B180" s="161">
        <v>43521</v>
      </c>
      <c r="C180" s="181">
        <v>200</v>
      </c>
      <c r="D180" s="182">
        <v>-9.0841999999999992</v>
      </c>
      <c r="E180" s="39">
        <v>32.770000000000003</v>
      </c>
      <c r="F180" s="39">
        <f t="shared" si="37"/>
        <v>8370.840000000002</v>
      </c>
      <c r="G180" s="39">
        <f t="shared" si="38"/>
        <v>-1816.84</v>
      </c>
      <c r="H180" s="175">
        <f t="shared" si="39"/>
        <v>-4.6073622333281969</v>
      </c>
      <c r="I180" s="39"/>
      <c r="J180" s="39"/>
      <c r="K180" s="39">
        <f t="shared" si="40"/>
        <v>9823.1</v>
      </c>
      <c r="L180" s="39">
        <v>17.25</v>
      </c>
    </row>
    <row r="181" spans="1:12" x14ac:dyDescent="0.25">
      <c r="A181">
        <v>100</v>
      </c>
      <c r="B181" s="161">
        <v>43525</v>
      </c>
      <c r="C181" s="10">
        <v>300</v>
      </c>
      <c r="D181" s="39">
        <v>4.3438999999999997</v>
      </c>
      <c r="E181" s="39">
        <v>31.27</v>
      </c>
      <c r="F181" s="39">
        <f t="shared" si="37"/>
        <v>8077.829999999999</v>
      </c>
      <c r="G181" s="39">
        <f t="shared" si="38"/>
        <v>1303.1699999999998</v>
      </c>
      <c r="H181" s="175">
        <f t="shared" si="39"/>
        <v>6.1986003361035014</v>
      </c>
      <c r="I181" s="39"/>
      <c r="J181" s="39"/>
      <c r="K181" s="39">
        <f t="shared" si="40"/>
        <v>9530.0899999999965</v>
      </c>
      <c r="L181" s="39">
        <v>16.46</v>
      </c>
    </row>
    <row r="182" spans="1:12" x14ac:dyDescent="0.25">
      <c r="A182">
        <v>100</v>
      </c>
      <c r="B182" s="161">
        <v>43531</v>
      </c>
      <c r="C182" s="7">
        <v>400</v>
      </c>
      <c r="D182" s="43">
        <v>10.277900000000001</v>
      </c>
      <c r="E182" s="39">
        <v>27.92</v>
      </c>
      <c r="F182" s="39">
        <f t="shared" si="37"/>
        <v>7056.84</v>
      </c>
      <c r="G182" s="39">
        <f t="shared" si="38"/>
        <v>4111.16</v>
      </c>
      <c r="H182" s="175">
        <f t="shared" si="39"/>
        <v>1.7165082361182731</v>
      </c>
      <c r="I182" s="39"/>
      <c r="J182" s="39"/>
      <c r="K182" s="39">
        <f t="shared" si="40"/>
        <v>8509.0999999999985</v>
      </c>
      <c r="L182" s="39">
        <v>14.69</v>
      </c>
    </row>
    <row r="183" spans="1:12" x14ac:dyDescent="0.25">
      <c r="A183">
        <v>100</v>
      </c>
      <c r="B183" s="161">
        <v>43535</v>
      </c>
      <c r="C183" s="10">
        <v>400</v>
      </c>
      <c r="D183" s="39">
        <v>10.28</v>
      </c>
      <c r="E183" s="39">
        <v>28.71</v>
      </c>
      <c r="F183" s="39">
        <f t="shared" si="37"/>
        <v>7372</v>
      </c>
      <c r="G183" s="39">
        <f t="shared" si="38"/>
        <v>4112</v>
      </c>
      <c r="H183" s="175">
        <f t="shared" si="39"/>
        <v>1.7928015564202335</v>
      </c>
      <c r="I183" s="39"/>
      <c r="J183" s="39"/>
      <c r="K183" s="39">
        <f t="shared" si="40"/>
        <v>8824.2599999999984</v>
      </c>
      <c r="L183" s="39">
        <v>15.11</v>
      </c>
    </row>
    <row r="184" spans="1:12" x14ac:dyDescent="0.25">
      <c r="A184">
        <v>100</v>
      </c>
      <c r="B184" s="161">
        <v>43545</v>
      </c>
      <c r="C184" s="7">
        <v>400</v>
      </c>
      <c r="D184" s="43">
        <v>10.2591</v>
      </c>
      <c r="E184" s="39">
        <v>28.3</v>
      </c>
      <c r="F184" s="39">
        <f t="shared" si="37"/>
        <v>7216.3600000000006</v>
      </c>
      <c r="G184" s="39">
        <f t="shared" si="38"/>
        <v>4103.6400000000003</v>
      </c>
      <c r="H184" s="175">
        <f t="shared" si="39"/>
        <v>1.7585265764053377</v>
      </c>
      <c r="I184" s="39" t="s">
        <v>182</v>
      </c>
      <c r="J184" s="39"/>
      <c r="K184" s="39">
        <f t="shared" si="40"/>
        <v>8668.619999999999</v>
      </c>
      <c r="L184" s="39">
        <v>14.89</v>
      </c>
    </row>
    <row r="185" spans="1:12" x14ac:dyDescent="0.25">
      <c r="A185">
        <v>100</v>
      </c>
      <c r="B185" s="161">
        <v>43546</v>
      </c>
      <c r="C185" s="10">
        <v>600</v>
      </c>
      <c r="D185" s="39">
        <v>15.904400000000001</v>
      </c>
      <c r="E185" s="39">
        <v>26.85</v>
      </c>
      <c r="F185" s="39">
        <f t="shared" si="37"/>
        <v>6567.3600000000006</v>
      </c>
      <c r="G185" s="39">
        <f t="shared" si="38"/>
        <v>9542.6400000000012</v>
      </c>
      <c r="H185" s="175">
        <f t="shared" si="39"/>
        <v>0.68821206710092808</v>
      </c>
      <c r="I185" s="39"/>
      <c r="J185" s="39"/>
      <c r="K185" s="39">
        <f t="shared" si="40"/>
        <v>8019.619999999999</v>
      </c>
      <c r="L185" s="39">
        <v>14.13</v>
      </c>
    </row>
    <row r="186" spans="1:12" x14ac:dyDescent="0.25">
      <c r="A186">
        <v>100</v>
      </c>
      <c r="B186" s="161">
        <v>43556</v>
      </c>
      <c r="C186" s="7">
        <v>400</v>
      </c>
      <c r="D186" s="43">
        <v>9.9367999999999999</v>
      </c>
      <c r="E186" s="39">
        <v>27.84</v>
      </c>
      <c r="F186" s="39">
        <f t="shared" ref="F186:F194" si="41">C186*(E186-D186)</f>
        <v>7161.2799999999988</v>
      </c>
      <c r="G186" s="39">
        <f t="shared" ref="G186:G194" si="42">D186*C186</f>
        <v>3974.72</v>
      </c>
      <c r="H186" s="175">
        <f t="shared" ref="H186:H194" si="43">(E186-D186)/D186</f>
        <v>1.8017067868931647</v>
      </c>
      <c r="I186" s="39"/>
      <c r="J186" s="39"/>
      <c r="K186" s="39">
        <f t="shared" si="40"/>
        <v>8613.5399999999972</v>
      </c>
      <c r="L186" s="39">
        <v>14.65</v>
      </c>
    </row>
    <row r="187" spans="1:12" x14ac:dyDescent="0.25">
      <c r="B187" s="161">
        <v>43604</v>
      </c>
      <c r="C187" s="10">
        <v>400</v>
      </c>
      <c r="D187" s="39">
        <v>9.94</v>
      </c>
      <c r="E187" s="39">
        <v>22.8</v>
      </c>
      <c r="F187" s="39">
        <f t="shared" si="41"/>
        <v>5144.0000000000009</v>
      </c>
      <c r="G187" s="39">
        <f t="shared" si="42"/>
        <v>3976</v>
      </c>
      <c r="H187" s="175">
        <f t="shared" si="43"/>
        <v>1.2937625754527164</v>
      </c>
      <c r="I187" s="39"/>
      <c r="J187" s="39"/>
      <c r="K187" s="39">
        <f t="shared" si="40"/>
        <v>6596.2599999999993</v>
      </c>
      <c r="L187" s="39"/>
    </row>
    <row r="188" spans="1:12" x14ac:dyDescent="0.25">
      <c r="A188">
        <v>400</v>
      </c>
      <c r="B188" s="161">
        <v>43606</v>
      </c>
      <c r="C188" s="10">
        <v>494</v>
      </c>
      <c r="D188" s="39">
        <v>12.333</v>
      </c>
      <c r="E188" s="39">
        <v>22.85</v>
      </c>
      <c r="F188" s="39">
        <f t="shared" si="41"/>
        <v>5195.398000000001</v>
      </c>
      <c r="G188" s="39">
        <f t="shared" si="42"/>
        <v>6092.5020000000004</v>
      </c>
      <c r="H188" s="175">
        <f t="shared" si="43"/>
        <v>0.85275277710208397</v>
      </c>
      <c r="I188" s="39"/>
      <c r="J188" s="39"/>
      <c r="K188" s="39">
        <f t="shared" si="40"/>
        <v>6647.6579999999994</v>
      </c>
      <c r="L188" s="39"/>
    </row>
    <row r="189" spans="1:12" x14ac:dyDescent="0.25">
      <c r="B189" s="161">
        <v>43607</v>
      </c>
      <c r="C189" s="10">
        <v>798</v>
      </c>
      <c r="D189" s="39">
        <v>16.1554</v>
      </c>
      <c r="E189" s="39">
        <v>22.34</v>
      </c>
      <c r="F189" s="39">
        <f t="shared" si="41"/>
        <v>4935.3107999999993</v>
      </c>
      <c r="G189" s="39">
        <f t="shared" si="42"/>
        <v>12892.0092</v>
      </c>
      <c r="H189" s="175">
        <f t="shared" si="43"/>
        <v>0.38281936689899349</v>
      </c>
      <c r="I189" s="39"/>
      <c r="J189" s="39"/>
      <c r="K189" s="39">
        <f t="shared" si="40"/>
        <v>6387.5707999999977</v>
      </c>
      <c r="L189" s="39">
        <v>12.03</v>
      </c>
    </row>
    <row r="190" spans="1:12" x14ac:dyDescent="0.25">
      <c r="A190">
        <v>400</v>
      </c>
      <c r="B190" s="161">
        <v>43608</v>
      </c>
      <c r="C190" s="10">
        <v>900</v>
      </c>
      <c r="D190" s="39">
        <v>16.767900000000001</v>
      </c>
      <c r="E190" s="39">
        <v>21.62</v>
      </c>
      <c r="F190" s="39">
        <f t="shared" si="41"/>
        <v>4366.8900000000003</v>
      </c>
      <c r="G190" s="39">
        <f t="shared" si="42"/>
        <v>15091.11</v>
      </c>
      <c r="H190" s="175">
        <f t="shared" si="43"/>
        <v>0.28936837648125285</v>
      </c>
      <c r="I190" s="39"/>
      <c r="J190" s="39"/>
      <c r="K190" s="39">
        <f>F190+$Q$10</f>
        <v>5819.1499999999987</v>
      </c>
      <c r="L190" s="39"/>
    </row>
    <row r="191" spans="1:12" x14ac:dyDescent="0.25">
      <c r="A191">
        <v>400</v>
      </c>
      <c r="B191" s="161">
        <v>43614</v>
      </c>
      <c r="C191" s="10">
        <v>900</v>
      </c>
      <c r="D191" s="39">
        <v>16.77</v>
      </c>
      <c r="E191" s="39">
        <v>21.4</v>
      </c>
      <c r="F191" s="39">
        <f t="shared" si="41"/>
        <v>4166.9999999999991</v>
      </c>
      <c r="G191" s="39">
        <f t="shared" si="42"/>
        <v>15093</v>
      </c>
      <c r="H191" s="175">
        <f t="shared" si="43"/>
        <v>0.27608825283243882</v>
      </c>
      <c r="I191" s="39"/>
      <c r="J191" s="39"/>
      <c r="K191" s="39">
        <f>F191+$Q$10</f>
        <v>5619.2599999999975</v>
      </c>
      <c r="L191" s="39"/>
    </row>
    <row r="192" spans="1:12" x14ac:dyDescent="0.25">
      <c r="A192">
        <v>300</v>
      </c>
      <c r="B192" s="161">
        <v>43619</v>
      </c>
      <c r="C192" s="352">
        <v>800</v>
      </c>
      <c r="D192" s="353">
        <v>16.079000000000001</v>
      </c>
      <c r="E192" s="39">
        <v>22.03</v>
      </c>
      <c r="F192" s="39">
        <f t="shared" si="41"/>
        <v>4760.8</v>
      </c>
      <c r="G192" s="39">
        <f t="shared" si="42"/>
        <v>12863.2</v>
      </c>
      <c r="H192" s="175">
        <f t="shared" si="43"/>
        <v>0.37011008147272845</v>
      </c>
      <c r="I192" s="39"/>
      <c r="J192" s="39"/>
      <c r="K192" s="39">
        <f>F192+$Q$10</f>
        <v>6213.0599999999986</v>
      </c>
      <c r="L192" s="39"/>
    </row>
    <row r="193" spans="1:12" x14ac:dyDescent="0.25">
      <c r="A193">
        <v>200</v>
      </c>
      <c r="B193" s="161">
        <v>43629</v>
      </c>
      <c r="C193" s="10">
        <v>700</v>
      </c>
      <c r="D193" s="39">
        <v>15.113</v>
      </c>
      <c r="E193" s="39">
        <v>22.84</v>
      </c>
      <c r="F193" s="39">
        <f t="shared" si="41"/>
        <v>5408.9000000000005</v>
      </c>
      <c r="G193" s="39">
        <f t="shared" si="42"/>
        <v>10579.1</v>
      </c>
      <c r="H193" s="175">
        <f t="shared" si="43"/>
        <v>0.51128167802554092</v>
      </c>
      <c r="I193" s="39"/>
      <c r="J193" s="39"/>
      <c r="K193" s="39">
        <f>F193+$Q$10</f>
        <v>6861.1599999999989</v>
      </c>
      <c r="L193" s="39"/>
    </row>
    <row r="194" spans="1:12" x14ac:dyDescent="0.25">
      <c r="A194">
        <v>200</v>
      </c>
      <c r="B194" s="161">
        <v>43631</v>
      </c>
      <c r="C194" s="352">
        <v>800</v>
      </c>
      <c r="D194" s="353">
        <v>16.03</v>
      </c>
      <c r="E194" s="39">
        <v>22.36</v>
      </c>
      <c r="F194" s="39">
        <f t="shared" si="41"/>
        <v>5063.9999999999982</v>
      </c>
      <c r="G194" s="39">
        <f t="shared" si="42"/>
        <v>12824</v>
      </c>
      <c r="H194" s="175">
        <f t="shared" si="43"/>
        <v>0.39488459139114146</v>
      </c>
      <c r="I194" s="39"/>
      <c r="J194" s="39"/>
      <c r="K194" s="39">
        <f>F194+$Q$10</f>
        <v>6516.2599999999966</v>
      </c>
      <c r="L194" s="39"/>
    </row>
    <row r="195" spans="1:12" x14ac:dyDescent="0.25">
      <c r="A195">
        <v>0</v>
      </c>
      <c r="B195" s="161">
        <v>43633</v>
      </c>
      <c r="C195" s="10">
        <v>600</v>
      </c>
      <c r="D195" s="39">
        <v>13.605499999999999</v>
      </c>
      <c r="E195" s="39">
        <v>23.28</v>
      </c>
      <c r="F195" s="39">
        <f t="shared" ref="F195:F226" si="44">C195*(E195-D195)</f>
        <v>5804.7000000000007</v>
      </c>
      <c r="G195" s="39">
        <f t="shared" ref="G195:G226" si="45">D195*C195</f>
        <v>8163.2999999999993</v>
      </c>
      <c r="H195" s="175">
        <f t="shared" ref="H195:H226" si="46">(E195-D195)/D195</f>
        <v>0.71107272794090648</v>
      </c>
      <c r="I195" s="39"/>
      <c r="J195" s="39"/>
      <c r="K195" s="39">
        <f t="shared" ref="K195:K202" si="47">F195+$Q$10</f>
        <v>7256.9599999999991</v>
      </c>
      <c r="L195" s="39"/>
    </row>
    <row r="196" spans="1:12" x14ac:dyDescent="0.25">
      <c r="A196">
        <v>0</v>
      </c>
      <c r="B196" s="161">
        <v>43636</v>
      </c>
      <c r="C196" s="10">
        <v>600</v>
      </c>
      <c r="D196" s="39">
        <v>13.54</v>
      </c>
      <c r="E196" s="39">
        <v>23.63</v>
      </c>
      <c r="F196" s="39">
        <f t="shared" si="44"/>
        <v>6054</v>
      </c>
      <c r="G196" s="39">
        <f t="shared" si="45"/>
        <v>8123.9999999999991</v>
      </c>
      <c r="H196" s="175">
        <f t="shared" si="46"/>
        <v>0.74519940915805027</v>
      </c>
      <c r="I196" s="39"/>
      <c r="J196" s="39"/>
      <c r="K196" s="39">
        <f t="shared" si="47"/>
        <v>7506.2599999999984</v>
      </c>
      <c r="L196" s="39"/>
    </row>
    <row r="197" spans="1:12" x14ac:dyDescent="0.25">
      <c r="A197">
        <v>300</v>
      </c>
      <c r="B197" s="161">
        <v>43644</v>
      </c>
      <c r="C197" s="7">
        <v>400</v>
      </c>
      <c r="D197" s="43">
        <v>7.7934000000000001</v>
      </c>
      <c r="E197" s="39">
        <v>25.03</v>
      </c>
      <c r="F197" s="39">
        <f t="shared" si="44"/>
        <v>6894.6400000000012</v>
      </c>
      <c r="G197" s="39">
        <f t="shared" si="45"/>
        <v>3117.36</v>
      </c>
      <c r="H197" s="175">
        <f t="shared" si="46"/>
        <v>2.2116919444658305</v>
      </c>
      <c r="I197" s="39"/>
      <c r="J197" s="39"/>
      <c r="K197" s="39">
        <f t="shared" si="47"/>
        <v>8346.9</v>
      </c>
      <c r="L197" s="39"/>
    </row>
    <row r="198" spans="1:12" x14ac:dyDescent="0.25">
      <c r="A198">
        <v>300</v>
      </c>
      <c r="B198" s="161">
        <v>43654</v>
      </c>
      <c r="C198" s="10">
        <v>600</v>
      </c>
      <c r="D198" s="39">
        <v>13.228899999999999</v>
      </c>
      <c r="E198" s="39">
        <v>24.05</v>
      </c>
      <c r="F198" s="39">
        <f t="shared" si="44"/>
        <v>6492.6600000000008</v>
      </c>
      <c r="G198" s="39">
        <f t="shared" si="45"/>
        <v>7937.3399999999992</v>
      </c>
      <c r="H198" s="175">
        <f t="shared" si="46"/>
        <v>0.81798940199109538</v>
      </c>
      <c r="I198" s="39"/>
      <c r="J198" s="39"/>
      <c r="K198" s="39">
        <f t="shared" si="47"/>
        <v>7944.9199999999992</v>
      </c>
      <c r="L198" s="39"/>
    </row>
    <row r="199" spans="1:12" x14ac:dyDescent="0.25">
      <c r="A199">
        <v>300</v>
      </c>
      <c r="B199" s="161">
        <v>43657</v>
      </c>
      <c r="C199" s="352">
        <v>800</v>
      </c>
      <c r="D199" s="353">
        <v>15.6</v>
      </c>
      <c r="E199" s="39">
        <v>22.49</v>
      </c>
      <c r="F199" s="39">
        <f t="shared" si="44"/>
        <v>5511.9999999999991</v>
      </c>
      <c r="G199" s="39">
        <f t="shared" si="45"/>
        <v>12480</v>
      </c>
      <c r="H199" s="175">
        <f t="shared" si="46"/>
        <v>0.4416666666666666</v>
      </c>
      <c r="I199" s="39"/>
      <c r="J199" s="39"/>
      <c r="K199" s="39">
        <f t="shared" si="47"/>
        <v>6964.2599999999975</v>
      </c>
      <c r="L199" s="39"/>
    </row>
    <row r="200" spans="1:12" x14ac:dyDescent="0.25">
      <c r="A200">
        <v>400</v>
      </c>
      <c r="B200" s="161">
        <v>43660</v>
      </c>
      <c r="C200" s="10">
        <v>800</v>
      </c>
      <c r="D200" s="39">
        <v>15.6</v>
      </c>
      <c r="E200" s="39">
        <v>23</v>
      </c>
      <c r="F200" s="39">
        <f t="shared" si="44"/>
        <v>5920</v>
      </c>
      <c r="G200" s="39">
        <f t="shared" si="45"/>
        <v>12480</v>
      </c>
      <c r="H200" s="175">
        <f t="shared" si="46"/>
        <v>0.47435897435897439</v>
      </c>
      <c r="I200" s="39"/>
      <c r="J200" s="39"/>
      <c r="K200" s="39">
        <f t="shared" si="47"/>
        <v>7372.2599999999984</v>
      </c>
      <c r="L200" s="39"/>
    </row>
    <row r="201" spans="1:12" x14ac:dyDescent="0.25">
      <c r="A201">
        <v>200</v>
      </c>
      <c r="B201" s="161">
        <v>43662</v>
      </c>
      <c r="C201" s="10">
        <v>600</v>
      </c>
      <c r="D201" s="39">
        <v>12.9</v>
      </c>
      <c r="E201" s="39">
        <v>23.71</v>
      </c>
      <c r="F201" s="39">
        <f t="shared" si="44"/>
        <v>6486</v>
      </c>
      <c r="G201" s="39">
        <f t="shared" si="45"/>
        <v>7740</v>
      </c>
      <c r="H201" s="175">
        <f t="shared" si="46"/>
        <v>0.83798449612403103</v>
      </c>
      <c r="I201" s="39"/>
      <c r="J201" s="39"/>
      <c r="K201" s="39">
        <f t="shared" si="47"/>
        <v>7938.2599999999984</v>
      </c>
      <c r="L201" s="39"/>
    </row>
    <row r="202" spans="1:12" x14ac:dyDescent="0.25">
      <c r="A202">
        <v>0</v>
      </c>
      <c r="B202" s="161">
        <v>43669</v>
      </c>
      <c r="C202" s="7">
        <v>400</v>
      </c>
      <c r="D202" s="43">
        <v>6.9640000000000004</v>
      </c>
      <c r="E202" s="39">
        <v>24.79</v>
      </c>
      <c r="F202" s="39">
        <f t="shared" si="44"/>
        <v>7130.4000000000005</v>
      </c>
      <c r="G202" s="39">
        <f t="shared" si="45"/>
        <v>2785.6000000000004</v>
      </c>
      <c r="H202" s="175">
        <f t="shared" si="46"/>
        <v>2.5597357840321653</v>
      </c>
      <c r="I202" s="39"/>
      <c r="J202" s="39"/>
      <c r="K202" s="39">
        <f t="shared" si="47"/>
        <v>8582.66</v>
      </c>
      <c r="L202" s="39">
        <v>13.86</v>
      </c>
    </row>
    <row r="203" spans="1:12" x14ac:dyDescent="0.25">
      <c r="A203">
        <v>0</v>
      </c>
      <c r="B203" s="161">
        <v>43682</v>
      </c>
      <c r="C203" s="10">
        <v>500</v>
      </c>
      <c r="D203" s="39">
        <v>10.2471</v>
      </c>
      <c r="E203" s="39">
        <v>23.6</v>
      </c>
      <c r="F203" s="39">
        <f t="shared" si="44"/>
        <v>6676.4500000000007</v>
      </c>
      <c r="G203" s="39">
        <f t="shared" si="45"/>
        <v>5123.55</v>
      </c>
      <c r="H203" s="175">
        <f t="shared" si="46"/>
        <v>1.3030906305198546</v>
      </c>
      <c r="I203" s="39"/>
      <c r="J203" s="39"/>
      <c r="K203" s="39">
        <f t="shared" ref="K203:K226" si="48">F203+$Q$10</f>
        <v>8128.7099999999991</v>
      </c>
      <c r="L203" s="39"/>
    </row>
    <row r="204" spans="1:12" x14ac:dyDescent="0.25">
      <c r="A204">
        <v>0</v>
      </c>
      <c r="B204" s="161">
        <v>43683</v>
      </c>
      <c r="C204" s="10">
        <v>600</v>
      </c>
      <c r="D204" s="39">
        <v>12.07</v>
      </c>
      <c r="E204" s="39">
        <v>22.02</v>
      </c>
      <c r="F204" s="39">
        <f t="shared" si="44"/>
        <v>5970</v>
      </c>
      <c r="G204" s="39">
        <f t="shared" si="45"/>
        <v>7242</v>
      </c>
      <c r="H204" s="175">
        <f t="shared" si="46"/>
        <v>0.82435791217895604</v>
      </c>
      <c r="I204" s="39"/>
      <c r="J204" s="39"/>
      <c r="K204" s="39">
        <f t="shared" si="48"/>
        <v>7422.2599999999984</v>
      </c>
      <c r="L204" s="39"/>
    </row>
    <row r="205" spans="1:12" x14ac:dyDescent="0.25">
      <c r="A205">
        <v>400</v>
      </c>
      <c r="B205" s="161">
        <v>43689</v>
      </c>
      <c r="C205" s="10">
        <v>700</v>
      </c>
      <c r="D205" s="39">
        <v>13.33</v>
      </c>
      <c r="E205" s="39">
        <v>20.76</v>
      </c>
      <c r="F205" s="39">
        <f t="shared" si="44"/>
        <v>5201.0000000000009</v>
      </c>
      <c r="G205" s="39">
        <f t="shared" si="45"/>
        <v>9331</v>
      </c>
      <c r="H205" s="175">
        <f t="shared" si="46"/>
        <v>0.55738934733683432</v>
      </c>
      <c r="I205" s="39"/>
      <c r="J205" s="39"/>
      <c r="K205" s="39">
        <f t="shared" si="48"/>
        <v>6653.2599999999993</v>
      </c>
      <c r="L205" s="39"/>
    </row>
    <row r="206" spans="1:12" x14ac:dyDescent="0.25">
      <c r="A206">
        <v>400</v>
      </c>
      <c r="B206" s="161">
        <v>43702</v>
      </c>
      <c r="C206" s="352">
        <v>800</v>
      </c>
      <c r="D206" s="353">
        <v>14.012</v>
      </c>
      <c r="E206" s="39">
        <v>18.010000000000002</v>
      </c>
      <c r="F206" s="39">
        <f t="shared" si="44"/>
        <v>3198.400000000001</v>
      </c>
      <c r="G206" s="39">
        <f t="shared" si="45"/>
        <v>11209.6</v>
      </c>
      <c r="H206" s="175">
        <f t="shared" si="46"/>
        <v>0.28532686268912366</v>
      </c>
      <c r="I206" s="39"/>
      <c r="J206" s="39"/>
      <c r="K206" s="39">
        <f t="shared" si="48"/>
        <v>4650.66</v>
      </c>
      <c r="L206" s="39"/>
    </row>
    <row r="207" spans="1:12" x14ac:dyDescent="0.25">
      <c r="A207">
        <v>400</v>
      </c>
      <c r="B207" s="161">
        <v>43702</v>
      </c>
      <c r="C207" s="10">
        <v>1000</v>
      </c>
      <c r="D207" s="39">
        <v>14.83</v>
      </c>
      <c r="E207" s="39">
        <v>18.010000000000002</v>
      </c>
      <c r="F207" s="39">
        <f t="shared" si="44"/>
        <v>3180.0000000000014</v>
      </c>
      <c r="G207" s="39">
        <f t="shared" si="45"/>
        <v>14830</v>
      </c>
      <c r="H207" s="175">
        <f t="shared" si="46"/>
        <v>0.21443020903573848</v>
      </c>
      <c r="I207" s="39"/>
      <c r="J207" s="39"/>
      <c r="K207" s="39">
        <f t="shared" si="48"/>
        <v>4632.26</v>
      </c>
      <c r="L207" s="39"/>
    </row>
    <row r="208" spans="1:12" x14ac:dyDescent="0.25">
      <c r="A208">
        <v>200</v>
      </c>
      <c r="B208" s="161">
        <v>43706</v>
      </c>
      <c r="C208" s="352">
        <v>800</v>
      </c>
      <c r="D208" s="353">
        <v>13.862</v>
      </c>
      <c r="E208" s="39">
        <v>18.38</v>
      </c>
      <c r="F208" s="39">
        <f t="shared" si="44"/>
        <v>3614.3999999999992</v>
      </c>
      <c r="G208" s="39">
        <f t="shared" si="45"/>
        <v>11089.6</v>
      </c>
      <c r="H208" s="175">
        <f t="shared" si="46"/>
        <v>0.32592699466166491</v>
      </c>
      <c r="I208" s="39"/>
      <c r="J208" s="39"/>
      <c r="K208" s="39">
        <f t="shared" si="48"/>
        <v>5066.659999999998</v>
      </c>
      <c r="L208" s="39"/>
    </row>
    <row r="209" spans="1:12" x14ac:dyDescent="0.25">
      <c r="A209">
        <v>200</v>
      </c>
      <c r="B209" s="161">
        <v>43711</v>
      </c>
      <c r="C209" s="10">
        <v>900</v>
      </c>
      <c r="D209" s="39">
        <v>14.305199999999999</v>
      </c>
      <c r="E209" s="39">
        <v>17.850000000000001</v>
      </c>
      <c r="F209" s="39">
        <f t="shared" si="44"/>
        <v>3190.320000000002</v>
      </c>
      <c r="G209" s="39">
        <f t="shared" si="45"/>
        <v>12874.679999999998</v>
      </c>
      <c r="H209" s="175">
        <f t="shared" si="46"/>
        <v>0.24779800352319453</v>
      </c>
      <c r="I209" s="39"/>
      <c r="J209" s="39"/>
      <c r="K209" s="39">
        <f t="shared" si="48"/>
        <v>4642.58</v>
      </c>
      <c r="L209" s="39"/>
    </row>
    <row r="210" spans="1:12" x14ac:dyDescent="0.25">
      <c r="A210">
        <v>100</v>
      </c>
      <c r="B210" s="161">
        <v>43713</v>
      </c>
      <c r="C210" s="10">
        <v>700</v>
      </c>
      <c r="D210" s="39">
        <v>12.9125</v>
      </c>
      <c r="E210" s="39">
        <v>19.38</v>
      </c>
      <c r="F210" s="39">
        <f t="shared" si="44"/>
        <v>4527.25</v>
      </c>
      <c r="G210" s="39">
        <f t="shared" si="45"/>
        <v>9038.75</v>
      </c>
      <c r="H210" s="175">
        <f t="shared" si="46"/>
        <v>0.50087124878993217</v>
      </c>
      <c r="I210" s="39"/>
      <c r="J210" s="39"/>
      <c r="K210" s="39">
        <f t="shared" si="48"/>
        <v>5979.5099999999984</v>
      </c>
      <c r="L210" s="39"/>
    </row>
    <row r="211" spans="1:12" x14ac:dyDescent="0.25">
      <c r="A211">
        <v>0</v>
      </c>
      <c r="B211" s="161">
        <v>43718</v>
      </c>
      <c r="C211" s="10">
        <v>500</v>
      </c>
      <c r="D211" s="39">
        <v>9.6</v>
      </c>
      <c r="E211" s="39">
        <v>21.2</v>
      </c>
      <c r="F211" s="39">
        <f t="shared" si="44"/>
        <v>5800</v>
      </c>
      <c r="G211" s="39">
        <f t="shared" si="45"/>
        <v>4800</v>
      </c>
      <c r="H211" s="175">
        <f t="shared" si="46"/>
        <v>1.2083333333333333</v>
      </c>
      <c r="I211" s="39"/>
      <c r="J211" s="39"/>
      <c r="K211" s="39">
        <f t="shared" si="48"/>
        <v>7252.2599999999984</v>
      </c>
      <c r="L211" s="39"/>
    </row>
    <row r="212" spans="1:12" x14ac:dyDescent="0.25">
      <c r="A212">
        <v>400</v>
      </c>
      <c r="B212" s="161">
        <v>43734</v>
      </c>
      <c r="C212" s="10">
        <v>600</v>
      </c>
      <c r="D212" s="39">
        <v>11.2263</v>
      </c>
      <c r="E212" s="39">
        <v>19.95</v>
      </c>
      <c r="F212" s="39">
        <f t="shared" si="44"/>
        <v>5234.2199999999993</v>
      </c>
      <c r="G212" s="39">
        <f t="shared" si="45"/>
        <v>6735.78</v>
      </c>
      <c r="H212" s="175">
        <f t="shared" si="46"/>
        <v>0.77707704230245045</v>
      </c>
      <c r="I212" s="39"/>
      <c r="J212" s="39"/>
      <c r="K212" s="39">
        <f t="shared" si="48"/>
        <v>6686.4799999999977</v>
      </c>
      <c r="L212" s="39"/>
    </row>
    <row r="213" spans="1:12" x14ac:dyDescent="0.25">
      <c r="A213">
        <v>500</v>
      </c>
      <c r="B213" s="161">
        <v>43746</v>
      </c>
      <c r="C213" s="352">
        <v>800</v>
      </c>
      <c r="D213" s="353">
        <v>13.064</v>
      </c>
      <c r="E213" s="39">
        <v>18.579999999999998</v>
      </c>
      <c r="F213" s="39">
        <f t="shared" si="44"/>
        <v>4412.7999999999984</v>
      </c>
      <c r="G213" s="39">
        <f t="shared" si="45"/>
        <v>10451.200000000001</v>
      </c>
      <c r="H213" s="175">
        <f t="shared" si="46"/>
        <v>0.42222902633190434</v>
      </c>
      <c r="I213" s="39"/>
      <c r="J213" s="39"/>
      <c r="K213" s="39">
        <f t="shared" si="48"/>
        <v>5865.0599999999968</v>
      </c>
      <c r="L213" s="39"/>
    </row>
    <row r="214" spans="1:12" x14ac:dyDescent="0.25">
      <c r="A214">
        <v>200</v>
      </c>
      <c r="B214" s="161">
        <v>43749</v>
      </c>
      <c r="C214" s="10">
        <v>500</v>
      </c>
      <c r="D214" s="39">
        <v>8.65</v>
      </c>
      <c r="E214" s="39">
        <v>20.420000000000002</v>
      </c>
      <c r="F214" s="39">
        <f t="shared" si="44"/>
        <v>5885.0000000000009</v>
      </c>
      <c r="G214" s="39">
        <f t="shared" si="45"/>
        <v>4325</v>
      </c>
      <c r="H214" s="175">
        <f t="shared" si="46"/>
        <v>1.3606936416184972</v>
      </c>
      <c r="I214" s="39"/>
      <c r="J214" s="39"/>
      <c r="K214" s="39">
        <f t="shared" si="48"/>
        <v>7337.2599999999993</v>
      </c>
      <c r="L214" s="39"/>
    </row>
    <row r="215" spans="1:12" x14ac:dyDescent="0.25">
      <c r="A215">
        <v>200</v>
      </c>
      <c r="B215" s="161">
        <v>43755</v>
      </c>
      <c r="C215" s="10">
        <v>600</v>
      </c>
      <c r="D215" s="39">
        <v>10.5</v>
      </c>
      <c r="E215" s="39">
        <v>19.64</v>
      </c>
      <c r="F215" s="39">
        <f t="shared" si="44"/>
        <v>5484</v>
      </c>
      <c r="G215" s="39">
        <f t="shared" si="45"/>
        <v>6300</v>
      </c>
      <c r="H215" s="175">
        <f t="shared" si="46"/>
        <v>0.87047619047619051</v>
      </c>
      <c r="I215" s="39"/>
      <c r="J215" s="39"/>
      <c r="K215" s="39">
        <f t="shared" si="48"/>
        <v>6936.2599999999984</v>
      </c>
      <c r="L215" s="39"/>
    </row>
    <row r="216" spans="1:12" x14ac:dyDescent="0.25">
      <c r="A216">
        <v>300</v>
      </c>
      <c r="B216" s="161">
        <v>43772</v>
      </c>
      <c r="C216" s="10">
        <v>600</v>
      </c>
      <c r="D216" s="39">
        <v>10.5</v>
      </c>
      <c r="E216" s="39">
        <v>20.66</v>
      </c>
      <c r="F216" s="39">
        <f t="shared" si="44"/>
        <v>6096</v>
      </c>
      <c r="G216" s="39">
        <f t="shared" si="45"/>
        <v>6300</v>
      </c>
      <c r="H216" s="175">
        <f t="shared" si="46"/>
        <v>0.9676190476190476</v>
      </c>
      <c r="I216" s="39"/>
      <c r="J216" s="39"/>
      <c r="K216" s="39">
        <f t="shared" si="48"/>
        <v>7548.2599999999984</v>
      </c>
      <c r="L216" s="39"/>
    </row>
    <row r="217" spans="1:12" x14ac:dyDescent="0.25">
      <c r="A217">
        <v>200</v>
      </c>
      <c r="B217" s="161">
        <v>43773</v>
      </c>
      <c r="C217" s="10">
        <v>500</v>
      </c>
      <c r="D217" s="39">
        <v>8.3610000000000007</v>
      </c>
      <c r="E217" s="39">
        <v>21.34</v>
      </c>
      <c r="F217" s="39">
        <f t="shared" si="44"/>
        <v>6489.5</v>
      </c>
      <c r="G217" s="39">
        <f t="shared" si="45"/>
        <v>4180.5</v>
      </c>
      <c r="H217" s="175">
        <f t="shared" si="46"/>
        <v>1.5523262767611528</v>
      </c>
      <c r="I217" s="39"/>
      <c r="J217" s="39"/>
      <c r="K217" s="39">
        <f t="shared" si="48"/>
        <v>7941.7599999999984</v>
      </c>
      <c r="L217" s="39"/>
    </row>
    <row r="218" spans="1:12" x14ac:dyDescent="0.25">
      <c r="B218" s="161">
        <v>43782</v>
      </c>
      <c r="C218" s="10">
        <v>600</v>
      </c>
      <c r="D218" s="39">
        <v>10.2675</v>
      </c>
      <c r="E218" s="39">
        <v>19.68</v>
      </c>
      <c r="F218" s="39">
        <f t="shared" si="44"/>
        <v>5647.5</v>
      </c>
      <c r="G218" s="39">
        <f t="shared" si="45"/>
        <v>6160.5</v>
      </c>
      <c r="H218" s="175">
        <f t="shared" si="46"/>
        <v>0.91672753834915988</v>
      </c>
      <c r="I218" s="39"/>
      <c r="J218" s="39"/>
      <c r="K218" s="39">
        <f t="shared" si="48"/>
        <v>7099.7599999999984</v>
      </c>
      <c r="L218" s="39"/>
    </row>
    <row r="219" spans="1:12" x14ac:dyDescent="0.25">
      <c r="A219">
        <v>300</v>
      </c>
      <c r="B219" s="161">
        <v>43783</v>
      </c>
      <c r="C219" s="10">
        <v>500</v>
      </c>
      <c r="D219" s="39">
        <v>8.2579999999999991</v>
      </c>
      <c r="E219" s="39">
        <v>20.309999999999999</v>
      </c>
      <c r="F219" s="39">
        <f t="shared" si="44"/>
        <v>6026</v>
      </c>
      <c r="G219" s="39">
        <f t="shared" si="45"/>
        <v>4129</v>
      </c>
      <c r="H219" s="175">
        <f t="shared" si="46"/>
        <v>1.4594332768224754</v>
      </c>
      <c r="I219" s="39"/>
      <c r="J219" s="39"/>
      <c r="K219" s="39">
        <f t="shared" si="48"/>
        <v>7478.2599999999984</v>
      </c>
      <c r="L219" s="39"/>
    </row>
    <row r="220" spans="1:12" x14ac:dyDescent="0.25">
      <c r="A220">
        <v>300</v>
      </c>
      <c r="B220" s="161">
        <v>43785</v>
      </c>
      <c r="C220" s="10">
        <v>600</v>
      </c>
      <c r="D220" s="39">
        <v>10.177</v>
      </c>
      <c r="E220" s="39">
        <v>19.75</v>
      </c>
      <c r="F220" s="39">
        <f t="shared" si="44"/>
        <v>5743.8</v>
      </c>
      <c r="G220" s="39">
        <f t="shared" si="45"/>
        <v>6106.2</v>
      </c>
      <c r="H220" s="175">
        <f t="shared" si="46"/>
        <v>0.94065048639088145</v>
      </c>
      <c r="I220" s="39"/>
      <c r="J220" s="39"/>
      <c r="K220" s="39">
        <f t="shared" si="48"/>
        <v>7196.0599999999986</v>
      </c>
      <c r="L220" s="39"/>
    </row>
    <row r="221" spans="1:12" x14ac:dyDescent="0.25">
      <c r="A221">
        <v>400</v>
      </c>
      <c r="B221" s="161">
        <v>43788</v>
      </c>
      <c r="C221" s="352">
        <v>800</v>
      </c>
      <c r="D221" s="353">
        <v>12.4069</v>
      </c>
      <c r="E221" s="39">
        <v>18.95</v>
      </c>
      <c r="F221" s="39">
        <f t="shared" si="44"/>
        <v>5234.4799999999996</v>
      </c>
      <c r="G221" s="39">
        <f t="shared" si="45"/>
        <v>9925.52</v>
      </c>
      <c r="H221" s="175">
        <f t="shared" si="46"/>
        <v>0.52737589567095722</v>
      </c>
      <c r="I221" s="39"/>
      <c r="J221" s="39"/>
      <c r="K221" s="39">
        <f t="shared" si="48"/>
        <v>6686.739999999998</v>
      </c>
      <c r="L221" s="39"/>
    </row>
    <row r="222" spans="1:12" x14ac:dyDescent="0.25">
      <c r="A222">
        <v>400</v>
      </c>
      <c r="B222" s="161">
        <v>43789</v>
      </c>
      <c r="C222" s="10">
        <v>1000</v>
      </c>
      <c r="D222" s="39">
        <v>13.59</v>
      </c>
      <c r="E222" s="39">
        <v>18.12</v>
      </c>
      <c r="F222" s="39">
        <f t="shared" si="44"/>
        <v>4530.0000000000009</v>
      </c>
      <c r="G222" s="39">
        <f t="shared" si="45"/>
        <v>13590</v>
      </c>
      <c r="H222" s="175">
        <f t="shared" si="46"/>
        <v>0.33333333333333343</v>
      </c>
      <c r="I222" s="39"/>
      <c r="J222" s="39"/>
      <c r="K222" s="39">
        <f t="shared" si="48"/>
        <v>5982.2599999999993</v>
      </c>
      <c r="L222" s="39"/>
    </row>
    <row r="223" spans="1:12" x14ac:dyDescent="0.25">
      <c r="A223">
        <v>400</v>
      </c>
      <c r="B223" s="161">
        <v>43797</v>
      </c>
      <c r="C223" s="10">
        <v>1000</v>
      </c>
      <c r="D223" s="39">
        <v>13.59</v>
      </c>
      <c r="E223" s="39">
        <v>19</v>
      </c>
      <c r="F223" s="39">
        <f t="shared" si="44"/>
        <v>5410</v>
      </c>
      <c r="G223" s="39">
        <f t="shared" si="45"/>
        <v>13590</v>
      </c>
      <c r="H223" s="175">
        <f t="shared" si="46"/>
        <v>0.39808682855040473</v>
      </c>
      <c r="I223" s="39"/>
      <c r="J223" s="39"/>
      <c r="K223" s="39">
        <f t="shared" si="48"/>
        <v>6862.2599999999984</v>
      </c>
      <c r="L223" s="39"/>
    </row>
    <row r="224" spans="1:12" x14ac:dyDescent="0.25">
      <c r="B224" s="161">
        <v>43801</v>
      </c>
      <c r="C224" s="352">
        <v>800</v>
      </c>
      <c r="D224" s="353">
        <v>12.151999999999999</v>
      </c>
      <c r="E224" s="39">
        <v>18.989999999999998</v>
      </c>
      <c r="F224" s="39">
        <f t="shared" si="44"/>
        <v>5470.4</v>
      </c>
      <c r="G224" s="39">
        <f t="shared" si="45"/>
        <v>9721.5999999999985</v>
      </c>
      <c r="H224" s="175">
        <f t="shared" si="46"/>
        <v>0.56270572745227121</v>
      </c>
      <c r="I224" s="39"/>
      <c r="J224" s="39"/>
      <c r="K224" s="39">
        <f t="shared" si="48"/>
        <v>6922.659999999998</v>
      </c>
      <c r="L224" s="39"/>
    </row>
    <row r="225" spans="1:12" x14ac:dyDescent="0.25">
      <c r="A225">
        <v>0</v>
      </c>
      <c r="B225" s="161">
        <v>43805</v>
      </c>
      <c r="C225" s="10">
        <v>600</v>
      </c>
      <c r="D225" s="39">
        <v>9.843</v>
      </c>
      <c r="E225" s="39">
        <v>19.079999999999998</v>
      </c>
      <c r="F225" s="39">
        <f t="shared" si="44"/>
        <v>5542.1999999999989</v>
      </c>
      <c r="G225" s="39">
        <f t="shared" si="45"/>
        <v>5905.8</v>
      </c>
      <c r="H225" s="175">
        <f t="shared" si="46"/>
        <v>0.93843340444986267</v>
      </c>
      <c r="I225" s="39"/>
      <c r="J225" s="39"/>
      <c r="K225" s="39">
        <f t="shared" si="48"/>
        <v>6994.4599999999973</v>
      </c>
      <c r="L225" s="39"/>
    </row>
    <row r="226" spans="1:12" x14ac:dyDescent="0.25">
      <c r="A226">
        <v>100</v>
      </c>
      <c r="B226" s="161">
        <v>43816</v>
      </c>
      <c r="C226" s="10">
        <v>500</v>
      </c>
      <c r="D226" s="39">
        <v>7.7949999999999999</v>
      </c>
      <c r="E226" s="39">
        <v>20.149999999999999</v>
      </c>
      <c r="F226" s="39">
        <f t="shared" si="44"/>
        <v>6177.4999999999991</v>
      </c>
      <c r="G226" s="39">
        <f t="shared" si="45"/>
        <v>3897.5</v>
      </c>
      <c r="H226" s="175">
        <f t="shared" si="46"/>
        <v>1.5849903784477228</v>
      </c>
      <c r="I226" s="39"/>
      <c r="J226" s="39"/>
      <c r="K226" s="39">
        <f t="shared" si="48"/>
        <v>7629.7599999999975</v>
      </c>
      <c r="L226" s="39"/>
    </row>
    <row r="227" spans="1:12" x14ac:dyDescent="0.25">
      <c r="B227" s="161">
        <v>43818</v>
      </c>
      <c r="C227" s="10">
        <v>500</v>
      </c>
      <c r="D227" s="39">
        <v>7.7149999999999999</v>
      </c>
      <c r="E227" s="39">
        <v>20.605</v>
      </c>
      <c r="F227" s="39">
        <f t="shared" ref="F227:F233" si="49">C227*(E227-D227)</f>
        <v>6445</v>
      </c>
      <c r="G227" s="39">
        <f t="shared" ref="G227:G233" si="50">D227*C227</f>
        <v>3857.5</v>
      </c>
      <c r="H227" s="175">
        <f t="shared" ref="H227:H233" si="51">(E227-D227)/D227</f>
        <v>1.6707712248865847</v>
      </c>
      <c r="I227" s="39"/>
      <c r="J227" s="39"/>
      <c r="K227" s="39">
        <f t="shared" ref="K227:K233" si="52">F227+$Q$10</f>
        <v>7897.2599999999984</v>
      </c>
      <c r="L227" s="39"/>
    </row>
    <row r="228" spans="1:12" x14ac:dyDescent="0.25">
      <c r="A228">
        <v>400</v>
      </c>
      <c r="B228" s="161">
        <v>43830</v>
      </c>
      <c r="C228" s="7">
        <v>400</v>
      </c>
      <c r="D228" s="43">
        <v>4.26</v>
      </c>
      <c r="E228" s="39">
        <v>21.64</v>
      </c>
      <c r="F228" s="39">
        <f t="shared" si="49"/>
        <v>6952.0000000000009</v>
      </c>
      <c r="G228" s="39">
        <f t="shared" si="50"/>
        <v>1704</v>
      </c>
      <c r="H228" s="175">
        <f t="shared" si="51"/>
        <v>4.0798122065727709</v>
      </c>
      <c r="I228" s="39"/>
      <c r="J228" s="39"/>
      <c r="K228" s="39">
        <f t="shared" si="52"/>
        <v>8404.2599999999984</v>
      </c>
      <c r="L228" s="39"/>
    </row>
    <row r="229" spans="1:12" x14ac:dyDescent="0.25">
      <c r="A229">
        <v>400</v>
      </c>
      <c r="B229" s="161">
        <v>43852</v>
      </c>
      <c r="C229" s="10">
        <v>500</v>
      </c>
      <c r="D229" s="39">
        <v>7.46</v>
      </c>
      <c r="E229" s="39">
        <v>20.03</v>
      </c>
      <c r="F229" s="39">
        <f t="shared" si="49"/>
        <v>6285</v>
      </c>
      <c r="G229" s="39">
        <f t="shared" si="50"/>
        <v>3730</v>
      </c>
      <c r="H229" s="175">
        <f t="shared" si="51"/>
        <v>1.6849865951742629</v>
      </c>
      <c r="I229" s="39"/>
      <c r="J229" s="39"/>
      <c r="K229" s="39">
        <f t="shared" si="52"/>
        <v>7737.2599999999984</v>
      </c>
      <c r="L229" s="39"/>
    </row>
    <row r="230" spans="1:12" x14ac:dyDescent="0.25">
      <c r="A230">
        <v>400</v>
      </c>
      <c r="B230" s="161">
        <v>43856</v>
      </c>
      <c r="C230" s="10">
        <v>600</v>
      </c>
      <c r="D230" s="39">
        <v>9.4160000000000004</v>
      </c>
      <c r="E230" s="39">
        <v>19.14</v>
      </c>
      <c r="F230" s="39">
        <f t="shared" si="49"/>
        <v>5834.4000000000005</v>
      </c>
      <c r="G230" s="39">
        <f t="shared" si="50"/>
        <v>5649.6</v>
      </c>
      <c r="H230" s="175">
        <f t="shared" si="51"/>
        <v>1.0327102803738317</v>
      </c>
      <c r="I230" s="39"/>
      <c r="J230" s="39"/>
      <c r="K230" s="39">
        <f t="shared" si="52"/>
        <v>7286.6599999999989</v>
      </c>
      <c r="L230" s="39"/>
    </row>
    <row r="231" spans="1:12" x14ac:dyDescent="0.25">
      <c r="A231">
        <v>200</v>
      </c>
      <c r="B231" s="161">
        <v>43861</v>
      </c>
      <c r="C231" s="7">
        <v>400</v>
      </c>
      <c r="D231" s="43">
        <v>4.0250000000000004</v>
      </c>
      <c r="E231" s="39">
        <v>19.8</v>
      </c>
      <c r="F231" s="39">
        <f t="shared" si="49"/>
        <v>6310</v>
      </c>
      <c r="G231" s="39">
        <f t="shared" si="50"/>
        <v>1610.0000000000002</v>
      </c>
      <c r="H231" s="175">
        <f t="shared" si="51"/>
        <v>3.9192546583850931</v>
      </c>
      <c r="I231" s="39"/>
      <c r="J231" s="39"/>
      <c r="K231" s="39">
        <f t="shared" si="52"/>
        <v>7762.2599999999984</v>
      </c>
      <c r="L231" s="39"/>
    </row>
    <row r="232" spans="1:12" x14ac:dyDescent="0.25">
      <c r="A232">
        <v>200</v>
      </c>
      <c r="B232" s="161">
        <v>43874</v>
      </c>
      <c r="C232" s="10">
        <v>500</v>
      </c>
      <c r="D232" s="39">
        <v>7.16</v>
      </c>
      <c r="E232" s="39">
        <v>19.48</v>
      </c>
      <c r="F232" s="39">
        <f t="shared" si="49"/>
        <v>6160</v>
      </c>
      <c r="G232" s="39">
        <f t="shared" si="50"/>
        <v>3580</v>
      </c>
      <c r="H232" s="175">
        <f t="shared" si="51"/>
        <v>1.7206703910614525</v>
      </c>
      <c r="I232" s="39"/>
      <c r="J232" s="39"/>
      <c r="K232" s="39">
        <f t="shared" si="52"/>
        <v>7612.2599999999984</v>
      </c>
      <c r="L232" s="39"/>
    </row>
    <row r="233" spans="1:12" x14ac:dyDescent="0.25">
      <c r="A233">
        <v>200</v>
      </c>
      <c r="B233" s="161">
        <v>43875</v>
      </c>
      <c r="C233" s="10">
        <v>600</v>
      </c>
      <c r="D233" s="39">
        <v>9.1349999999999998</v>
      </c>
      <c r="E233" s="39">
        <v>18.75</v>
      </c>
      <c r="F233" s="39">
        <f t="shared" si="49"/>
        <v>5769</v>
      </c>
      <c r="G233" s="39">
        <f t="shared" si="50"/>
        <v>5481</v>
      </c>
      <c r="H233" s="175">
        <f t="shared" si="51"/>
        <v>1.052545155993432</v>
      </c>
      <c r="I233" s="39"/>
      <c r="J233" s="39"/>
      <c r="K233" s="39">
        <f t="shared" si="52"/>
        <v>7221.2599999999984</v>
      </c>
      <c r="L233" s="39"/>
    </row>
    <row r="234" spans="1:12" x14ac:dyDescent="0.25">
      <c r="B234" s="161"/>
      <c r="C234" s="10"/>
      <c r="D234" s="39"/>
      <c r="E234" s="39"/>
      <c r="F234" s="39"/>
      <c r="G234" s="39"/>
      <c r="H234" s="175"/>
      <c r="I234" s="39"/>
      <c r="J234" s="39"/>
      <c r="K234" s="39"/>
      <c r="L234" s="39"/>
    </row>
    <row r="235" spans="1:12" x14ac:dyDescent="0.25">
      <c r="B235" s="161"/>
      <c r="C235" s="10"/>
      <c r="D235" s="39"/>
      <c r="E235" s="39"/>
      <c r="F235" s="39"/>
      <c r="G235" s="39"/>
      <c r="H235" s="175"/>
      <c r="I235" s="39"/>
      <c r="J235" s="39"/>
      <c r="K235" s="39"/>
      <c r="L235" s="39"/>
    </row>
    <row r="236" spans="1:12" x14ac:dyDescent="0.25">
      <c r="B236" s="161"/>
      <c r="C236" s="10"/>
      <c r="D236" s="39"/>
      <c r="E236" s="39"/>
      <c r="F236" s="39"/>
      <c r="G236" s="39"/>
      <c r="H236" s="175"/>
      <c r="I236" s="39"/>
      <c r="J236" s="39"/>
      <c r="K236" s="39"/>
      <c r="L236" s="39"/>
    </row>
    <row r="237" spans="1:12" x14ac:dyDescent="0.25">
      <c r="B237" s="161"/>
      <c r="C237" s="10"/>
      <c r="D237" s="39"/>
      <c r="E237" s="39"/>
      <c r="F237" s="39"/>
      <c r="G237" s="39"/>
      <c r="H237" s="175"/>
      <c r="I237" s="39"/>
      <c r="J237" s="39"/>
      <c r="K237" s="39"/>
      <c r="L237" s="39"/>
    </row>
    <row r="239" spans="1:12" x14ac:dyDescent="0.25">
      <c r="B239" s="405" t="s">
        <v>113</v>
      </c>
      <c r="C239" s="405" t="s">
        <v>143</v>
      </c>
      <c r="D239" s="406" t="s">
        <v>142</v>
      </c>
      <c r="E239" s="407" t="s">
        <v>144</v>
      </c>
      <c r="F239" s="407" t="s">
        <v>65</v>
      </c>
      <c r="G239" s="409" t="s">
        <v>148</v>
      </c>
      <c r="H239" s="409" t="s">
        <v>88</v>
      </c>
      <c r="I239" s="409" t="s">
        <v>151</v>
      </c>
    </row>
    <row r="240" spans="1:12" x14ac:dyDescent="0.25">
      <c r="B240" s="290">
        <v>42548</v>
      </c>
      <c r="C240" s="291">
        <v>100</v>
      </c>
      <c r="D240" s="292">
        <v>25</v>
      </c>
      <c r="E240" s="292">
        <v>24.69</v>
      </c>
      <c r="F240" s="292">
        <f t="shared" ref="F240:F245" si="53">C240*(E240-D240)</f>
        <v>-30.999999999999872</v>
      </c>
      <c r="G240" s="292">
        <f t="shared" ref="G240:G245" si="54">D240*C240</f>
        <v>2500</v>
      </c>
      <c r="H240" s="293">
        <f t="shared" ref="H240:H245" si="55">(E240-D240)/D240</f>
        <v>-1.2399999999999949E-2</v>
      </c>
      <c r="I240" s="292"/>
    </row>
    <row r="241" spans="2:9" x14ac:dyDescent="0.25">
      <c r="B241" s="290">
        <v>42549</v>
      </c>
      <c r="C241" s="291">
        <v>100</v>
      </c>
      <c r="D241" s="292">
        <v>25</v>
      </c>
      <c r="E241" s="292">
        <v>25.26</v>
      </c>
      <c r="F241" s="292">
        <f t="shared" si="53"/>
        <v>26.000000000000156</v>
      </c>
      <c r="G241" s="292">
        <f t="shared" si="54"/>
        <v>2500</v>
      </c>
      <c r="H241" s="293">
        <f t="shared" si="55"/>
        <v>1.0400000000000062E-2</v>
      </c>
      <c r="I241" s="292"/>
    </row>
    <row r="242" spans="2:9" x14ac:dyDescent="0.25">
      <c r="B242" s="290">
        <v>42552</v>
      </c>
      <c r="C242" s="291">
        <v>100</v>
      </c>
      <c r="D242" s="292">
        <v>25</v>
      </c>
      <c r="E242" s="292">
        <v>26.57</v>
      </c>
      <c r="F242" s="292">
        <f t="shared" si="53"/>
        <v>157.00000000000003</v>
      </c>
      <c r="G242" s="292">
        <f t="shared" si="54"/>
        <v>2500</v>
      </c>
      <c r="H242" s="293">
        <f t="shared" si="55"/>
        <v>6.2800000000000009E-2</v>
      </c>
      <c r="I242" s="292"/>
    </row>
    <row r="243" spans="2:9" x14ac:dyDescent="0.25">
      <c r="B243" s="290">
        <v>42556</v>
      </c>
      <c r="C243" s="291">
        <v>100</v>
      </c>
      <c r="D243" s="292">
        <v>25</v>
      </c>
      <c r="E243" s="292">
        <v>25.47</v>
      </c>
      <c r="F243" s="292">
        <f t="shared" si="53"/>
        <v>46.999999999999886</v>
      </c>
      <c r="G243" s="292">
        <f t="shared" si="54"/>
        <v>2500</v>
      </c>
      <c r="H243" s="293">
        <f t="shared" si="55"/>
        <v>1.8799999999999956E-2</v>
      </c>
      <c r="I243" s="292"/>
    </row>
    <row r="244" spans="2:9" x14ac:dyDescent="0.25">
      <c r="B244" s="290">
        <v>42562</v>
      </c>
      <c r="C244" s="291">
        <v>100</v>
      </c>
      <c r="D244" s="292">
        <v>25</v>
      </c>
      <c r="E244" s="292">
        <v>25.69</v>
      </c>
      <c r="F244" s="292">
        <f t="shared" si="53"/>
        <v>69.000000000000128</v>
      </c>
      <c r="G244" s="292">
        <f t="shared" si="54"/>
        <v>2500</v>
      </c>
      <c r="H244" s="293">
        <f t="shared" si="55"/>
        <v>2.7600000000000052E-2</v>
      </c>
      <c r="I244" s="292"/>
    </row>
    <row r="245" spans="2:9" x14ac:dyDescent="0.25">
      <c r="B245" s="290">
        <v>42563</v>
      </c>
      <c r="C245" s="291">
        <v>100</v>
      </c>
      <c r="D245" s="292">
        <v>25</v>
      </c>
      <c r="E245" s="292">
        <v>26.48</v>
      </c>
      <c r="F245" s="292">
        <f t="shared" si="53"/>
        <v>148.00000000000006</v>
      </c>
      <c r="G245" s="292">
        <f t="shared" si="54"/>
        <v>2500</v>
      </c>
      <c r="H245" s="293">
        <f t="shared" si="55"/>
        <v>5.9200000000000016E-2</v>
      </c>
      <c r="I245" s="292"/>
    </row>
    <row r="246" spans="2:9" x14ac:dyDescent="0.25">
      <c r="B246" s="290">
        <v>42569</v>
      </c>
      <c r="C246" s="291">
        <v>100</v>
      </c>
      <c r="D246" s="292">
        <v>25</v>
      </c>
      <c r="E246" s="292">
        <v>29.28</v>
      </c>
      <c r="F246" s="292">
        <f t="shared" ref="F246:F252" si="56">C246*(E246-D246)</f>
        <v>428.00000000000011</v>
      </c>
      <c r="G246" s="292">
        <f t="shared" ref="G246:G252" si="57">D246*C246</f>
        <v>2500</v>
      </c>
      <c r="H246" s="293">
        <f t="shared" ref="H246:H252" si="58">(E246-D246)/D246</f>
        <v>0.17120000000000005</v>
      </c>
      <c r="I246" s="292"/>
    </row>
    <row r="247" spans="2:9" x14ac:dyDescent="0.25">
      <c r="B247" s="290">
        <v>42570</v>
      </c>
      <c r="C247" s="291">
        <v>100</v>
      </c>
      <c r="D247" s="292">
        <v>25</v>
      </c>
      <c r="E247" s="292">
        <v>28.68</v>
      </c>
      <c r="F247" s="292">
        <f t="shared" si="56"/>
        <v>368</v>
      </c>
      <c r="G247" s="292">
        <f t="shared" si="57"/>
        <v>2500</v>
      </c>
      <c r="H247" s="293">
        <f t="shared" si="58"/>
        <v>0.1472</v>
      </c>
      <c r="I247" s="292"/>
    </row>
    <row r="248" spans="2:9" x14ac:dyDescent="0.25">
      <c r="B248" s="290">
        <v>42571</v>
      </c>
      <c r="C248" s="291">
        <v>100</v>
      </c>
      <c r="D248" s="292">
        <v>25</v>
      </c>
      <c r="E248" s="292">
        <v>29.01</v>
      </c>
      <c r="F248" s="292">
        <f t="shared" si="56"/>
        <v>401.00000000000017</v>
      </c>
      <c r="G248" s="292">
        <f t="shared" si="57"/>
        <v>2500</v>
      </c>
      <c r="H248" s="293">
        <f t="shared" si="58"/>
        <v>0.16040000000000007</v>
      </c>
      <c r="I248" s="292"/>
    </row>
    <row r="249" spans="2:9" x14ac:dyDescent="0.25">
      <c r="B249" s="290">
        <v>42572</v>
      </c>
      <c r="C249" s="291">
        <v>100</v>
      </c>
      <c r="D249" s="292">
        <v>25</v>
      </c>
      <c r="E249" s="292">
        <v>28.89</v>
      </c>
      <c r="F249" s="292">
        <f t="shared" si="56"/>
        <v>389.00000000000006</v>
      </c>
      <c r="G249" s="292">
        <f t="shared" si="57"/>
        <v>2500</v>
      </c>
      <c r="H249" s="293">
        <f t="shared" si="58"/>
        <v>0.15560000000000002</v>
      </c>
      <c r="I249" s="292"/>
    </row>
    <row r="250" spans="2:9" x14ac:dyDescent="0.25">
      <c r="B250" s="290">
        <v>42576</v>
      </c>
      <c r="C250" s="291">
        <v>100</v>
      </c>
      <c r="D250" s="292">
        <v>25</v>
      </c>
      <c r="E250" s="292">
        <v>28.63</v>
      </c>
      <c r="F250" s="292">
        <f t="shared" si="56"/>
        <v>362.99999999999989</v>
      </c>
      <c r="G250" s="292">
        <f t="shared" si="57"/>
        <v>2500</v>
      </c>
      <c r="H250" s="293">
        <f t="shared" si="58"/>
        <v>0.14519999999999997</v>
      </c>
      <c r="I250" s="292"/>
    </row>
    <row r="251" spans="2:9" x14ac:dyDescent="0.25">
      <c r="B251" s="290">
        <v>42577</v>
      </c>
      <c r="C251" s="291">
        <v>100</v>
      </c>
      <c r="D251" s="292">
        <v>25</v>
      </c>
      <c r="E251" s="292">
        <v>29.34</v>
      </c>
      <c r="F251" s="292">
        <f t="shared" si="56"/>
        <v>434</v>
      </c>
      <c r="G251" s="292">
        <f t="shared" si="57"/>
        <v>2500</v>
      </c>
      <c r="H251" s="293">
        <f t="shared" si="58"/>
        <v>0.1736</v>
      </c>
      <c r="I251" s="292"/>
    </row>
    <row r="252" spans="2:9" x14ac:dyDescent="0.25">
      <c r="B252" s="290">
        <v>42580</v>
      </c>
      <c r="C252" s="291">
        <v>100</v>
      </c>
      <c r="D252" s="292">
        <v>25</v>
      </c>
      <c r="E252" s="292">
        <v>27</v>
      </c>
      <c r="F252" s="292">
        <f t="shared" si="56"/>
        <v>200</v>
      </c>
      <c r="G252" s="292">
        <f t="shared" si="57"/>
        <v>2500</v>
      </c>
      <c r="H252" s="293">
        <f t="shared" si="58"/>
        <v>0.08</v>
      </c>
      <c r="I252" s="292"/>
    </row>
    <row r="253" spans="2:9" x14ac:dyDescent="0.25">
      <c r="B253" s="290">
        <v>42584</v>
      </c>
      <c r="C253" s="291">
        <v>0</v>
      </c>
      <c r="D253" s="292"/>
      <c r="E253" s="292"/>
      <c r="F253" s="292">
        <v>287.94</v>
      </c>
      <c r="G253" s="292"/>
      <c r="H253" s="293"/>
      <c r="I253" s="292"/>
    </row>
    <row r="254" spans="2:9" x14ac:dyDescent="0.25">
      <c r="B254" s="161"/>
      <c r="C254" s="10"/>
      <c r="D254" s="39"/>
      <c r="E254" s="39"/>
      <c r="F254" s="39"/>
      <c r="G254" s="39"/>
      <c r="H254" s="175"/>
      <c r="I254" s="39"/>
    </row>
    <row r="255" spans="2:9" x14ac:dyDescent="0.25">
      <c r="B255" s="159" t="s">
        <v>113</v>
      </c>
      <c r="C255" s="159" t="s">
        <v>143</v>
      </c>
      <c r="D255" s="160" t="s">
        <v>142</v>
      </c>
      <c r="E255" s="162" t="s">
        <v>144</v>
      </c>
      <c r="F255" s="162" t="s">
        <v>65</v>
      </c>
      <c r="G255" s="173" t="s">
        <v>148</v>
      </c>
      <c r="H255" s="173" t="s">
        <v>88</v>
      </c>
      <c r="I255" s="173" t="s">
        <v>151</v>
      </c>
    </row>
    <row r="256" spans="2:9" x14ac:dyDescent="0.25">
      <c r="B256" s="198">
        <v>42627</v>
      </c>
      <c r="C256" s="193">
        <v>50</v>
      </c>
      <c r="D256" s="194">
        <v>25.74</v>
      </c>
      <c r="E256" s="194">
        <v>25.83</v>
      </c>
      <c r="F256" s="194">
        <f>C256*(E256-D256)</f>
        <v>4.4999999999999929</v>
      </c>
      <c r="G256" s="194">
        <f>D256*C256</f>
        <v>1287</v>
      </c>
      <c r="H256" s="208">
        <f>(E256-D256)/D256</f>
        <v>3.4965034965034913E-3</v>
      </c>
      <c r="I256" s="194"/>
    </row>
    <row r="257" spans="2:9" x14ac:dyDescent="0.25">
      <c r="B257" s="198">
        <v>42629</v>
      </c>
      <c r="C257" s="193">
        <v>50</v>
      </c>
      <c r="D257" s="194">
        <v>25.74</v>
      </c>
      <c r="E257" s="194">
        <v>25.54</v>
      </c>
      <c r="F257" s="194">
        <f t="shared" ref="F257:F262" si="59">C257*(E257-D257)</f>
        <v>-9.9999999999999645</v>
      </c>
      <c r="G257" s="194">
        <f t="shared" ref="G257:G262" si="60">D257*C257</f>
        <v>1287</v>
      </c>
      <c r="H257" s="208">
        <f t="shared" ref="H257:H262" si="61">(E257-D257)/D257</f>
        <v>-7.7700077700077431E-3</v>
      </c>
      <c r="I257" s="194"/>
    </row>
    <row r="258" spans="2:9" x14ac:dyDescent="0.25">
      <c r="B258" s="198">
        <v>42636</v>
      </c>
      <c r="C258" s="193">
        <v>50</v>
      </c>
      <c r="D258" s="194">
        <v>25.74</v>
      </c>
      <c r="E258" s="194">
        <v>24.82</v>
      </c>
      <c r="F258" s="194">
        <f t="shared" si="59"/>
        <v>-45.999999999999908</v>
      </c>
      <c r="G258" s="194">
        <f t="shared" si="60"/>
        <v>1287</v>
      </c>
      <c r="H258" s="208">
        <f t="shared" si="61"/>
        <v>-3.5742035742035674E-2</v>
      </c>
      <c r="I258" s="194"/>
    </row>
    <row r="259" spans="2:9" x14ac:dyDescent="0.25">
      <c r="B259" s="198">
        <v>42639</v>
      </c>
      <c r="C259" s="193">
        <v>100</v>
      </c>
      <c r="D259" s="194">
        <v>24.96</v>
      </c>
      <c r="E259" s="194">
        <v>24.14</v>
      </c>
      <c r="F259" s="194">
        <f t="shared" si="59"/>
        <v>-82.000000000000028</v>
      </c>
      <c r="G259" s="194">
        <f t="shared" si="60"/>
        <v>2496</v>
      </c>
      <c r="H259" s="208">
        <f t="shared" si="61"/>
        <v>-3.2852564102564111E-2</v>
      </c>
      <c r="I259" s="194"/>
    </row>
    <row r="260" spans="2:9" x14ac:dyDescent="0.25">
      <c r="B260" s="198">
        <v>42639</v>
      </c>
      <c r="C260" s="193">
        <v>150</v>
      </c>
      <c r="D260" s="194">
        <v>24.8</v>
      </c>
      <c r="E260" s="194">
        <v>24.14</v>
      </c>
      <c r="F260" s="194">
        <f t="shared" si="59"/>
        <v>-99.000000000000028</v>
      </c>
      <c r="G260" s="194">
        <f t="shared" si="60"/>
        <v>3720</v>
      </c>
      <c r="H260" s="208">
        <f t="shared" si="61"/>
        <v>-2.6612903225806457E-2</v>
      </c>
      <c r="I260" s="194"/>
    </row>
    <row r="261" spans="2:9" x14ac:dyDescent="0.25">
      <c r="B261" s="198">
        <v>42640</v>
      </c>
      <c r="C261" s="193">
        <v>150</v>
      </c>
      <c r="D261" s="194">
        <v>24.8</v>
      </c>
      <c r="E261" s="194">
        <v>23.99</v>
      </c>
      <c r="F261" s="194">
        <f t="shared" si="59"/>
        <v>-121.50000000000034</v>
      </c>
      <c r="G261" s="194">
        <f t="shared" si="60"/>
        <v>3720</v>
      </c>
      <c r="H261" s="208">
        <f t="shared" si="61"/>
        <v>-3.2661290322580736E-2</v>
      </c>
      <c r="I261" s="194"/>
    </row>
    <row r="262" spans="2:9" x14ac:dyDescent="0.25">
      <c r="B262" s="198">
        <v>42643</v>
      </c>
      <c r="C262" s="193">
        <v>150</v>
      </c>
      <c r="D262" s="194">
        <v>24.8</v>
      </c>
      <c r="E262" s="194">
        <v>24.46</v>
      </c>
      <c r="F262" s="194">
        <f t="shared" si="59"/>
        <v>-50.999999999999979</v>
      </c>
      <c r="G262" s="194">
        <f t="shared" si="60"/>
        <v>3720</v>
      </c>
      <c r="H262" s="208">
        <f t="shared" si="61"/>
        <v>-1.3709677419354832E-2</v>
      </c>
      <c r="I262" s="194"/>
    </row>
    <row r="263" spans="2:9" x14ac:dyDescent="0.25">
      <c r="B263" s="198">
        <v>42646</v>
      </c>
      <c r="C263" s="193">
        <v>150</v>
      </c>
      <c r="D263" s="194">
        <v>24.8</v>
      </c>
      <c r="E263" s="194">
        <v>24.89</v>
      </c>
      <c r="F263" s="194">
        <f t="shared" ref="F263:F274" si="62">C263*(E263-D263)</f>
        <v>13.499999999999979</v>
      </c>
      <c r="G263" s="194">
        <f t="shared" ref="G263:G274" si="63">D263*C263</f>
        <v>3720</v>
      </c>
      <c r="H263" s="208">
        <f t="shared" ref="H263:H274" si="64">(E263-D263)/D263</f>
        <v>3.6290322580645102E-3</v>
      </c>
      <c r="I263" s="194"/>
    </row>
    <row r="264" spans="2:9" x14ac:dyDescent="0.25">
      <c r="B264" s="198">
        <v>42648</v>
      </c>
      <c r="C264" s="193">
        <v>150</v>
      </c>
      <c r="D264" s="194">
        <v>24.8</v>
      </c>
      <c r="E264" s="194">
        <v>25.07</v>
      </c>
      <c r="F264" s="194">
        <f t="shared" si="62"/>
        <v>40.499999999999936</v>
      </c>
      <c r="G264" s="194">
        <f t="shared" si="63"/>
        <v>3720</v>
      </c>
      <c r="H264" s="208">
        <f t="shared" si="64"/>
        <v>1.0887096774193531E-2</v>
      </c>
      <c r="I264" s="194"/>
    </row>
    <row r="265" spans="2:9" x14ac:dyDescent="0.25">
      <c r="B265" s="198">
        <v>42649</v>
      </c>
      <c r="C265" s="193">
        <v>150</v>
      </c>
      <c r="D265" s="194">
        <v>24.8</v>
      </c>
      <c r="E265" s="194">
        <v>24.85</v>
      </c>
      <c r="F265" s="194">
        <f t="shared" si="62"/>
        <v>7.5000000000001066</v>
      </c>
      <c r="G265" s="194">
        <f t="shared" si="63"/>
        <v>3720</v>
      </c>
      <c r="H265" s="208">
        <f t="shared" si="64"/>
        <v>2.0161290322580931E-3</v>
      </c>
      <c r="I265" s="194"/>
    </row>
    <row r="266" spans="2:9" x14ac:dyDescent="0.25">
      <c r="B266" s="198">
        <v>42650</v>
      </c>
      <c r="C266" s="193">
        <v>150</v>
      </c>
      <c r="D266" s="194">
        <v>24.8</v>
      </c>
      <c r="E266" s="194">
        <v>24.58</v>
      </c>
      <c r="F266" s="194">
        <f t="shared" si="62"/>
        <v>-33.000000000000362</v>
      </c>
      <c r="G266" s="194">
        <f t="shared" si="63"/>
        <v>3720</v>
      </c>
      <c r="H266" s="208">
        <f t="shared" si="64"/>
        <v>-8.8709677419355811E-3</v>
      </c>
      <c r="I266" s="194"/>
    </row>
    <row r="267" spans="2:9" x14ac:dyDescent="0.25">
      <c r="B267" s="198">
        <v>42661</v>
      </c>
      <c r="C267" s="193">
        <v>150</v>
      </c>
      <c r="D267" s="194">
        <v>24.8</v>
      </c>
      <c r="E267" s="194">
        <v>23.39</v>
      </c>
      <c r="F267" s="194">
        <f t="shared" si="62"/>
        <v>-211.50000000000003</v>
      </c>
      <c r="G267" s="194">
        <f t="shared" si="63"/>
        <v>3720</v>
      </c>
      <c r="H267" s="208">
        <f t="shared" si="64"/>
        <v>-5.6854838709677426E-2</v>
      </c>
      <c r="I267" s="194"/>
    </row>
    <row r="268" spans="2:9" x14ac:dyDescent="0.25">
      <c r="B268" s="198">
        <v>42662</v>
      </c>
      <c r="C268" s="193">
        <v>150</v>
      </c>
      <c r="D268" s="194">
        <v>24.8</v>
      </c>
      <c r="E268" s="194">
        <v>23.84</v>
      </c>
      <c r="F268" s="194">
        <f t="shared" si="62"/>
        <v>-144.00000000000011</v>
      </c>
      <c r="G268" s="194">
        <f t="shared" si="63"/>
        <v>3720</v>
      </c>
      <c r="H268" s="208">
        <f t="shared" si="64"/>
        <v>-3.8709677419354875E-2</v>
      </c>
      <c r="I268" s="194"/>
    </row>
    <row r="269" spans="2:9" x14ac:dyDescent="0.25">
      <c r="B269" s="198">
        <v>42664</v>
      </c>
      <c r="C269" s="193">
        <v>150</v>
      </c>
      <c r="D269" s="194">
        <v>24.8</v>
      </c>
      <c r="E269" s="194">
        <v>24.31</v>
      </c>
      <c r="F269" s="194">
        <f t="shared" si="62"/>
        <v>-73.500000000000298</v>
      </c>
      <c r="G269" s="194">
        <f t="shared" si="63"/>
        <v>3720</v>
      </c>
      <c r="H269" s="208">
        <f t="shared" si="64"/>
        <v>-1.975806451612911E-2</v>
      </c>
      <c r="I269" s="194"/>
    </row>
    <row r="270" spans="2:9" x14ac:dyDescent="0.25">
      <c r="B270" s="198">
        <v>42670</v>
      </c>
      <c r="C270" s="193">
        <v>150</v>
      </c>
      <c r="D270" s="194">
        <v>24.626899999999999</v>
      </c>
      <c r="E270" s="194">
        <v>23.93</v>
      </c>
      <c r="F270" s="194">
        <f t="shared" si="62"/>
        <v>-104.53499999999991</v>
      </c>
      <c r="G270" s="194">
        <f t="shared" si="63"/>
        <v>3694.0349999999999</v>
      </c>
      <c r="H270" s="208">
        <f t="shared" si="64"/>
        <v>-2.8298324190214743E-2</v>
      </c>
      <c r="I270" s="194"/>
    </row>
    <row r="271" spans="2:9" x14ac:dyDescent="0.25">
      <c r="B271" s="198">
        <v>42674</v>
      </c>
      <c r="C271" s="193">
        <v>150</v>
      </c>
      <c r="D271" s="194">
        <v>24.626899999999999</v>
      </c>
      <c r="E271" s="194">
        <v>23.53</v>
      </c>
      <c r="F271" s="194">
        <f t="shared" si="62"/>
        <v>-164.53499999999968</v>
      </c>
      <c r="G271" s="194">
        <f t="shared" si="63"/>
        <v>3694.0349999999999</v>
      </c>
      <c r="H271" s="208">
        <f t="shared" si="64"/>
        <v>-4.4540725791715481E-2</v>
      </c>
      <c r="I271" s="194"/>
    </row>
    <row r="272" spans="2:9" x14ac:dyDescent="0.25">
      <c r="B272" s="198">
        <v>42675</v>
      </c>
      <c r="C272" s="193">
        <v>150</v>
      </c>
      <c r="D272" s="194">
        <v>24.264700000000001</v>
      </c>
      <c r="E272" s="194">
        <v>24.32</v>
      </c>
      <c r="F272" s="194">
        <f t="shared" si="62"/>
        <v>8.2949999999998525</v>
      </c>
      <c r="G272" s="194">
        <f t="shared" si="63"/>
        <v>3639.7050000000004</v>
      </c>
      <c r="H272" s="208">
        <f t="shared" si="64"/>
        <v>2.2790308555225912E-3</v>
      </c>
      <c r="I272" s="194"/>
    </row>
    <row r="273" spans="1:13" x14ac:dyDescent="0.25">
      <c r="B273" s="198">
        <v>42676</v>
      </c>
      <c r="C273" s="193">
        <v>150</v>
      </c>
      <c r="D273" s="194">
        <v>24.264700000000001</v>
      </c>
      <c r="E273" s="194">
        <v>24.73</v>
      </c>
      <c r="F273" s="194">
        <f t="shared" si="62"/>
        <v>69.794999999999874</v>
      </c>
      <c r="G273" s="194">
        <f t="shared" si="63"/>
        <v>3639.7050000000004</v>
      </c>
      <c r="H273" s="208">
        <f t="shared" si="64"/>
        <v>1.9176004648728363E-2</v>
      </c>
      <c r="I273" s="194"/>
    </row>
    <row r="274" spans="1:13" x14ac:dyDescent="0.25">
      <c r="B274" s="198">
        <v>42704</v>
      </c>
      <c r="C274" s="193">
        <v>100</v>
      </c>
      <c r="D274" s="194">
        <v>22.507400000000001</v>
      </c>
      <c r="E274" s="194">
        <v>28.4</v>
      </c>
      <c r="F274" s="194">
        <f t="shared" si="62"/>
        <v>589.25999999999976</v>
      </c>
      <c r="G274" s="194">
        <f t="shared" si="63"/>
        <v>2250.7400000000002</v>
      </c>
      <c r="H274" s="208">
        <f t="shared" si="64"/>
        <v>0.26180722784506422</v>
      </c>
      <c r="I274" s="194"/>
    </row>
    <row r="275" spans="1:13" x14ac:dyDescent="0.25">
      <c r="B275" s="198">
        <v>42711</v>
      </c>
      <c r="C275" s="193">
        <v>0</v>
      </c>
      <c r="D275" s="194"/>
      <c r="E275" s="194"/>
      <c r="F275" s="194">
        <v>727.2</v>
      </c>
      <c r="G275" s="194"/>
      <c r="H275" s="208"/>
      <c r="I275" s="194"/>
    </row>
    <row r="276" spans="1:13" x14ac:dyDescent="0.25">
      <c r="B276" s="161"/>
      <c r="C276" s="10"/>
      <c r="D276" s="39"/>
      <c r="E276" s="39"/>
      <c r="F276" s="39"/>
      <c r="G276" s="39"/>
      <c r="H276" s="175"/>
      <c r="I276" s="39"/>
    </row>
    <row r="277" spans="1:13" x14ac:dyDescent="0.25">
      <c r="B277" s="161"/>
      <c r="C277" s="10"/>
      <c r="D277" s="39"/>
      <c r="E277" s="39"/>
      <c r="F277" s="39"/>
      <c r="G277" s="39"/>
      <c r="H277" s="175"/>
      <c r="I277" s="39"/>
    </row>
    <row r="278" spans="1:13" x14ac:dyDescent="0.25">
      <c r="B278" s="161"/>
      <c r="C278" s="10"/>
      <c r="D278" s="39"/>
      <c r="E278" s="39"/>
      <c r="F278" s="39"/>
      <c r="G278" s="39"/>
      <c r="H278" s="175"/>
      <c r="I278" s="39"/>
    </row>
    <row r="282" spans="1:13" x14ac:dyDescent="0.25">
      <c r="L282" t="s">
        <v>65</v>
      </c>
      <c r="M282" s="2">
        <f>K300+M300-F300</f>
        <v>1452.2599999999984</v>
      </c>
    </row>
    <row r="283" spans="1:13" x14ac:dyDescent="0.25">
      <c r="A283" s="375" t="s">
        <v>1</v>
      </c>
      <c r="B283" s="375" t="s">
        <v>2</v>
      </c>
      <c r="C283" s="375" t="s">
        <v>4</v>
      </c>
      <c r="D283" s="376" t="s">
        <v>5</v>
      </c>
      <c r="E283" s="376" t="s">
        <v>94</v>
      </c>
      <c r="F283" s="376" t="s">
        <v>60</v>
      </c>
      <c r="G283" s="375" t="s">
        <v>3</v>
      </c>
      <c r="H283" s="375" t="s">
        <v>6</v>
      </c>
      <c r="I283" s="376" t="s">
        <v>7</v>
      </c>
      <c r="J283" s="376" t="s">
        <v>95</v>
      </c>
      <c r="K283" s="376" t="s">
        <v>61</v>
      </c>
      <c r="L283" s="375" t="s">
        <v>37</v>
      </c>
      <c r="M283" s="375" t="s">
        <v>38</v>
      </c>
    </row>
    <row r="284" spans="1:13" x14ac:dyDescent="0.25">
      <c r="A284" s="377" t="s">
        <v>219</v>
      </c>
      <c r="B284" s="378">
        <v>42548</v>
      </c>
      <c r="C284" s="379">
        <v>100</v>
      </c>
      <c r="D284" s="380">
        <v>25</v>
      </c>
      <c r="E284" s="380">
        <v>0</v>
      </c>
      <c r="F284" s="380">
        <f>D284*C284+E284</f>
        <v>2500</v>
      </c>
      <c r="G284" s="378">
        <v>42584</v>
      </c>
      <c r="H284" s="381">
        <v>100</v>
      </c>
      <c r="I284" s="380">
        <v>27.88</v>
      </c>
      <c r="J284" s="380">
        <v>0.06</v>
      </c>
      <c r="K284" s="380">
        <f>H284*I284-J284</f>
        <v>2787.94</v>
      </c>
      <c r="L284" s="378">
        <v>42719</v>
      </c>
      <c r="M284" s="379">
        <v>41.25</v>
      </c>
    </row>
    <row r="285" spans="1:13" x14ac:dyDescent="0.25">
      <c r="A285" s="382" t="s">
        <v>71</v>
      </c>
      <c r="B285" s="378">
        <v>42627</v>
      </c>
      <c r="C285" s="379">
        <v>50</v>
      </c>
      <c r="D285" s="380">
        <v>25.74</v>
      </c>
      <c r="E285" s="380">
        <v>0</v>
      </c>
      <c r="F285" s="380">
        <v>1287</v>
      </c>
      <c r="G285" s="378" t="s">
        <v>316</v>
      </c>
      <c r="H285" s="381">
        <v>50</v>
      </c>
      <c r="I285" s="380">
        <v>25</v>
      </c>
      <c r="J285" s="380">
        <v>0.03</v>
      </c>
      <c r="K285" s="380">
        <v>1249.97</v>
      </c>
      <c r="L285" s="379"/>
      <c r="M285" s="379"/>
    </row>
    <row r="286" spans="1:13" x14ac:dyDescent="0.25">
      <c r="A286" s="379"/>
      <c r="B286" s="378">
        <v>42639</v>
      </c>
      <c r="C286" s="379">
        <v>50</v>
      </c>
      <c r="D286" s="380">
        <v>24.48</v>
      </c>
      <c r="E286" s="380">
        <v>0</v>
      </c>
      <c r="F286" s="380">
        <v>1224</v>
      </c>
      <c r="G286" s="378" t="s">
        <v>316</v>
      </c>
      <c r="H286" s="381">
        <v>100</v>
      </c>
      <c r="I286" s="380">
        <v>24.88</v>
      </c>
      <c r="J286" s="380">
        <v>0.05</v>
      </c>
      <c r="K286" s="380">
        <v>2487.9499999999998</v>
      </c>
      <c r="L286" s="379"/>
      <c r="M286" s="379"/>
    </row>
    <row r="287" spans="1:13" x14ac:dyDescent="0.25">
      <c r="A287" s="379"/>
      <c r="B287" s="378">
        <v>42639</v>
      </c>
      <c r="C287" s="379">
        <v>50</v>
      </c>
      <c r="D287" s="380">
        <v>24.18</v>
      </c>
      <c r="E287" s="380">
        <v>0</v>
      </c>
      <c r="F287" s="380">
        <v>1209</v>
      </c>
      <c r="G287" s="378" t="s">
        <v>316</v>
      </c>
      <c r="H287" s="381">
        <v>50</v>
      </c>
      <c r="I287" s="380">
        <v>27.78</v>
      </c>
      <c r="J287" s="380">
        <v>0.03</v>
      </c>
      <c r="K287" s="380">
        <v>1388.97</v>
      </c>
      <c r="L287" s="379"/>
      <c r="M287" s="379"/>
    </row>
    <row r="288" spans="1:13" x14ac:dyDescent="0.25">
      <c r="A288" s="379"/>
      <c r="B288" s="378">
        <v>42670</v>
      </c>
      <c r="C288" s="379">
        <v>50</v>
      </c>
      <c r="D288" s="380">
        <v>24.48</v>
      </c>
      <c r="E288" s="380">
        <v>0</v>
      </c>
      <c r="F288" s="380">
        <v>1224</v>
      </c>
      <c r="G288" s="378" t="s">
        <v>316</v>
      </c>
      <c r="H288" s="381">
        <v>100</v>
      </c>
      <c r="I288" s="380">
        <v>29.78</v>
      </c>
      <c r="J288" s="380">
        <v>0.06</v>
      </c>
      <c r="K288" s="380">
        <v>2977.94</v>
      </c>
      <c r="L288" s="379"/>
      <c r="M288" s="379"/>
    </row>
    <row r="289" spans="1:13" x14ac:dyDescent="0.25">
      <c r="A289" s="379"/>
      <c r="B289" s="378" t="s">
        <v>316</v>
      </c>
      <c r="C289" s="379">
        <v>100</v>
      </c>
      <c r="D289" s="380">
        <v>24.34</v>
      </c>
      <c r="E289" s="380">
        <v>-0.37</v>
      </c>
      <c r="F289" s="380">
        <v>2433.63</v>
      </c>
      <c r="G289" s="379"/>
      <c r="H289" s="381"/>
      <c r="I289" s="380"/>
      <c r="J289" s="380"/>
      <c r="K289" s="380"/>
      <c r="L289" s="379"/>
      <c r="M289" s="379"/>
    </row>
    <row r="290" spans="1:13" x14ac:dyDescent="0.25">
      <c r="A290" s="379"/>
      <c r="B290" s="417">
        <v>42723</v>
      </c>
      <c r="C290" s="418">
        <v>100</v>
      </c>
      <c r="D290" s="420">
        <v>27.98</v>
      </c>
      <c r="E290" s="420">
        <v>0</v>
      </c>
      <c r="F290" s="420">
        <f>D290*C290+E290</f>
        <v>2798</v>
      </c>
      <c r="G290" s="417">
        <v>42724</v>
      </c>
      <c r="H290" s="418">
        <v>100</v>
      </c>
      <c r="I290" s="420">
        <v>27.94</v>
      </c>
      <c r="J290" s="420">
        <v>0.06</v>
      </c>
      <c r="K290" s="420">
        <f>I290*H290-J290</f>
        <v>2793.94</v>
      </c>
      <c r="L290" s="379"/>
      <c r="M290" s="379"/>
    </row>
    <row r="291" spans="1:13" x14ac:dyDescent="0.25">
      <c r="A291" s="379"/>
      <c r="B291" s="360">
        <v>42724</v>
      </c>
      <c r="C291" s="7">
        <v>100</v>
      </c>
      <c r="D291" s="43">
        <v>27.58</v>
      </c>
      <c r="E291" s="43">
        <v>0</v>
      </c>
      <c r="F291" s="43">
        <f>D291*C291+E291</f>
        <v>2758</v>
      </c>
      <c r="G291" s="360">
        <v>42758</v>
      </c>
      <c r="H291" s="77">
        <v>100</v>
      </c>
      <c r="I291" s="43">
        <v>31.58</v>
      </c>
      <c r="J291" s="43">
        <v>7.0000000000000007E-2</v>
      </c>
      <c r="K291" s="43">
        <f>H291*I291-J291</f>
        <v>3157.93</v>
      </c>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81"/>
      <c r="I294" s="380"/>
      <c r="J294" s="380"/>
      <c r="K294" s="380"/>
      <c r="L294" s="379"/>
      <c r="M294" s="379"/>
    </row>
    <row r="295" spans="1:13" x14ac:dyDescent="0.25">
      <c r="A295" s="379"/>
      <c r="B295" s="379"/>
      <c r="C295" s="379"/>
      <c r="D295" s="380"/>
      <c r="E295" s="380"/>
      <c r="F295" s="380"/>
      <c r="G295" s="379"/>
      <c r="H295" s="381"/>
      <c r="I295" s="380"/>
      <c r="J295" s="380"/>
      <c r="K295" s="380"/>
      <c r="L295" s="379"/>
      <c r="M295" s="379"/>
    </row>
    <row r="296" spans="1:13" x14ac:dyDescent="0.25">
      <c r="A296" s="379"/>
      <c r="B296" s="379"/>
      <c r="C296" s="379"/>
      <c r="D296" s="380"/>
      <c r="E296" s="380"/>
      <c r="F296" s="380"/>
      <c r="G296" s="379"/>
      <c r="H296" s="381"/>
      <c r="I296" s="380"/>
      <c r="J296" s="380"/>
      <c r="K296" s="380"/>
      <c r="L296" s="379"/>
      <c r="M296" s="379"/>
    </row>
    <row r="297" spans="1:13" x14ac:dyDescent="0.25">
      <c r="A297" s="379"/>
      <c r="B297" s="379"/>
      <c r="C297" s="379"/>
      <c r="D297" s="380"/>
      <c r="E297" s="380"/>
      <c r="F297" s="380"/>
      <c r="G297" s="379"/>
      <c r="H297" s="381"/>
      <c r="I297" s="380"/>
      <c r="J297" s="380"/>
      <c r="K297" s="380"/>
      <c r="L297" s="379"/>
      <c r="M297" s="379"/>
    </row>
    <row r="298" spans="1:13" x14ac:dyDescent="0.25">
      <c r="A298" s="379"/>
      <c r="B298" s="379"/>
      <c r="C298" s="379"/>
      <c r="D298" s="380"/>
      <c r="E298" s="380"/>
      <c r="F298" s="380"/>
      <c r="G298" s="379"/>
      <c r="H298" s="381"/>
      <c r="I298" s="380"/>
      <c r="J298" s="380"/>
      <c r="K298" s="380"/>
      <c r="L298" s="379"/>
      <c r="M298" s="379"/>
    </row>
    <row r="299" spans="1:13" x14ac:dyDescent="0.25">
      <c r="A299" s="379"/>
      <c r="B299" s="379"/>
      <c r="C299" s="379"/>
      <c r="D299" s="380"/>
      <c r="E299" s="380"/>
      <c r="F299" s="380"/>
      <c r="G299" s="379"/>
      <c r="H299" s="379"/>
      <c r="I299" s="380"/>
      <c r="J299" s="380"/>
      <c r="K299" s="380"/>
      <c r="L299" s="379"/>
      <c r="M299" s="379"/>
    </row>
    <row r="300" spans="1:13" x14ac:dyDescent="0.25">
      <c r="A300" s="60" t="s">
        <v>81</v>
      </c>
      <c r="B300" s="61"/>
      <c r="C300" s="61">
        <f>SUM(C284:C299)</f>
        <v>600</v>
      </c>
      <c r="D300" s="62"/>
      <c r="E300" s="62"/>
      <c r="F300" s="62">
        <f>SUM(F284:F299)</f>
        <v>15433.630000000001</v>
      </c>
      <c r="G300" s="61"/>
      <c r="H300" s="462">
        <f>SUM(H284:H299)</f>
        <v>600</v>
      </c>
      <c r="I300" s="62"/>
      <c r="J300" s="62"/>
      <c r="K300" s="62">
        <f>SUM(K284:K299)</f>
        <v>16844.64</v>
      </c>
      <c r="L300" s="61"/>
      <c r="M300" s="62">
        <f>SUM(M284:M292)</f>
        <v>41.25</v>
      </c>
    </row>
    <row r="301" spans="1:13" ht="15.75" thickBot="1" x14ac:dyDescent="0.3">
      <c r="A301" s="383" t="s">
        <v>189</v>
      </c>
      <c r="B301" s="384"/>
      <c r="C301" s="385">
        <f>SumByColor($A$71,C284:C299)</f>
        <v>100</v>
      </c>
      <c r="D301" s="385"/>
      <c r="E301" s="385"/>
      <c r="F301" s="386">
        <f>SumByColor($A$71,F284:F299)</f>
        <v>2758</v>
      </c>
      <c r="G301" s="385"/>
      <c r="H301" s="385">
        <f>SumByColor($A$71,H284:H299)</f>
        <v>100</v>
      </c>
      <c r="I301" s="385"/>
      <c r="J301" s="385"/>
      <c r="K301" s="386">
        <f>SumByColor($A$71,K284:K299)</f>
        <v>3158</v>
      </c>
      <c r="L301" s="385"/>
      <c r="M301" s="386">
        <f>SumByColor($A$71,M284:M299)</f>
        <v>0</v>
      </c>
    </row>
  </sheetData>
  <mergeCells count="1">
    <mergeCell ref="O18:P18"/>
  </mergeCells>
  <conditionalFormatting sqref="O19:O39">
    <cfRule type="colorScale" priority="241">
      <colorScale>
        <cfvo type="min"/>
        <cfvo type="percentile" val="50"/>
        <cfvo type="max"/>
        <color rgb="FFF8696B"/>
        <color rgb="FFFFEB84"/>
        <color rgb="FF63BE7B"/>
      </colorScale>
    </cfRule>
  </conditionalFormatting>
  <conditionalFormatting sqref="P19:P39">
    <cfRule type="colorScale" priority="240">
      <colorScale>
        <cfvo type="min"/>
        <cfvo type="percentile" val="50"/>
        <cfvo type="max"/>
        <color rgb="FFF8696B"/>
        <color rgb="FFFFEB84"/>
        <color rgb="FF63BE7B"/>
      </colorScale>
    </cfRule>
  </conditionalFormatting>
  <conditionalFormatting sqref="F253:F254 H253:H254 H260:H278 F260:F278 K123:K130 H123:H130 F123:F130 F144 H144 H153 F153 K140:K153 F175 H175 K175 K205 H205 F205 K207:K208 H207:H208 F207:F208 K212 K236:K237 F212 H212 H236:H237 F236:F237">
    <cfRule type="expression" dxfId="1833" priority="236">
      <formula>F123&gt;0</formula>
    </cfRule>
    <cfRule type="expression" dxfId="1832" priority="237">
      <formula>F123&lt;0</formula>
    </cfRule>
  </conditionalFormatting>
  <conditionalFormatting sqref="Q7">
    <cfRule type="expression" dxfId="1831" priority="224">
      <formula>Q7&gt;0</formula>
    </cfRule>
    <cfRule type="expression" dxfId="1830" priority="225">
      <formula>Q7&lt;0</formula>
    </cfRule>
  </conditionalFormatting>
  <conditionalFormatting sqref="Q8">
    <cfRule type="expression" dxfId="1829" priority="222">
      <formula>Q8&gt;0</formula>
    </cfRule>
    <cfRule type="expression" dxfId="1828" priority="223">
      <formula>Q8&lt;0</formula>
    </cfRule>
  </conditionalFormatting>
  <conditionalFormatting sqref="F240:F252">
    <cfRule type="expression" dxfId="1827" priority="220">
      <formula>F240&gt;0</formula>
    </cfRule>
    <cfRule type="expression" dxfId="1826" priority="221">
      <formula>F240&lt;0</formula>
    </cfRule>
  </conditionalFormatting>
  <conditionalFormatting sqref="H240:H252">
    <cfRule type="expression" dxfId="1825" priority="218">
      <formula>H240&gt;0</formula>
    </cfRule>
    <cfRule type="expression" dxfId="1824" priority="219">
      <formula>H240&lt;0</formula>
    </cfRule>
  </conditionalFormatting>
  <conditionalFormatting sqref="H256:H259">
    <cfRule type="expression" dxfId="1823" priority="214">
      <formula>H256&gt;0</formula>
    </cfRule>
    <cfRule type="expression" dxfId="1822" priority="215">
      <formula>H256&lt;0</formula>
    </cfRule>
  </conditionalFormatting>
  <conditionalFormatting sqref="F256:F259">
    <cfRule type="expression" dxfId="1821" priority="216">
      <formula>F256&gt;0</formula>
    </cfRule>
    <cfRule type="expression" dxfId="1820" priority="217">
      <formula>F256&lt;0</formula>
    </cfRule>
  </conditionalFormatting>
  <conditionalFormatting sqref="M282">
    <cfRule type="expression" dxfId="1819" priority="212">
      <formula>M282&gt;0</formula>
    </cfRule>
    <cfRule type="expression" dxfId="1818" priority="213">
      <formula>M282&lt;0</formula>
    </cfRule>
  </conditionalFormatting>
  <conditionalFormatting sqref="F75:F76 F83:F120">
    <cfRule type="expression" dxfId="1817" priority="210">
      <formula>F75&gt;0</formula>
    </cfRule>
    <cfRule type="expression" dxfId="1816" priority="211">
      <formula>F75&lt;0</formula>
    </cfRule>
  </conditionalFormatting>
  <conditionalFormatting sqref="H75:H76 H83:H120">
    <cfRule type="expression" dxfId="1815" priority="208">
      <formula>H75&gt;0</formula>
    </cfRule>
    <cfRule type="expression" dxfId="1814" priority="209">
      <formula>H75&lt;0</formula>
    </cfRule>
  </conditionalFormatting>
  <conditionalFormatting sqref="Q10">
    <cfRule type="expression" dxfId="1813" priority="206">
      <formula>Q10&gt;0</formula>
    </cfRule>
    <cfRule type="expression" dxfId="1812" priority="207">
      <formula>Q10&lt;0</formula>
    </cfRule>
  </conditionalFormatting>
  <conditionalFormatting sqref="F77:F82">
    <cfRule type="expression" dxfId="1811" priority="204">
      <formula>F77&gt;0</formula>
    </cfRule>
    <cfRule type="expression" dxfId="1810" priority="205">
      <formula>F77&lt;0</formula>
    </cfRule>
  </conditionalFormatting>
  <conditionalFormatting sqref="H77:H82">
    <cfRule type="expression" dxfId="1809" priority="202">
      <formula>H77&gt;0</formula>
    </cfRule>
    <cfRule type="expression" dxfId="1808" priority="203">
      <formula>H77&lt;0</formula>
    </cfRule>
  </conditionalFormatting>
  <conditionalFormatting sqref="K80:K87">
    <cfRule type="expression" dxfId="1807" priority="200">
      <formula>K80&gt;0</formula>
    </cfRule>
    <cfRule type="expression" dxfId="1806" priority="201">
      <formula>K80&lt;0</formula>
    </cfRule>
  </conditionalFormatting>
  <conditionalFormatting sqref="K88:K120">
    <cfRule type="expression" dxfId="1805" priority="198">
      <formula>K88&gt;0</formula>
    </cfRule>
    <cfRule type="expression" dxfId="1804" priority="199">
      <formula>K88&lt;0</formula>
    </cfRule>
  </conditionalFormatting>
  <conditionalFormatting sqref="F121:F122">
    <cfRule type="expression" dxfId="1803" priority="195">
      <formula>F121&gt;0</formula>
    </cfRule>
    <cfRule type="expression" dxfId="1802" priority="196">
      <formula>F121&lt;0</formula>
    </cfRule>
  </conditionalFormatting>
  <conditionalFormatting sqref="H121:H122">
    <cfRule type="expression" dxfId="1801" priority="193">
      <formula>H121&gt;0</formula>
    </cfRule>
    <cfRule type="expression" dxfId="1800" priority="194">
      <formula>H121&lt;0</formula>
    </cfRule>
  </conditionalFormatting>
  <conditionalFormatting sqref="K121:K122">
    <cfRule type="expression" dxfId="1799" priority="191">
      <formula>K121&gt;0</formula>
    </cfRule>
    <cfRule type="expression" dxfId="1798" priority="192">
      <formula>K121&lt;0</formula>
    </cfRule>
  </conditionalFormatting>
  <conditionalFormatting sqref="F131:F133 H131:H133 K131:K133">
    <cfRule type="expression" dxfId="1797" priority="187">
      <formula>F131&gt;0</formula>
    </cfRule>
    <cfRule type="expression" dxfId="1796" priority="188">
      <formula>F131&lt;0</formula>
    </cfRule>
  </conditionalFormatting>
  <conditionalFormatting sqref="L123:L129 L237">
    <cfRule type="expression" dxfId="1795" priority="185">
      <formula>L123&gt;0</formula>
    </cfRule>
    <cfRule type="expression" dxfId="1794" priority="186">
      <formula>L123&lt;0</formula>
    </cfRule>
  </conditionalFormatting>
  <conditionalFormatting sqref="L80:L87">
    <cfRule type="expression" dxfId="1793" priority="183">
      <formula>L80&gt;0</formula>
    </cfRule>
    <cfRule type="expression" dxfId="1792" priority="184">
      <formula>L80&lt;0</formula>
    </cfRule>
  </conditionalFormatting>
  <conditionalFormatting sqref="L88:L120">
    <cfRule type="expression" dxfId="1791" priority="181">
      <formula>L88&gt;0</formula>
    </cfRule>
    <cfRule type="expression" dxfId="1790" priority="182">
      <formula>L88&lt;0</formula>
    </cfRule>
  </conditionalFormatting>
  <conditionalFormatting sqref="L121:L122">
    <cfRule type="expression" dxfId="1789" priority="179">
      <formula>L121&gt;0</formula>
    </cfRule>
    <cfRule type="expression" dxfId="1788" priority="180">
      <formula>L121&lt;0</formula>
    </cfRule>
  </conditionalFormatting>
  <conditionalFormatting sqref="L131:L133">
    <cfRule type="expression" dxfId="1787" priority="177">
      <formula>L131&gt;0</formula>
    </cfRule>
    <cfRule type="expression" dxfId="1786" priority="178">
      <formula>L131&lt;0</formula>
    </cfRule>
  </conditionalFormatting>
  <conditionalFormatting sqref="F140:F143 H140:H143">
    <cfRule type="expression" dxfId="1785" priority="175">
      <formula>F140&gt;0</formula>
    </cfRule>
    <cfRule type="expression" dxfId="1784" priority="176">
      <formula>F140&lt;0</formula>
    </cfRule>
  </conditionalFormatting>
  <conditionalFormatting sqref="K137:K139 F137:F139 H137:H139">
    <cfRule type="expression" dxfId="1783" priority="171">
      <formula>F137&gt;0</formula>
    </cfRule>
    <cfRule type="expression" dxfId="1782" priority="172">
      <formula>F137&lt;0</formula>
    </cfRule>
  </conditionalFormatting>
  <conditionalFormatting sqref="L137:L138">
    <cfRule type="expression" dxfId="1781" priority="169">
      <formula>L137&gt;0</formula>
    </cfRule>
    <cfRule type="expression" dxfId="1780" priority="170">
      <formula>L137&lt;0</formula>
    </cfRule>
  </conditionalFormatting>
  <conditionalFormatting sqref="K134:K136 F134:F136 H134:H136">
    <cfRule type="expression" dxfId="1779" priority="167">
      <formula>F134&gt;0</formula>
    </cfRule>
    <cfRule type="expression" dxfId="1778" priority="168">
      <formula>F134&lt;0</formula>
    </cfRule>
  </conditionalFormatting>
  <conditionalFormatting sqref="L135:L136">
    <cfRule type="expression" dxfId="1777" priority="165">
      <formula>L135&gt;0</formula>
    </cfRule>
    <cfRule type="expression" dxfId="1776" priority="166">
      <formula>L135&lt;0</formula>
    </cfRule>
  </conditionalFormatting>
  <conditionalFormatting sqref="H145:H148 F145:F148">
    <cfRule type="expression" dxfId="1775" priority="159">
      <formula>F145&gt;0</formula>
    </cfRule>
    <cfRule type="expression" dxfId="1774" priority="160">
      <formula>F145&lt;0</formula>
    </cfRule>
  </conditionalFormatting>
  <conditionalFormatting sqref="H149:H152 F149:F152">
    <cfRule type="expression" dxfId="1773" priority="155">
      <formula>F149&gt;0</formula>
    </cfRule>
    <cfRule type="expression" dxfId="1772" priority="156">
      <formula>F149&lt;0</formula>
    </cfRule>
  </conditionalFormatting>
  <conditionalFormatting sqref="F154:F159 H154:H159 K154:K159">
    <cfRule type="expression" dxfId="1771" priority="151">
      <formula>F154&gt;0</formula>
    </cfRule>
    <cfRule type="expression" dxfId="1770" priority="152">
      <formula>F154&lt;0</formula>
    </cfRule>
  </conditionalFormatting>
  <conditionalFormatting sqref="L158:L159">
    <cfRule type="expression" dxfId="1769" priority="145">
      <formula>L158&gt;0</formula>
    </cfRule>
    <cfRule type="expression" dxfId="1768" priority="146">
      <formula>L158&lt;0</formula>
    </cfRule>
  </conditionalFormatting>
  <conditionalFormatting sqref="F160:F162 H160:H162 K160:K163">
    <cfRule type="expression" dxfId="1767" priority="143">
      <formula>F160&gt;0</formula>
    </cfRule>
    <cfRule type="expression" dxfId="1766" priority="144">
      <formula>F160&lt;0</formula>
    </cfRule>
  </conditionalFormatting>
  <conditionalFormatting sqref="F163:F165 H163:H165 K164:K165">
    <cfRule type="expression" dxfId="1765" priority="139">
      <formula>F163&gt;0</formula>
    </cfRule>
    <cfRule type="expression" dxfId="1764" priority="140">
      <formula>F163&lt;0</formula>
    </cfRule>
  </conditionalFormatting>
  <conditionalFormatting sqref="F166:F168 H166:H168 K166:K168">
    <cfRule type="expression" dxfId="1763" priority="135">
      <formula>F166&gt;0</formula>
    </cfRule>
    <cfRule type="expression" dxfId="1762" priority="136">
      <formula>F166&lt;0</formula>
    </cfRule>
  </conditionalFormatting>
  <conditionalFormatting sqref="F169:F171 H169:H171 K169:K171">
    <cfRule type="expression" dxfId="1761" priority="131">
      <formula>F169&gt;0</formula>
    </cfRule>
    <cfRule type="expression" dxfId="1760" priority="132">
      <formula>F169&lt;0</formula>
    </cfRule>
  </conditionalFormatting>
  <conditionalFormatting sqref="F172:F174 H172:H174 K172:K174">
    <cfRule type="expression" dxfId="1759" priority="127">
      <formula>F172&gt;0</formula>
    </cfRule>
    <cfRule type="expression" dxfId="1758" priority="128">
      <formula>F172&lt;0</formula>
    </cfRule>
  </conditionalFormatting>
  <conditionalFormatting sqref="K176:K178 H176:H178 F176:F178">
    <cfRule type="expression" dxfId="1757" priority="123">
      <formula>F176&gt;0</formula>
    </cfRule>
    <cfRule type="expression" dxfId="1756" priority="124">
      <formula>F176&lt;0</formula>
    </cfRule>
  </conditionalFormatting>
  <conditionalFormatting sqref="K179 H179 F179">
    <cfRule type="expression" dxfId="1755" priority="119">
      <formula>F179&gt;0</formula>
    </cfRule>
    <cfRule type="expression" dxfId="1754" priority="120">
      <formula>F179&lt;0</formula>
    </cfRule>
  </conditionalFormatting>
  <conditionalFormatting sqref="H180:H182 F180:F182 K180:K182">
    <cfRule type="expression" dxfId="1753" priority="115">
      <formula>F180&gt;0</formula>
    </cfRule>
    <cfRule type="expression" dxfId="1752" priority="116">
      <formula>F180&lt;0</formula>
    </cfRule>
  </conditionalFormatting>
  <conditionalFormatting sqref="H184:H186 F184:F186 K184:K186">
    <cfRule type="expression" dxfId="1751" priority="107">
      <formula>F184&gt;0</formula>
    </cfRule>
    <cfRule type="expression" dxfId="1750" priority="108">
      <formula>F184&lt;0</formula>
    </cfRule>
  </conditionalFormatting>
  <conditionalFormatting sqref="K183 H183 F183">
    <cfRule type="expression" dxfId="1749" priority="103">
      <formula>F183&gt;0</formula>
    </cfRule>
    <cfRule type="expression" dxfId="1748" priority="104">
      <formula>F183&lt;0</formula>
    </cfRule>
  </conditionalFormatting>
  <conditionalFormatting sqref="K187:K188 H187:H188 F187:F188">
    <cfRule type="expression" dxfId="1747" priority="99">
      <formula>F187&gt;0</formula>
    </cfRule>
    <cfRule type="expression" dxfId="1746" priority="100">
      <formula>F187&lt;0</formula>
    </cfRule>
  </conditionalFormatting>
  <conditionalFormatting sqref="L188">
    <cfRule type="expression" dxfId="1745" priority="97">
      <formula>L188&gt;0</formula>
    </cfRule>
    <cfRule type="expression" dxfId="1744" priority="98">
      <formula>L188&lt;0</formula>
    </cfRule>
  </conditionalFormatting>
  <conditionalFormatting sqref="K189:K191 H189:H191 F189:F191">
    <cfRule type="expression" dxfId="1743" priority="95">
      <formula>F189&gt;0</formula>
    </cfRule>
    <cfRule type="expression" dxfId="1742" priority="96">
      <formula>F189&lt;0</formula>
    </cfRule>
  </conditionalFormatting>
  <conditionalFormatting sqref="L190">
    <cfRule type="expression" dxfId="1741" priority="93">
      <formula>L190&gt;0</formula>
    </cfRule>
    <cfRule type="expression" dxfId="1740" priority="94">
      <formula>L190&lt;0</formula>
    </cfRule>
  </conditionalFormatting>
  <conditionalFormatting sqref="K192 H192 F192">
    <cfRule type="expression" dxfId="1739" priority="91">
      <formula>F192&gt;0</formula>
    </cfRule>
    <cfRule type="expression" dxfId="1738" priority="92">
      <formula>F192&lt;0</formula>
    </cfRule>
  </conditionalFormatting>
  <conditionalFormatting sqref="L192">
    <cfRule type="expression" dxfId="1737" priority="89">
      <formula>L192&gt;0</formula>
    </cfRule>
    <cfRule type="expression" dxfId="1736" priority="90">
      <formula>L192&lt;0</formula>
    </cfRule>
  </conditionalFormatting>
  <conditionalFormatting sqref="H197:H199 F197:F199 K197:K199">
    <cfRule type="expression" dxfId="1735" priority="87">
      <formula>F197&gt;0</formula>
    </cfRule>
    <cfRule type="expression" dxfId="1734" priority="88">
      <formula>F197&lt;0</formula>
    </cfRule>
  </conditionalFormatting>
  <conditionalFormatting sqref="L198">
    <cfRule type="expression" dxfId="1733" priority="85">
      <formula>L198&gt;0</formula>
    </cfRule>
    <cfRule type="expression" dxfId="1732" priority="86">
      <formula>L198&lt;0</formula>
    </cfRule>
  </conditionalFormatting>
  <conditionalFormatting sqref="K196 H196 F196">
    <cfRule type="expression" dxfId="1731" priority="83">
      <formula>F196&gt;0</formula>
    </cfRule>
    <cfRule type="expression" dxfId="1730" priority="84">
      <formula>F196&lt;0</formula>
    </cfRule>
  </conditionalFormatting>
  <conditionalFormatting sqref="L196">
    <cfRule type="expression" dxfId="1729" priority="81">
      <formula>L196&gt;0</formula>
    </cfRule>
    <cfRule type="expression" dxfId="1728" priority="82">
      <formula>L196&lt;0</formula>
    </cfRule>
  </conditionalFormatting>
  <conditionalFormatting sqref="K193:K195 H193:H195 F193:F195">
    <cfRule type="expression" dxfId="1727" priority="79">
      <formula>F193&gt;0</formula>
    </cfRule>
    <cfRule type="expression" dxfId="1726" priority="80">
      <formula>F193&lt;0</formula>
    </cfRule>
  </conditionalFormatting>
  <conditionalFormatting sqref="L194">
    <cfRule type="expression" dxfId="1725" priority="77">
      <formula>L194&gt;0</formula>
    </cfRule>
    <cfRule type="expression" dxfId="1724" priority="78">
      <formula>L194&lt;0</formula>
    </cfRule>
  </conditionalFormatting>
  <conditionalFormatting sqref="K204 H204 F204">
    <cfRule type="expression" dxfId="1723" priority="75">
      <formula>F204&gt;0</formula>
    </cfRule>
    <cfRule type="expression" dxfId="1722" priority="76">
      <formula>F204&lt;0</formula>
    </cfRule>
  </conditionalFormatting>
  <conditionalFormatting sqref="L204">
    <cfRule type="expression" dxfId="1721" priority="73">
      <formula>L204&gt;0</formula>
    </cfRule>
    <cfRule type="expression" dxfId="1720" priority="74">
      <formula>L204&lt;0</formula>
    </cfRule>
  </conditionalFormatting>
  <conditionalFormatting sqref="K201:K203 H201:H203 F201:F203">
    <cfRule type="expression" dxfId="1719" priority="71">
      <formula>F201&gt;0</formula>
    </cfRule>
    <cfRule type="expression" dxfId="1718" priority="72">
      <formula>F201&lt;0</formula>
    </cfRule>
  </conditionalFormatting>
  <conditionalFormatting sqref="K200 H200 F200">
    <cfRule type="expression" dxfId="1717" priority="67">
      <formula>F200&gt;0</formula>
    </cfRule>
    <cfRule type="expression" dxfId="1716" priority="68">
      <formula>F200&lt;0</formula>
    </cfRule>
  </conditionalFormatting>
  <conditionalFormatting sqref="L200">
    <cfRule type="expression" dxfId="1715" priority="65">
      <formula>L200&gt;0</formula>
    </cfRule>
    <cfRule type="expression" dxfId="1714" priority="66">
      <formula>L200&lt;0</formula>
    </cfRule>
  </conditionalFormatting>
  <conditionalFormatting sqref="L212">
    <cfRule type="expression" dxfId="1713" priority="61">
      <formula>L212&gt;0</formula>
    </cfRule>
    <cfRule type="expression" dxfId="1712" priority="62">
      <formula>L212&lt;0</formula>
    </cfRule>
  </conditionalFormatting>
  <conditionalFormatting sqref="F206 H206 K206">
    <cfRule type="expression" dxfId="1711" priority="59">
      <formula>F206&gt;0</formula>
    </cfRule>
    <cfRule type="expression" dxfId="1710" priority="60">
      <formula>F206&lt;0</formula>
    </cfRule>
  </conditionalFormatting>
  <conditionalFormatting sqref="L208">
    <cfRule type="expression" dxfId="1709" priority="57">
      <formula>L208&gt;0</formula>
    </cfRule>
    <cfRule type="expression" dxfId="1708" priority="58">
      <formula>L208&lt;0</formula>
    </cfRule>
  </conditionalFormatting>
  <conditionalFormatting sqref="L206">
    <cfRule type="expression" dxfId="1707" priority="55">
      <formula>L206&gt;0</formula>
    </cfRule>
    <cfRule type="expression" dxfId="1706" priority="56">
      <formula>L206&lt;0</formula>
    </cfRule>
  </conditionalFormatting>
  <conditionalFormatting sqref="K209:K211 F209:F211 H209:H211">
    <cfRule type="expression" dxfId="1705" priority="53">
      <formula>F209&gt;0</formula>
    </cfRule>
    <cfRule type="expression" dxfId="1704" priority="54">
      <formula>F209&lt;0</formula>
    </cfRule>
  </conditionalFormatting>
  <conditionalFormatting sqref="L211">
    <cfRule type="expression" dxfId="1703" priority="51">
      <formula>L211&gt;0</formula>
    </cfRule>
    <cfRule type="expression" dxfId="1702" priority="52">
      <formula>L211&lt;0</formula>
    </cfRule>
  </conditionalFormatting>
  <conditionalFormatting sqref="L209">
    <cfRule type="expression" dxfId="1701" priority="49">
      <formula>L209&gt;0</formula>
    </cfRule>
    <cfRule type="expression" dxfId="1700" priority="50">
      <formula>L209&lt;0</formula>
    </cfRule>
  </conditionalFormatting>
  <conditionalFormatting sqref="K217:K219 H217:H219 F217:F219">
    <cfRule type="expression" dxfId="1699" priority="47">
      <formula>F217&gt;0</formula>
    </cfRule>
    <cfRule type="expression" dxfId="1698" priority="48">
      <formula>F217&lt;0</formula>
    </cfRule>
  </conditionalFormatting>
  <conditionalFormatting sqref="L218">
    <cfRule type="expression" dxfId="1697" priority="45">
      <formula>L218&gt;0</formula>
    </cfRule>
    <cfRule type="expression" dxfId="1696" priority="46">
      <formula>L218&lt;0</formula>
    </cfRule>
  </conditionalFormatting>
  <conditionalFormatting sqref="K216 H216 F216">
    <cfRule type="expression" dxfId="1695" priority="43">
      <formula>F216&gt;0</formula>
    </cfRule>
    <cfRule type="expression" dxfId="1694" priority="44">
      <formula>F216&lt;0</formula>
    </cfRule>
  </conditionalFormatting>
  <conditionalFormatting sqref="L216">
    <cfRule type="expression" dxfId="1693" priority="41">
      <formula>L216&gt;0</formula>
    </cfRule>
    <cfRule type="expression" dxfId="1692" priority="42">
      <formula>L216&lt;0</formula>
    </cfRule>
  </conditionalFormatting>
  <conditionalFormatting sqref="K213:K215 H213:H215 F213:F215">
    <cfRule type="expression" dxfId="1691" priority="39">
      <formula>F213&gt;0</formula>
    </cfRule>
    <cfRule type="expression" dxfId="1690" priority="40">
      <formula>F213&lt;0</formula>
    </cfRule>
  </conditionalFormatting>
  <conditionalFormatting sqref="L214">
    <cfRule type="expression" dxfId="1689" priority="37">
      <formula>L214&gt;0</formula>
    </cfRule>
    <cfRule type="expression" dxfId="1688" priority="38">
      <formula>L214&lt;0</formula>
    </cfRule>
  </conditionalFormatting>
  <conditionalFormatting sqref="K228 H228 F228">
    <cfRule type="expression" dxfId="1687" priority="35">
      <formula>F228&gt;0</formula>
    </cfRule>
    <cfRule type="expression" dxfId="1686" priority="36">
      <formula>F228&lt;0</formula>
    </cfRule>
  </conditionalFormatting>
  <conditionalFormatting sqref="L228">
    <cfRule type="expression" dxfId="1685" priority="33">
      <formula>L228&gt;0</formula>
    </cfRule>
    <cfRule type="expression" dxfId="1684" priority="34">
      <formula>L228&lt;0</formula>
    </cfRule>
  </conditionalFormatting>
  <conditionalFormatting sqref="K221:K223 H221:H223 F221:F223">
    <cfRule type="expression" dxfId="1683" priority="31">
      <formula>F221&gt;0</formula>
    </cfRule>
    <cfRule type="expression" dxfId="1682" priority="32">
      <formula>F221&lt;0</formula>
    </cfRule>
  </conditionalFormatting>
  <conditionalFormatting sqref="L222">
    <cfRule type="expression" dxfId="1681" priority="29">
      <formula>L222&gt;0</formula>
    </cfRule>
    <cfRule type="expression" dxfId="1680" priority="30">
      <formula>L222&lt;0</formula>
    </cfRule>
  </conditionalFormatting>
  <conditionalFormatting sqref="K220 H220 F220">
    <cfRule type="expression" dxfId="1679" priority="27">
      <formula>F220&gt;0</formula>
    </cfRule>
    <cfRule type="expression" dxfId="1678" priority="28">
      <formula>F220&lt;0</formula>
    </cfRule>
  </conditionalFormatting>
  <conditionalFormatting sqref="L220">
    <cfRule type="expression" dxfId="1677" priority="25">
      <formula>L220&gt;0</formula>
    </cfRule>
    <cfRule type="expression" dxfId="1676" priority="26">
      <formula>L220&lt;0</formula>
    </cfRule>
  </conditionalFormatting>
  <conditionalFormatting sqref="K225:K227 H225:H227 F225:F227">
    <cfRule type="expression" dxfId="1675" priority="23">
      <formula>F225&gt;0</formula>
    </cfRule>
    <cfRule type="expression" dxfId="1674" priority="24">
      <formula>F225&lt;0</formula>
    </cfRule>
  </conditionalFormatting>
  <conditionalFormatting sqref="L226">
    <cfRule type="expression" dxfId="1673" priority="21">
      <formula>L226&gt;0</formula>
    </cfRule>
    <cfRule type="expression" dxfId="1672" priority="22">
      <formula>L226&lt;0</formula>
    </cfRule>
  </conditionalFormatting>
  <conditionalFormatting sqref="K224 H224 F224">
    <cfRule type="expression" dxfId="1671" priority="19">
      <formula>F224&gt;0</formula>
    </cfRule>
    <cfRule type="expression" dxfId="1670" priority="20">
      <formula>F224&lt;0</formula>
    </cfRule>
  </conditionalFormatting>
  <conditionalFormatting sqref="L224">
    <cfRule type="expression" dxfId="1669" priority="17">
      <formula>L224&gt;0</formula>
    </cfRule>
    <cfRule type="expression" dxfId="1668" priority="18">
      <formula>L224&lt;0</formula>
    </cfRule>
  </conditionalFormatting>
  <conditionalFormatting sqref="K235 H235 F235">
    <cfRule type="expression" dxfId="1667" priority="15">
      <formula>F235&gt;0</formula>
    </cfRule>
    <cfRule type="expression" dxfId="1666" priority="16">
      <formula>F235&lt;0</formula>
    </cfRule>
  </conditionalFormatting>
  <conditionalFormatting sqref="L235">
    <cfRule type="expression" dxfId="1665" priority="13">
      <formula>L235&gt;0</formula>
    </cfRule>
    <cfRule type="expression" dxfId="1664" priority="14">
      <formula>L235&lt;0</formula>
    </cfRule>
  </conditionalFormatting>
  <conditionalFormatting sqref="K229:K231 H229:H231 F229:F231">
    <cfRule type="expression" dxfId="1663" priority="11">
      <formula>F229&gt;0</formula>
    </cfRule>
    <cfRule type="expression" dxfId="1662" priority="12">
      <formula>F229&lt;0</formula>
    </cfRule>
  </conditionalFormatting>
  <conditionalFormatting sqref="L230">
    <cfRule type="expression" dxfId="1661" priority="9">
      <formula>L230&gt;0</formula>
    </cfRule>
    <cfRule type="expression" dxfId="1660" priority="10">
      <formula>L230&lt;0</formula>
    </cfRule>
  </conditionalFormatting>
  <conditionalFormatting sqref="K233:K234 H233:H234 F233:F234">
    <cfRule type="expression" dxfId="1659" priority="7">
      <formula>F233&gt;0</formula>
    </cfRule>
    <cfRule type="expression" dxfId="1658" priority="8">
      <formula>F233&lt;0</formula>
    </cfRule>
  </conditionalFormatting>
  <conditionalFormatting sqref="L234">
    <cfRule type="expression" dxfId="1657" priority="5">
      <formula>L234&gt;0</formula>
    </cfRule>
    <cfRule type="expression" dxfId="1656" priority="6">
      <formula>L234&lt;0</formula>
    </cfRule>
  </conditionalFormatting>
  <conditionalFormatting sqref="K232 H232 F232">
    <cfRule type="expression" dxfId="1655" priority="3">
      <formula>F232&gt;0</formula>
    </cfRule>
    <cfRule type="expression" dxfId="1654" priority="4">
      <formula>F232&lt;0</formula>
    </cfRule>
  </conditionalFormatting>
  <conditionalFormatting sqref="L232">
    <cfRule type="expression" dxfId="1653" priority="1">
      <formula>L232&gt;0</formula>
    </cfRule>
    <cfRule type="expression" dxfId="1652" priority="2">
      <formula>L232&lt;0</formula>
    </cfRule>
  </conditionalFormatting>
  <hyperlinks>
    <hyperlink ref="A3" location="ACTIVE!A1" display="Back"/>
    <hyperlink ref="A285"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89"/>
  <sheetViews>
    <sheetView zoomScaleNormal="100" workbookViewId="0">
      <pane ySplit="1" topLeftCell="A140"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C165-H165</f>
        <v>7500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7" si="1">H3*I3-J3</f>
        <v>3119.93</v>
      </c>
      <c r="L3" s="69">
        <v>42846</v>
      </c>
      <c r="M3" s="43">
        <v>3.25</v>
      </c>
      <c r="O3" s="11" t="s">
        <v>58</v>
      </c>
      <c r="Q3" s="402">
        <f>IF(Q2=0, Q4, (F165-K165-M165)/Q2)</f>
        <v>10.392411999999995</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10.64</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79800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77943.089999999967</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16472.481000001659</v>
      </c>
      <c r="R7">
        <v>5000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K165+M165-F165+Q2*Q4</f>
        <v>1856.9100000000326</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2.3823920760647717E-2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M724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1.8796992481203006E-2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16.888888888888889</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12.9808</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12.8744</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12.768000000000001</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12.6616</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12.555199999999999</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12.4488</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12.3424</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12.235999999999999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12.1296</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12.023199999999999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11.916800000000002</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11.810400000000001</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11.704000000000002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11.597600000000002</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11.491200000000001</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11.384800000000002</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11.278400000000001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11.172000000000001</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11.065600000000002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10.959200000000001</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10.8528</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10.746400000000001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10.64</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10.5336</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10.427200000000001</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10.3208</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10.214399999999999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10.108000000000001</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10.0016</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9.8952000000000009</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9.7888000000000002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9.6824000000000012</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9.5760000000000005</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9.4695999999999998</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9.3632000000000009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9.2568000000000001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9.1504000000000012</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9.0440000000000005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397">
        <v>43866</v>
      </c>
      <c r="H117" s="77">
        <v>500</v>
      </c>
      <c r="I117" s="74">
        <v>12.22</v>
      </c>
      <c r="J117" s="43">
        <v>0.13</v>
      </c>
      <c r="K117" s="43">
        <f t="shared" si="1"/>
        <v>6109.87</v>
      </c>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c r="I119" s="67"/>
      <c r="J119" s="75"/>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60"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7">
        <v>43698</v>
      </c>
      <c r="C146" s="7">
        <v>300</v>
      </c>
      <c r="D146" s="74">
        <v>12.42</v>
      </c>
      <c r="E146" s="43">
        <v>0</v>
      </c>
      <c r="F146" s="43">
        <f t="shared" si="7"/>
        <v>3726</v>
      </c>
      <c r="G146" s="29"/>
    </row>
    <row r="147" spans="2:7" x14ac:dyDescent="0.25">
      <c r="B147" s="397">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398">
        <v>43838</v>
      </c>
      <c r="C155" s="4">
        <v>300</v>
      </c>
      <c r="D155" s="184">
        <v>13.35</v>
      </c>
      <c r="E155" s="3">
        <v>0</v>
      </c>
      <c r="F155" s="3">
        <f t="shared" si="7"/>
        <v>4005</v>
      </c>
      <c r="G155" s="29"/>
    </row>
    <row r="156" spans="2:7" x14ac:dyDescent="0.25">
      <c r="B156" s="398">
        <v>43851</v>
      </c>
      <c r="C156" s="4">
        <v>500</v>
      </c>
      <c r="D156" s="75">
        <v>12.9</v>
      </c>
      <c r="E156" s="2">
        <v>0</v>
      </c>
      <c r="F156" s="2">
        <f t="shared" si="7"/>
        <v>6450</v>
      </c>
      <c r="G156" s="29"/>
    </row>
    <row r="157" spans="2:7" x14ac:dyDescent="0.25">
      <c r="B157" s="884">
        <v>43852</v>
      </c>
      <c r="C157" s="7">
        <v>500</v>
      </c>
      <c r="D157" s="74">
        <v>12.55</v>
      </c>
      <c r="E157" s="43">
        <v>0</v>
      </c>
      <c r="F157" s="43">
        <f t="shared" si="7"/>
        <v>6275</v>
      </c>
      <c r="G157" s="29"/>
    </row>
    <row r="158" spans="2:7" x14ac:dyDescent="0.25">
      <c r="B158" s="884">
        <v>43854</v>
      </c>
      <c r="C158" s="4">
        <v>1000</v>
      </c>
      <c r="D158" s="184">
        <v>11.8</v>
      </c>
      <c r="E158" s="3">
        <v>0</v>
      </c>
      <c r="F158" s="3">
        <f t="shared" si="7"/>
        <v>11800</v>
      </c>
      <c r="G158" s="29"/>
    </row>
    <row r="159" spans="2:7" x14ac:dyDescent="0.25">
      <c r="B159" s="884">
        <v>43871</v>
      </c>
      <c r="C159" s="4">
        <v>500</v>
      </c>
      <c r="D159" s="75">
        <v>11.38</v>
      </c>
      <c r="E159" s="2">
        <v>0</v>
      </c>
      <c r="F159" s="2">
        <f t="shared" si="7"/>
        <v>5690</v>
      </c>
      <c r="G159" s="29"/>
    </row>
    <row r="160" spans="2:7" x14ac:dyDescent="0.25">
      <c r="B160" s="884">
        <v>43874</v>
      </c>
      <c r="C160" s="4">
        <v>500</v>
      </c>
      <c r="D160" s="75">
        <v>10.88</v>
      </c>
      <c r="E160" s="2">
        <v>0</v>
      </c>
      <c r="F160" s="2">
        <f t="shared" si="7"/>
        <v>5440</v>
      </c>
      <c r="G160" s="29"/>
    </row>
    <row r="161" spans="1:22" x14ac:dyDescent="0.25">
      <c r="C161" s="4"/>
      <c r="G161" s="29"/>
    </row>
    <row r="162" spans="1:22" x14ac:dyDescent="0.25">
      <c r="G162" s="29"/>
    </row>
    <row r="163" spans="1:22" x14ac:dyDescent="0.25">
      <c r="C163" s="4"/>
      <c r="G163" s="29"/>
    </row>
    <row r="164" spans="1:22" x14ac:dyDescent="0.25">
      <c r="G164" s="29"/>
    </row>
    <row r="165" spans="1:22" x14ac:dyDescent="0.25">
      <c r="A165" s="31" t="s">
        <v>81</v>
      </c>
      <c r="B165" s="399"/>
      <c r="C165" s="68">
        <f>SUM(C2:C164)</f>
        <v>50081</v>
      </c>
      <c r="D165" s="18"/>
      <c r="E165" s="18"/>
      <c r="F165" s="18">
        <f>SUM(F2:F164)</f>
        <v>783427.72999999986</v>
      </c>
      <c r="G165" s="14"/>
      <c r="H165" s="68">
        <f>SUM(H2:H164)</f>
        <v>42581</v>
      </c>
      <c r="I165" s="76"/>
      <c r="J165" s="18"/>
      <c r="K165" s="18">
        <f>SUM(K2:K164)</f>
        <v>702641.3899999999</v>
      </c>
      <c r="L165" s="14"/>
      <c r="M165" s="18">
        <f>SUM(M2:M164)</f>
        <v>2843.25</v>
      </c>
    </row>
    <row r="166" spans="1:22" ht="15.75" thickBot="1" x14ac:dyDescent="0.3">
      <c r="A166" s="273" t="s">
        <v>189</v>
      </c>
      <c r="B166" s="400"/>
      <c r="C166" s="275">
        <f>SumByColor($A$166, C2:C164)</f>
        <v>42581</v>
      </c>
      <c r="D166" s="275"/>
      <c r="E166" s="275"/>
      <c r="F166" s="276">
        <f>SumByColor($A$166, F2:F164)</f>
        <v>669703</v>
      </c>
      <c r="G166" s="275"/>
      <c r="H166" s="275">
        <f>SumByColor($A$166, H2:H164)</f>
        <v>42581</v>
      </c>
      <c r="I166" s="275"/>
      <c r="J166" s="276"/>
      <c r="K166" s="276">
        <f>SumByColor($A$166, K2:K164)</f>
        <v>702651</v>
      </c>
      <c r="L166" s="275"/>
      <c r="M166" s="276">
        <f>SumByColor($A$166, M2:M164)</f>
        <v>2843</v>
      </c>
    </row>
    <row r="169" spans="1:22" x14ac:dyDescent="0.25">
      <c r="B169" s="401" t="s">
        <v>113</v>
      </c>
      <c r="C169" s="159" t="s">
        <v>143</v>
      </c>
      <c r="D169" s="167" t="s">
        <v>142</v>
      </c>
      <c r="E169" s="162" t="s">
        <v>144</v>
      </c>
      <c r="F169" s="163" t="s">
        <v>65</v>
      </c>
      <c r="G169" s="173" t="s">
        <v>148</v>
      </c>
      <c r="H169" s="163" t="s">
        <v>88</v>
      </c>
      <c r="I169" s="173" t="s">
        <v>151</v>
      </c>
      <c r="J169" s="173" t="s">
        <v>452</v>
      </c>
      <c r="K169" s="173" t="s">
        <v>147</v>
      </c>
      <c r="L169" s="173" t="s">
        <v>852</v>
      </c>
    </row>
    <row r="170" spans="1:22" x14ac:dyDescent="0.25">
      <c r="A170" t="s">
        <v>394</v>
      </c>
      <c r="B170" s="147">
        <v>42787</v>
      </c>
      <c r="C170" s="10">
        <v>5700</v>
      </c>
      <c r="D170" s="186">
        <v>16.667088</v>
      </c>
      <c r="E170" s="39">
        <v>16.38</v>
      </c>
      <c r="F170" s="39">
        <f t="shared" ref="F170:F186" si="8">C170*(E170-D170)</f>
        <v>-1636.4016000000038</v>
      </c>
      <c r="G170" s="39">
        <f t="shared" ref="G170:G186" si="9">D170*C170</f>
        <v>95002.401599999997</v>
      </c>
      <c r="H170" s="175">
        <f t="shared" ref="H170:H186" si="10">(E170-D170)/D170</f>
        <v>-1.7224844555929666E-2</v>
      </c>
      <c r="I170" s="39"/>
      <c r="J170" s="39"/>
      <c r="K170" s="39">
        <f t="shared" ref="K170:K233" si="11">F170+$Q$10</f>
        <v>12979.169400001621</v>
      </c>
      <c r="L170" s="39"/>
    </row>
    <row r="171" spans="1:22" x14ac:dyDescent="0.25">
      <c r="A171" t="s">
        <v>406</v>
      </c>
      <c r="B171" s="147">
        <v>42788</v>
      </c>
      <c r="C171" s="352">
        <v>6000</v>
      </c>
      <c r="D171" s="554">
        <v>16.620999999999999</v>
      </c>
      <c r="E171" s="39">
        <v>15.76</v>
      </c>
      <c r="F171" s="39">
        <f t="shared" si="8"/>
        <v>-5165.9999999999936</v>
      </c>
      <c r="G171" s="39">
        <f t="shared" si="9"/>
        <v>99725.999999999985</v>
      </c>
      <c r="H171" s="175">
        <f t="shared" si="10"/>
        <v>-5.1801937308224473E-2</v>
      </c>
      <c r="I171" s="39"/>
      <c r="J171" s="39"/>
      <c r="K171" s="39">
        <f t="shared" si="11"/>
        <v>9449.5710000016334</v>
      </c>
      <c r="L171" s="39"/>
    </row>
    <row r="172" spans="1:22" x14ac:dyDescent="0.25">
      <c r="A172">
        <v>600</v>
      </c>
      <c r="B172" s="147">
        <v>42795</v>
      </c>
      <c r="C172" s="10">
        <v>5500</v>
      </c>
      <c r="D172" s="186">
        <v>16.619900000000001</v>
      </c>
      <c r="E172" s="39">
        <v>16.45</v>
      </c>
      <c r="F172" s="39">
        <f t="shared" si="8"/>
        <v>-934.45000000001062</v>
      </c>
      <c r="G172" s="39">
        <f t="shared" si="9"/>
        <v>91409.450000000012</v>
      </c>
      <c r="H172" s="175">
        <f t="shared" si="10"/>
        <v>-1.0222684853699596E-2</v>
      </c>
      <c r="I172" s="39">
        <v>16.399999999999999</v>
      </c>
      <c r="J172" s="39"/>
      <c r="K172" s="39">
        <f t="shared" si="11"/>
        <v>13681.121000001616</v>
      </c>
      <c r="L172" s="39"/>
    </row>
    <row r="173" spans="1:22" x14ac:dyDescent="0.25">
      <c r="A173">
        <v>1400</v>
      </c>
      <c r="B173" s="147">
        <v>42796</v>
      </c>
      <c r="C173" s="10">
        <v>6000</v>
      </c>
      <c r="D173" s="186">
        <v>16.589099999999998</v>
      </c>
      <c r="E173" s="39">
        <v>16.14</v>
      </c>
      <c r="F173" s="39">
        <f t="shared" si="8"/>
        <v>-2694.5999999999872</v>
      </c>
      <c r="G173" s="39">
        <f t="shared" si="9"/>
        <v>99534.599999999991</v>
      </c>
      <c r="H173" s="175">
        <f t="shared" si="10"/>
        <v>-2.7071993055681011E-2</v>
      </c>
      <c r="I173" s="39">
        <v>16.25</v>
      </c>
      <c r="J173" s="39"/>
      <c r="K173" s="39">
        <f t="shared" si="11"/>
        <v>11920.971000001638</v>
      </c>
      <c r="L173" s="39"/>
      <c r="V173" s="691"/>
    </row>
    <row r="174" spans="1:22" x14ac:dyDescent="0.25">
      <c r="A174">
        <v>3600</v>
      </c>
      <c r="B174" s="147">
        <v>42798</v>
      </c>
      <c r="C174" s="10">
        <v>6000</v>
      </c>
      <c r="D174" s="186">
        <v>16.589099999999998</v>
      </c>
      <c r="E174" s="39">
        <v>16.14</v>
      </c>
      <c r="F174" s="39">
        <f t="shared" si="8"/>
        <v>-2694.5999999999872</v>
      </c>
      <c r="G174" s="39">
        <f t="shared" si="9"/>
        <v>99534.599999999991</v>
      </c>
      <c r="H174" s="175">
        <f t="shared" si="10"/>
        <v>-2.7071993055681011E-2</v>
      </c>
      <c r="I174" s="39">
        <v>16.25</v>
      </c>
      <c r="J174" s="39"/>
      <c r="K174" s="39">
        <f t="shared" si="11"/>
        <v>11920.971000001638</v>
      </c>
      <c r="L174" s="39"/>
      <c r="V174" s="691"/>
    </row>
    <row r="175" spans="1:22" x14ac:dyDescent="0.25">
      <c r="A175">
        <v>3600</v>
      </c>
      <c r="B175" s="147">
        <v>42800</v>
      </c>
      <c r="C175" s="10">
        <v>6000</v>
      </c>
      <c r="D175" s="186">
        <v>16.589099999999998</v>
      </c>
      <c r="E175" s="39">
        <v>16.47</v>
      </c>
      <c r="F175" s="39">
        <f t="shared" si="8"/>
        <v>-714.59999999999718</v>
      </c>
      <c r="G175" s="39">
        <f t="shared" si="9"/>
        <v>99534.599999999991</v>
      </c>
      <c r="H175" s="175">
        <f t="shared" si="10"/>
        <v>-7.1794129880463405E-3</v>
      </c>
      <c r="I175" s="39">
        <v>16.25</v>
      </c>
      <c r="J175" s="39"/>
      <c r="K175" s="39">
        <f t="shared" si="11"/>
        <v>13900.971000001629</v>
      </c>
      <c r="L175" s="39"/>
      <c r="V175" s="691"/>
    </row>
    <row r="176" spans="1:22" x14ac:dyDescent="0.25">
      <c r="A176">
        <v>3600</v>
      </c>
      <c r="B176" s="147">
        <v>42802</v>
      </c>
      <c r="C176" s="10">
        <v>6700</v>
      </c>
      <c r="D176" s="186">
        <v>16.427</v>
      </c>
      <c r="E176" s="39">
        <v>14.87</v>
      </c>
      <c r="F176" s="39">
        <f t="shared" si="8"/>
        <v>-10431.900000000003</v>
      </c>
      <c r="G176" s="39">
        <f t="shared" si="9"/>
        <v>110060.9</v>
      </c>
      <c r="H176" s="176">
        <f t="shared" si="10"/>
        <v>-9.478297924149269E-2</v>
      </c>
      <c r="I176" s="39"/>
      <c r="J176" s="39"/>
      <c r="K176" s="39">
        <f t="shared" si="11"/>
        <v>4183.6710000016228</v>
      </c>
      <c r="L176" s="39"/>
      <c r="V176" s="692"/>
    </row>
    <row r="177" spans="1:22" x14ac:dyDescent="0.25">
      <c r="A177">
        <v>3600</v>
      </c>
      <c r="B177" s="147">
        <v>42803</v>
      </c>
      <c r="C177" s="10">
        <v>6000</v>
      </c>
      <c r="D177" s="186">
        <v>16.50263</v>
      </c>
      <c r="E177" s="39">
        <v>16.07</v>
      </c>
      <c r="F177" s="39">
        <f t="shared" si="8"/>
        <v>-2595.7799999999979</v>
      </c>
      <c r="G177" s="39">
        <f t="shared" si="9"/>
        <v>99015.78</v>
      </c>
      <c r="H177" s="176">
        <f t="shared" si="10"/>
        <v>-2.6215821356959445E-2</v>
      </c>
      <c r="I177" s="39">
        <v>16.25</v>
      </c>
      <c r="J177" s="39"/>
      <c r="K177" s="39">
        <f t="shared" si="11"/>
        <v>12019.791000001627</v>
      </c>
      <c r="L177" s="39"/>
      <c r="V177" s="692"/>
    </row>
    <row r="178" spans="1:22" x14ac:dyDescent="0.25">
      <c r="A178">
        <v>4200</v>
      </c>
      <c r="B178" s="147">
        <v>42805</v>
      </c>
      <c r="C178" s="352">
        <v>6000</v>
      </c>
      <c r="D178" s="554">
        <v>16.447600000000001</v>
      </c>
      <c r="E178" s="39">
        <v>16.16</v>
      </c>
      <c r="F178" s="39">
        <f t="shared" si="8"/>
        <v>-1725.6000000000072</v>
      </c>
      <c r="G178" s="39">
        <f t="shared" si="9"/>
        <v>98685.6</v>
      </c>
      <c r="H178" s="176">
        <f t="shared" si="10"/>
        <v>-1.7485833799460174E-2</v>
      </c>
      <c r="I178" s="39" t="s">
        <v>182</v>
      </c>
      <c r="J178" s="39"/>
      <c r="K178" s="39">
        <f t="shared" si="11"/>
        <v>12889.971000001618</v>
      </c>
      <c r="L178" s="39"/>
      <c r="V178" s="692"/>
    </row>
    <row r="179" spans="1:22" x14ac:dyDescent="0.25">
      <c r="A179">
        <v>4200</v>
      </c>
      <c r="B179" s="147">
        <v>42807</v>
      </c>
      <c r="C179" s="10">
        <v>6000</v>
      </c>
      <c r="D179" s="186">
        <v>16.447600000000001</v>
      </c>
      <c r="E179" s="39">
        <v>15.84</v>
      </c>
      <c r="F179" s="39">
        <f t="shared" si="8"/>
        <v>-3645.600000000009</v>
      </c>
      <c r="G179" s="39">
        <f t="shared" si="9"/>
        <v>98685.6</v>
      </c>
      <c r="H179" s="176">
        <f t="shared" si="10"/>
        <v>-3.6941559862837217E-2</v>
      </c>
      <c r="I179" s="39"/>
      <c r="J179" s="39"/>
      <c r="K179" s="39">
        <f t="shared" si="11"/>
        <v>10969.971000001617</v>
      </c>
      <c r="L179" s="39"/>
    </row>
    <row r="180" spans="1:22" x14ac:dyDescent="0.25">
      <c r="A180">
        <v>3700</v>
      </c>
      <c r="B180" s="147">
        <v>42808</v>
      </c>
      <c r="C180" s="352">
        <v>6000</v>
      </c>
      <c r="D180" s="554">
        <v>16.422999999999998</v>
      </c>
      <c r="E180" s="39">
        <v>15.32</v>
      </c>
      <c r="F180" s="39">
        <f t="shared" si="8"/>
        <v>-6617.9999999999882</v>
      </c>
      <c r="G180" s="39">
        <f t="shared" si="9"/>
        <v>98537.999999999985</v>
      </c>
      <c r="H180" s="176">
        <f t="shared" si="10"/>
        <v>-6.7161907081531885E-2</v>
      </c>
      <c r="I180" s="39">
        <v>16.25</v>
      </c>
      <c r="J180" s="39">
        <v>41.23</v>
      </c>
      <c r="K180" s="39">
        <f t="shared" si="11"/>
        <v>7997.5710000016379</v>
      </c>
      <c r="L180" s="39"/>
    </row>
    <row r="181" spans="1:22" x14ac:dyDescent="0.25">
      <c r="A181">
        <v>3700</v>
      </c>
      <c r="B181" s="147">
        <v>42809</v>
      </c>
      <c r="C181" s="10">
        <v>6000</v>
      </c>
      <c r="D181" s="186">
        <v>16.422999999999998</v>
      </c>
      <c r="E181" s="39">
        <v>15.56</v>
      </c>
      <c r="F181" s="39">
        <f t="shared" si="8"/>
        <v>-5177.9999999999864</v>
      </c>
      <c r="G181" s="39">
        <f t="shared" si="9"/>
        <v>98537.999999999985</v>
      </c>
      <c r="H181" s="176">
        <f t="shared" si="10"/>
        <v>-5.254825549534177E-2</v>
      </c>
      <c r="I181" s="39">
        <v>16.25</v>
      </c>
      <c r="J181" s="39">
        <v>44</v>
      </c>
      <c r="K181" s="39">
        <f t="shared" si="11"/>
        <v>9437.5710000016406</v>
      </c>
      <c r="L181" s="39"/>
      <c r="V181" s="695"/>
    </row>
    <row r="182" spans="1:22" x14ac:dyDescent="0.25">
      <c r="A182">
        <v>4000</v>
      </c>
      <c r="B182" s="147">
        <v>42815</v>
      </c>
      <c r="C182" s="10">
        <v>6400</v>
      </c>
      <c r="D182" s="186">
        <v>16.349399999999999</v>
      </c>
      <c r="E182" s="39">
        <v>15.05</v>
      </c>
      <c r="F182" s="39">
        <f t="shared" si="8"/>
        <v>-8316.1599999999908</v>
      </c>
      <c r="G182" s="39">
        <f t="shared" si="9"/>
        <v>104636.15999999999</v>
      </c>
      <c r="H182" s="176">
        <f t="shared" si="10"/>
        <v>-7.9476922700527156E-2</v>
      </c>
      <c r="I182" s="39"/>
      <c r="J182" s="39"/>
      <c r="K182" s="39">
        <f t="shared" si="11"/>
        <v>6299.4110000016353</v>
      </c>
      <c r="L182" s="39"/>
      <c r="V182" s="695"/>
    </row>
    <row r="183" spans="1:22" x14ac:dyDescent="0.25">
      <c r="A183">
        <v>4300</v>
      </c>
      <c r="B183" s="147">
        <v>42819</v>
      </c>
      <c r="C183" s="10">
        <v>6400</v>
      </c>
      <c r="D183" s="186">
        <v>16.349399999999999</v>
      </c>
      <c r="E183" s="39">
        <v>14.61</v>
      </c>
      <c r="F183" s="39">
        <f t="shared" si="8"/>
        <v>-11132.16</v>
      </c>
      <c r="G183" s="39">
        <f t="shared" si="9"/>
        <v>104636.15999999999</v>
      </c>
      <c r="H183" s="176">
        <f t="shared" si="10"/>
        <v>-0.10638922529267128</v>
      </c>
      <c r="I183" s="39"/>
      <c r="J183" s="39"/>
      <c r="K183" s="39">
        <f t="shared" si="11"/>
        <v>3483.4110000016262</v>
      </c>
      <c r="L183" s="39"/>
      <c r="V183" s="704"/>
    </row>
    <row r="184" spans="1:22" x14ac:dyDescent="0.25">
      <c r="A184">
        <v>4300</v>
      </c>
      <c r="B184" s="147">
        <v>42821</v>
      </c>
      <c r="C184" s="10">
        <v>6400</v>
      </c>
      <c r="D184" s="186">
        <v>16.349399999999999</v>
      </c>
      <c r="E184" s="39">
        <v>14.75</v>
      </c>
      <c r="F184" s="39">
        <f t="shared" si="8"/>
        <v>-10236.159999999996</v>
      </c>
      <c r="G184" s="39">
        <f t="shared" si="9"/>
        <v>104636.15999999999</v>
      </c>
      <c r="H184" s="176">
        <f t="shared" si="10"/>
        <v>-9.78262199224436E-2</v>
      </c>
      <c r="I184" s="39"/>
      <c r="J184" s="39"/>
      <c r="K184" s="39">
        <f t="shared" si="11"/>
        <v>4379.4110000016299</v>
      </c>
      <c r="L184" s="39"/>
      <c r="V184" s="704"/>
    </row>
    <row r="185" spans="1:22" x14ac:dyDescent="0.25">
      <c r="A185">
        <v>4300</v>
      </c>
      <c r="B185" s="147">
        <v>42822</v>
      </c>
      <c r="C185" s="10">
        <v>6400</v>
      </c>
      <c r="D185" s="186">
        <v>16.349399999999999</v>
      </c>
      <c r="E185" s="39">
        <v>15.23</v>
      </c>
      <c r="F185" s="39">
        <f t="shared" si="8"/>
        <v>-7164.1599999999926</v>
      </c>
      <c r="G185" s="39">
        <f t="shared" si="9"/>
        <v>104636.15999999999</v>
      </c>
      <c r="H185" s="176">
        <f t="shared" si="10"/>
        <v>-6.8467344367377322E-2</v>
      </c>
      <c r="I185" s="39"/>
      <c r="J185" s="39"/>
      <c r="K185" s="39">
        <f t="shared" si="11"/>
        <v>7451.4110000016335</v>
      </c>
      <c r="L185" s="39"/>
      <c r="V185" s="706"/>
    </row>
    <row r="186" spans="1:22" x14ac:dyDescent="0.25">
      <c r="A186">
        <v>3900</v>
      </c>
      <c r="B186" s="147">
        <v>42823</v>
      </c>
      <c r="C186" s="352">
        <v>6000</v>
      </c>
      <c r="D186" s="554">
        <v>16.407399999999999</v>
      </c>
      <c r="E186" s="39">
        <v>15.48</v>
      </c>
      <c r="F186" s="39">
        <f t="shared" si="8"/>
        <v>-5564.3999999999924</v>
      </c>
      <c r="G186" s="39">
        <f t="shared" si="9"/>
        <v>98444.4</v>
      </c>
      <c r="H186" s="176">
        <f t="shared" si="10"/>
        <v>-5.6523276082743074E-2</v>
      </c>
      <c r="I186" s="39">
        <v>16.25</v>
      </c>
      <c r="J186" s="39"/>
      <c r="K186" s="39">
        <f t="shared" si="11"/>
        <v>9051.1710000016337</v>
      </c>
      <c r="L186" s="39"/>
      <c r="V186" s="706"/>
    </row>
    <row r="187" spans="1:22" x14ac:dyDescent="0.25">
      <c r="A187">
        <v>4100</v>
      </c>
      <c r="B187" s="147">
        <v>42830</v>
      </c>
      <c r="C187" s="352">
        <v>6000</v>
      </c>
      <c r="D187" s="554">
        <v>16.388999999999999</v>
      </c>
      <c r="E187" s="39">
        <v>15.98</v>
      </c>
      <c r="F187" s="39">
        <f t="shared" ref="F187:F200" si="12">C187*(E187-D187)</f>
        <v>-2453.9999999999936</v>
      </c>
      <c r="G187" s="39">
        <f t="shared" ref="G187:G200" si="13">D187*C187</f>
        <v>98334</v>
      </c>
      <c r="H187" s="176">
        <f t="shared" ref="H187:H200" si="14">(E187-D187)/D187</f>
        <v>-2.4955763011776128E-2</v>
      </c>
      <c r="I187" s="39">
        <v>16.25</v>
      </c>
      <c r="J187" s="39"/>
      <c r="K187" s="39">
        <f t="shared" si="11"/>
        <v>12161.571000001633</v>
      </c>
      <c r="L187" s="39"/>
      <c r="V187" s="706"/>
    </row>
    <row r="188" spans="1:22" x14ac:dyDescent="0.25">
      <c r="A188">
        <v>4800</v>
      </c>
      <c r="B188" s="147">
        <v>42838</v>
      </c>
      <c r="C188" s="10">
        <v>6200</v>
      </c>
      <c r="D188" s="186">
        <v>16.375</v>
      </c>
      <c r="E188" s="39">
        <v>15.9</v>
      </c>
      <c r="F188" s="39">
        <f t="shared" si="12"/>
        <v>-2944.9999999999977</v>
      </c>
      <c r="G188" s="39">
        <f t="shared" si="13"/>
        <v>101525</v>
      </c>
      <c r="H188" s="175">
        <f t="shared" si="14"/>
        <v>-2.9007633587786238E-2</v>
      </c>
      <c r="I188" s="39"/>
      <c r="J188" s="39"/>
      <c r="K188" s="39">
        <f t="shared" si="11"/>
        <v>11670.571000001628</v>
      </c>
      <c r="L188" s="39"/>
      <c r="V188" s="695"/>
    </row>
    <row r="189" spans="1:22" x14ac:dyDescent="0.25">
      <c r="A189">
        <v>5300</v>
      </c>
      <c r="B189" s="147">
        <v>42844</v>
      </c>
      <c r="C189" s="10">
        <v>6400</v>
      </c>
      <c r="D189" s="186">
        <v>16.335000000000001</v>
      </c>
      <c r="E189" s="39">
        <v>15.06</v>
      </c>
      <c r="F189" s="39">
        <f t="shared" si="12"/>
        <v>-8160.0000000000018</v>
      </c>
      <c r="G189" s="39">
        <f t="shared" si="13"/>
        <v>104544</v>
      </c>
      <c r="H189" s="175">
        <f t="shared" si="14"/>
        <v>-7.805325987144171E-2</v>
      </c>
      <c r="I189" s="39"/>
      <c r="J189" s="39"/>
      <c r="K189" s="39">
        <f t="shared" si="11"/>
        <v>6455.5710000016243</v>
      </c>
      <c r="L189" s="39"/>
    </row>
    <row r="190" spans="1:22" x14ac:dyDescent="0.25">
      <c r="A190">
        <v>5700</v>
      </c>
      <c r="B190" s="147">
        <v>42854</v>
      </c>
      <c r="C190" s="10">
        <v>6400</v>
      </c>
      <c r="D190" s="186">
        <v>16.334199999999999</v>
      </c>
      <c r="E190" s="39">
        <v>14.87</v>
      </c>
      <c r="F190" s="39">
        <f t="shared" si="12"/>
        <v>-9370.8799999999992</v>
      </c>
      <c r="G190" s="39">
        <f t="shared" si="13"/>
        <v>104538.87999999999</v>
      </c>
      <c r="H190" s="175">
        <f t="shared" si="14"/>
        <v>-8.9640141543509938E-2</v>
      </c>
      <c r="I190" s="39"/>
      <c r="J190" s="39"/>
      <c r="K190" s="39">
        <f t="shared" si="11"/>
        <v>5244.6910000016269</v>
      </c>
      <c r="L190" s="39"/>
    </row>
    <row r="191" spans="1:22" x14ac:dyDescent="0.25">
      <c r="A191">
        <v>5700</v>
      </c>
      <c r="B191" s="147">
        <v>42860</v>
      </c>
      <c r="C191" s="10">
        <v>6700</v>
      </c>
      <c r="D191" s="186">
        <v>16.225999999999999</v>
      </c>
      <c r="E191" s="39">
        <v>14.29</v>
      </c>
      <c r="F191" s="39">
        <f t="shared" si="12"/>
        <v>-12971.199999999999</v>
      </c>
      <c r="G191" s="39">
        <f t="shared" si="13"/>
        <v>108714.2</v>
      </c>
      <c r="H191" s="175">
        <f t="shared" si="14"/>
        <v>-0.11931468014298041</v>
      </c>
      <c r="I191" s="39"/>
      <c r="J191" s="39"/>
      <c r="K191" s="39">
        <f t="shared" si="11"/>
        <v>1644.3710000016272</v>
      </c>
      <c r="L191" s="39"/>
    </row>
    <row r="192" spans="1:22" x14ac:dyDescent="0.25">
      <c r="A192">
        <v>6000</v>
      </c>
      <c r="B192" s="147">
        <v>42862</v>
      </c>
      <c r="C192" s="10">
        <v>6700</v>
      </c>
      <c r="D192" s="186">
        <v>16.225999999999999</v>
      </c>
      <c r="E192" s="39">
        <v>14.29</v>
      </c>
      <c r="F192" s="39">
        <f t="shared" si="12"/>
        <v>-12971.199999999999</v>
      </c>
      <c r="G192" s="39">
        <f t="shared" si="13"/>
        <v>108714.2</v>
      </c>
      <c r="H192" s="175">
        <f t="shared" si="14"/>
        <v>-0.11931468014298041</v>
      </c>
      <c r="I192" s="39"/>
      <c r="J192" s="39"/>
      <c r="K192" s="39">
        <f t="shared" si="11"/>
        <v>1644.3710000016272</v>
      </c>
      <c r="L192" s="39"/>
    </row>
    <row r="193" spans="1:12" x14ac:dyDescent="0.25">
      <c r="A193">
        <v>5700</v>
      </c>
      <c r="B193" s="147">
        <v>42863</v>
      </c>
      <c r="C193" s="10">
        <v>6400</v>
      </c>
      <c r="D193" s="186">
        <v>16.318000000000001</v>
      </c>
      <c r="E193" s="39">
        <v>14.59</v>
      </c>
      <c r="F193" s="39">
        <f t="shared" si="12"/>
        <v>-11059.20000000001</v>
      </c>
      <c r="G193" s="39">
        <f t="shared" si="13"/>
        <v>104435.20000000001</v>
      </c>
      <c r="H193" s="175">
        <f t="shared" si="14"/>
        <v>-0.1058953303100871</v>
      </c>
      <c r="I193" s="39"/>
      <c r="J193" s="39"/>
      <c r="K193" s="39">
        <f t="shared" si="11"/>
        <v>3556.3710000016163</v>
      </c>
      <c r="L193" s="39"/>
    </row>
    <row r="194" spans="1:12" x14ac:dyDescent="0.25">
      <c r="A194">
        <v>5700</v>
      </c>
      <c r="B194" s="147">
        <v>42866</v>
      </c>
      <c r="C194" s="10">
        <v>6400</v>
      </c>
      <c r="D194" s="186">
        <v>16.318000000000001</v>
      </c>
      <c r="E194" s="39">
        <v>14.48</v>
      </c>
      <c r="F194" s="39">
        <f t="shared" si="12"/>
        <v>-11763.200000000006</v>
      </c>
      <c r="G194" s="39">
        <f t="shared" si="13"/>
        <v>104435.20000000001</v>
      </c>
      <c r="H194" s="175">
        <f t="shared" si="14"/>
        <v>-0.11263635249417826</v>
      </c>
      <c r="I194" s="39"/>
      <c r="J194" s="39"/>
      <c r="K194" s="39">
        <f t="shared" si="11"/>
        <v>2852.3710000016199</v>
      </c>
      <c r="L194" s="39"/>
    </row>
    <row r="195" spans="1:12" x14ac:dyDescent="0.25">
      <c r="A195">
        <v>5900</v>
      </c>
      <c r="B195" s="147">
        <v>42872</v>
      </c>
      <c r="C195" s="10">
        <v>6531</v>
      </c>
      <c r="D195" s="186">
        <v>16.274999999999999</v>
      </c>
      <c r="E195" s="39">
        <v>14.35</v>
      </c>
      <c r="F195" s="39">
        <f t="shared" si="12"/>
        <v>-12572.174999999994</v>
      </c>
      <c r="G195" s="39">
        <f t="shared" si="13"/>
        <v>106292.02499999999</v>
      </c>
      <c r="H195" s="175">
        <f t="shared" si="14"/>
        <v>-0.11827956989247307</v>
      </c>
      <c r="I195" s="39"/>
      <c r="J195" s="39"/>
      <c r="K195" s="39">
        <f t="shared" si="11"/>
        <v>2043.3960000016323</v>
      </c>
      <c r="L195" s="39"/>
    </row>
    <row r="196" spans="1:12" x14ac:dyDescent="0.25">
      <c r="B196" s="147">
        <v>42873</v>
      </c>
      <c r="C196" s="10">
        <v>6400</v>
      </c>
      <c r="D196" s="186">
        <v>16.306000000000001</v>
      </c>
      <c r="E196" s="39">
        <v>14.35</v>
      </c>
      <c r="F196" s="39">
        <f t="shared" si="12"/>
        <v>-12518.400000000009</v>
      </c>
      <c r="G196" s="39">
        <f t="shared" si="13"/>
        <v>104358.40000000001</v>
      </c>
      <c r="H196" s="175">
        <f t="shared" si="14"/>
        <v>-0.11995584447442667</v>
      </c>
      <c r="I196" s="39"/>
      <c r="J196" s="39"/>
      <c r="K196" s="39">
        <f t="shared" si="11"/>
        <v>2097.1710000016174</v>
      </c>
      <c r="L196" s="39"/>
    </row>
    <row r="197" spans="1:12" ht="15" customHeight="1" x14ac:dyDescent="0.25">
      <c r="A197">
        <v>5600</v>
      </c>
      <c r="B197" s="147">
        <v>42873</v>
      </c>
      <c r="C197" s="10">
        <v>6700</v>
      </c>
      <c r="D197" s="186">
        <v>16.21</v>
      </c>
      <c r="E197" s="39">
        <v>14.16</v>
      </c>
      <c r="F197" s="39">
        <f t="shared" si="12"/>
        <v>-13735.000000000005</v>
      </c>
      <c r="G197" s="39">
        <f t="shared" si="13"/>
        <v>108607</v>
      </c>
      <c r="H197" s="175">
        <f t="shared" si="14"/>
        <v>-0.1264651449722394</v>
      </c>
      <c r="I197" s="39"/>
      <c r="J197" s="39"/>
      <c r="K197" s="39">
        <f t="shared" si="11"/>
        <v>880.57100000162063</v>
      </c>
      <c r="L197" s="39"/>
    </row>
    <row r="198" spans="1:12" x14ac:dyDescent="0.25">
      <c r="A198">
        <v>5300</v>
      </c>
      <c r="B198" s="147">
        <v>42874</v>
      </c>
      <c r="C198" s="10">
        <v>6400</v>
      </c>
      <c r="D198" s="186">
        <v>16.286000000000001</v>
      </c>
      <c r="E198" s="39">
        <v>14.58</v>
      </c>
      <c r="F198" s="39">
        <f t="shared" si="12"/>
        <v>-10918.400000000009</v>
      </c>
      <c r="G198" s="39">
        <f t="shared" si="13"/>
        <v>104230.40000000001</v>
      </c>
      <c r="H198" s="175">
        <f t="shared" si="14"/>
        <v>-0.10475254820090883</v>
      </c>
      <c r="I198" s="39"/>
      <c r="J198" s="39"/>
      <c r="K198" s="39">
        <f t="shared" si="11"/>
        <v>3697.1710000016174</v>
      </c>
      <c r="L198" s="39"/>
    </row>
    <row r="199" spans="1:12" x14ac:dyDescent="0.25">
      <c r="B199" s="147">
        <v>42880</v>
      </c>
      <c r="C199" s="10">
        <v>7000</v>
      </c>
      <c r="D199" s="186">
        <v>16.05</v>
      </c>
      <c r="E199" s="39">
        <v>13.5</v>
      </c>
      <c r="F199" s="39">
        <f t="shared" si="12"/>
        <v>-17850.000000000004</v>
      </c>
      <c r="G199" s="39">
        <f t="shared" si="13"/>
        <v>112350</v>
      </c>
      <c r="H199" s="175">
        <f t="shared" si="14"/>
        <v>-0.15887850467289724</v>
      </c>
      <c r="I199" s="39"/>
      <c r="J199" s="39"/>
      <c r="K199" s="39">
        <f t="shared" si="11"/>
        <v>-3234.4289999983775</v>
      </c>
      <c r="L199" s="39"/>
    </row>
    <row r="200" spans="1:12" x14ac:dyDescent="0.25">
      <c r="A200">
        <v>5800</v>
      </c>
      <c r="B200" s="147">
        <v>42899</v>
      </c>
      <c r="C200" s="10">
        <v>8000</v>
      </c>
      <c r="D200" s="186">
        <v>15.624000000000001</v>
      </c>
      <c r="E200" s="39">
        <v>13.01</v>
      </c>
      <c r="F200" s="39">
        <f t="shared" si="12"/>
        <v>-20912.000000000007</v>
      </c>
      <c r="G200" s="39">
        <f t="shared" si="13"/>
        <v>124992</v>
      </c>
      <c r="H200" s="175">
        <f t="shared" si="14"/>
        <v>-0.16730670762928831</v>
      </c>
      <c r="I200" s="39"/>
      <c r="J200" s="39"/>
      <c r="K200" s="39">
        <f t="shared" si="11"/>
        <v>-6296.4289999983812</v>
      </c>
      <c r="L200" s="39"/>
    </row>
    <row r="201" spans="1:12" x14ac:dyDescent="0.25">
      <c r="A201">
        <v>8000</v>
      </c>
      <c r="B201" s="147">
        <v>42939</v>
      </c>
      <c r="C201" s="10">
        <v>8000</v>
      </c>
      <c r="D201" s="186">
        <v>15.584</v>
      </c>
      <c r="E201" s="39">
        <v>11.85</v>
      </c>
      <c r="F201" s="39">
        <f t="shared" ref="F201:F211" si="15">C201*(E201-D201)</f>
        <v>-29872</v>
      </c>
      <c r="G201" s="39">
        <f t="shared" ref="G201:G211" si="16">D201*C201</f>
        <v>124672</v>
      </c>
      <c r="H201" s="175">
        <f t="shared" ref="H201:H211" si="17">(E201-D201)/D201</f>
        <v>-0.2396047227926078</v>
      </c>
      <c r="I201" s="39"/>
      <c r="J201" s="39"/>
      <c r="K201" s="39">
        <f t="shared" si="11"/>
        <v>-15256.428999998374</v>
      </c>
      <c r="L201" s="39"/>
    </row>
    <row r="202" spans="1:12" x14ac:dyDescent="0.25">
      <c r="A202">
        <v>8000</v>
      </c>
      <c r="B202" s="147">
        <v>42943</v>
      </c>
      <c r="C202" s="10">
        <v>8200</v>
      </c>
      <c r="D202" s="186">
        <v>15.5</v>
      </c>
      <c r="E202" s="39">
        <v>12.23</v>
      </c>
      <c r="F202" s="39">
        <f t="shared" si="15"/>
        <v>-26813.999999999996</v>
      </c>
      <c r="G202" s="39">
        <f t="shared" si="16"/>
        <v>127100</v>
      </c>
      <c r="H202" s="175">
        <f t="shared" si="17"/>
        <v>-0.21096774193548384</v>
      </c>
      <c r="I202" s="39"/>
      <c r="J202" s="39"/>
      <c r="K202" s="39">
        <f t="shared" si="11"/>
        <v>-12198.42899999837</v>
      </c>
      <c r="L202" s="39"/>
    </row>
    <row r="203" spans="1:12" x14ac:dyDescent="0.25">
      <c r="B203" s="147">
        <v>42944</v>
      </c>
      <c r="C203" s="10">
        <v>8000</v>
      </c>
      <c r="D203" s="186">
        <v>15.5733</v>
      </c>
      <c r="E203" s="39">
        <v>12.36</v>
      </c>
      <c r="F203" s="39">
        <f t="shared" si="15"/>
        <v>-25706.400000000001</v>
      </c>
      <c r="G203" s="39">
        <f t="shared" si="16"/>
        <v>124586.4</v>
      </c>
      <c r="H203" s="175">
        <f t="shared" si="17"/>
        <v>-0.20633391766677586</v>
      </c>
      <c r="I203" s="39"/>
      <c r="J203" s="39"/>
      <c r="K203" s="39">
        <f t="shared" si="11"/>
        <v>-11090.828999998375</v>
      </c>
      <c r="L203" s="39"/>
    </row>
    <row r="204" spans="1:12" x14ac:dyDescent="0.25">
      <c r="A204">
        <v>7400</v>
      </c>
      <c r="B204" s="147">
        <v>42950</v>
      </c>
      <c r="C204" s="10">
        <v>8000</v>
      </c>
      <c r="D204" s="186">
        <v>15.516999999999999</v>
      </c>
      <c r="E204" s="39">
        <v>12.51</v>
      </c>
      <c r="F204" s="39">
        <f t="shared" si="15"/>
        <v>-24055.999999999996</v>
      </c>
      <c r="G204" s="39">
        <f t="shared" si="16"/>
        <v>124136</v>
      </c>
      <c r="H204" s="175">
        <f t="shared" si="17"/>
        <v>-0.19378745891602756</v>
      </c>
      <c r="I204" s="39"/>
      <c r="J204" s="39"/>
      <c r="K204" s="39">
        <f t="shared" si="11"/>
        <v>-9440.4289999983703</v>
      </c>
      <c r="L204" s="39"/>
    </row>
    <row r="205" spans="1:12" x14ac:dyDescent="0.25">
      <c r="A205">
        <v>7200</v>
      </c>
      <c r="B205" s="147">
        <v>42953</v>
      </c>
      <c r="C205" s="10">
        <v>8000</v>
      </c>
      <c r="D205" s="186">
        <v>15.516999999999999</v>
      </c>
      <c r="E205" s="39">
        <v>12.9</v>
      </c>
      <c r="F205" s="39">
        <f t="shared" si="15"/>
        <v>-20935.999999999993</v>
      </c>
      <c r="G205" s="39">
        <f t="shared" si="16"/>
        <v>124136</v>
      </c>
      <c r="H205" s="175">
        <f t="shared" si="17"/>
        <v>-0.16865373461364949</v>
      </c>
      <c r="I205" s="39"/>
      <c r="J205" s="39"/>
      <c r="K205" s="39">
        <f t="shared" si="11"/>
        <v>-6320.4289999983666</v>
      </c>
      <c r="L205" s="39"/>
    </row>
    <row r="206" spans="1:12" x14ac:dyDescent="0.25">
      <c r="A206">
        <v>7200</v>
      </c>
      <c r="B206" s="147">
        <v>42967</v>
      </c>
      <c r="C206" s="10">
        <v>8900</v>
      </c>
      <c r="D206" s="186">
        <v>15.09</v>
      </c>
      <c r="E206" s="39">
        <v>10.87</v>
      </c>
      <c r="F206" s="39">
        <f t="shared" si="15"/>
        <v>-37558.000000000007</v>
      </c>
      <c r="G206" s="39">
        <f t="shared" si="16"/>
        <v>134301</v>
      </c>
      <c r="H206" s="175">
        <f t="shared" si="17"/>
        <v>-0.27965540092776675</v>
      </c>
      <c r="I206" s="39"/>
      <c r="J206" s="39"/>
      <c r="K206" s="39">
        <f t="shared" si="11"/>
        <v>-22942.428999998381</v>
      </c>
      <c r="L206" s="39"/>
    </row>
    <row r="207" spans="1:12" x14ac:dyDescent="0.25">
      <c r="A207">
        <v>7100</v>
      </c>
      <c r="B207" s="147">
        <v>42978</v>
      </c>
      <c r="C207" s="10">
        <v>8600</v>
      </c>
      <c r="D207" s="186">
        <v>15.226800000000001</v>
      </c>
      <c r="E207" s="39">
        <v>11.27</v>
      </c>
      <c r="F207" s="39">
        <f t="shared" si="15"/>
        <v>-34028.48000000001</v>
      </c>
      <c r="G207" s="39">
        <f t="shared" si="16"/>
        <v>130950.48000000001</v>
      </c>
      <c r="H207" s="175">
        <f t="shared" si="17"/>
        <v>-0.25985761946042513</v>
      </c>
      <c r="I207" s="39"/>
      <c r="J207" s="39"/>
      <c r="K207" s="39">
        <f t="shared" si="11"/>
        <v>-19412.908999998384</v>
      </c>
      <c r="L207" s="39"/>
    </row>
    <row r="208" spans="1:12" x14ac:dyDescent="0.25">
      <c r="A208">
        <v>7300</v>
      </c>
      <c r="B208" s="147">
        <v>42984</v>
      </c>
      <c r="C208" s="10">
        <v>8200</v>
      </c>
      <c r="D208" s="186">
        <v>15.403</v>
      </c>
      <c r="E208" s="39">
        <v>11.6</v>
      </c>
      <c r="F208" s="39">
        <f t="shared" si="15"/>
        <v>-31184.600000000006</v>
      </c>
      <c r="G208" s="39">
        <f t="shared" si="16"/>
        <v>126304.6</v>
      </c>
      <c r="H208" s="175">
        <f t="shared" si="17"/>
        <v>-0.24689995455430766</v>
      </c>
      <c r="I208" s="39"/>
      <c r="J208" s="39"/>
      <c r="K208" s="39">
        <f t="shared" si="11"/>
        <v>-16569.02899999838</v>
      </c>
      <c r="L208" s="39"/>
    </row>
    <row r="209" spans="1:16" x14ac:dyDescent="0.25">
      <c r="A209">
        <v>7300</v>
      </c>
      <c r="B209" s="147">
        <v>42986</v>
      </c>
      <c r="C209" s="10">
        <v>8600</v>
      </c>
      <c r="D209" s="186">
        <v>15.202999999999999</v>
      </c>
      <c r="E209" s="39">
        <v>11.11</v>
      </c>
      <c r="F209" s="39">
        <f t="shared" si="15"/>
        <v>-35199.800000000003</v>
      </c>
      <c r="G209" s="39">
        <f t="shared" si="16"/>
        <v>130745.79999999999</v>
      </c>
      <c r="H209" s="175">
        <f t="shared" si="17"/>
        <v>-0.26922317963559822</v>
      </c>
      <c r="I209" s="39"/>
      <c r="J209" s="39"/>
      <c r="K209" s="39">
        <f t="shared" si="11"/>
        <v>-20584.228999998377</v>
      </c>
      <c r="L209" s="39"/>
    </row>
    <row r="210" spans="1:16" x14ac:dyDescent="0.25">
      <c r="A210">
        <v>6900</v>
      </c>
      <c r="B210" s="147">
        <v>42987</v>
      </c>
      <c r="C210" s="10">
        <v>8200</v>
      </c>
      <c r="D210" s="186">
        <v>15.3935</v>
      </c>
      <c r="E210" s="39">
        <v>11.3</v>
      </c>
      <c r="F210" s="39">
        <f t="shared" si="15"/>
        <v>-33566.69999999999</v>
      </c>
      <c r="G210" s="39">
        <f t="shared" si="16"/>
        <v>126226.7</v>
      </c>
      <c r="H210" s="175">
        <f t="shared" si="17"/>
        <v>-0.26592392893104227</v>
      </c>
      <c r="I210" s="39"/>
      <c r="J210" s="39"/>
      <c r="K210" s="39">
        <f t="shared" si="11"/>
        <v>-18951.128999998364</v>
      </c>
      <c r="L210" s="39"/>
    </row>
    <row r="211" spans="1:16" x14ac:dyDescent="0.25">
      <c r="A211">
        <v>7500</v>
      </c>
      <c r="B211" s="147">
        <v>42996</v>
      </c>
      <c r="C211" s="10">
        <v>8000</v>
      </c>
      <c r="D211" s="186">
        <v>15.43</v>
      </c>
      <c r="E211" s="39">
        <v>12.02</v>
      </c>
      <c r="F211" s="39">
        <f t="shared" si="15"/>
        <v>-27280</v>
      </c>
      <c r="G211" s="39">
        <f t="shared" si="16"/>
        <v>123440</v>
      </c>
      <c r="H211" s="175">
        <f t="shared" si="17"/>
        <v>-0.22099805573558004</v>
      </c>
      <c r="I211" s="39">
        <v>15</v>
      </c>
      <c r="J211" s="39"/>
      <c r="K211" s="39">
        <f t="shared" si="11"/>
        <v>-12664.428999998374</v>
      </c>
      <c r="L211" s="39"/>
    </row>
    <row r="212" spans="1:16" x14ac:dyDescent="0.25">
      <c r="A212">
        <v>7600</v>
      </c>
      <c r="B212" s="147">
        <v>42999</v>
      </c>
      <c r="C212" s="348">
        <v>8000</v>
      </c>
      <c r="D212" s="690">
        <v>15.43</v>
      </c>
      <c r="E212" s="39">
        <v>12.73</v>
      </c>
      <c r="F212" s="39">
        <f t="shared" ref="F212:F218" si="18">C212*(E212-D212)</f>
        <v>-21599.999999999993</v>
      </c>
      <c r="G212" s="39">
        <f t="shared" ref="G212:G218" si="19">D212*C212</f>
        <v>123440</v>
      </c>
      <c r="H212" s="175">
        <f t="shared" ref="H212:H218" si="20">(E212-D212)/D212</f>
        <v>-0.17498379779650028</v>
      </c>
      <c r="I212" s="39">
        <v>15</v>
      </c>
      <c r="J212" s="39"/>
      <c r="K212" s="39">
        <f t="shared" si="11"/>
        <v>-6984.4289999983666</v>
      </c>
      <c r="L212" s="39"/>
    </row>
    <row r="213" spans="1:16" x14ac:dyDescent="0.25">
      <c r="A213">
        <v>7100</v>
      </c>
      <c r="B213" s="147">
        <v>43000</v>
      </c>
      <c r="C213" s="10">
        <v>7500</v>
      </c>
      <c r="D213" s="186">
        <v>15.6</v>
      </c>
      <c r="E213" s="39">
        <v>12.83</v>
      </c>
      <c r="F213" s="39">
        <f t="shared" si="18"/>
        <v>-20774.999999999996</v>
      </c>
      <c r="G213" s="39">
        <f t="shared" si="19"/>
        <v>117000</v>
      </c>
      <c r="H213" s="175">
        <f t="shared" si="20"/>
        <v>-0.17756410256410254</v>
      </c>
      <c r="I213" s="39"/>
      <c r="J213" s="39"/>
      <c r="K213" s="39">
        <f t="shared" si="11"/>
        <v>-6159.4289999983703</v>
      </c>
      <c r="L213" s="39"/>
      <c r="O213" s="2"/>
    </row>
    <row r="214" spans="1:16" x14ac:dyDescent="0.25">
      <c r="A214">
        <v>6600</v>
      </c>
      <c r="B214" s="147">
        <v>43000</v>
      </c>
      <c r="C214" s="10">
        <v>7000</v>
      </c>
      <c r="D214" s="186">
        <v>15.788</v>
      </c>
      <c r="E214" s="39">
        <v>12.79</v>
      </c>
      <c r="F214" s="39">
        <f t="shared" si="18"/>
        <v>-20986.000000000007</v>
      </c>
      <c r="G214" s="39">
        <f t="shared" si="19"/>
        <v>110516</v>
      </c>
      <c r="H214" s="175">
        <f t="shared" si="20"/>
        <v>-0.1898910564986066</v>
      </c>
      <c r="I214" s="39">
        <v>15.5</v>
      </c>
      <c r="J214" s="39"/>
      <c r="K214" s="39">
        <f t="shared" si="11"/>
        <v>-6370.4289999983812</v>
      </c>
      <c r="L214" s="39"/>
    </row>
    <row r="215" spans="1:16" x14ac:dyDescent="0.25">
      <c r="A215">
        <v>6300</v>
      </c>
      <c r="B215" s="147">
        <v>43004</v>
      </c>
      <c r="C215" s="10">
        <v>6700</v>
      </c>
      <c r="D215" s="186">
        <v>15.903</v>
      </c>
      <c r="E215" s="39">
        <v>13.4</v>
      </c>
      <c r="F215" s="39">
        <f t="shared" si="18"/>
        <v>-16770.100000000002</v>
      </c>
      <c r="G215" s="39">
        <f t="shared" si="19"/>
        <v>106550.1</v>
      </c>
      <c r="H215" s="175">
        <f t="shared" si="20"/>
        <v>-0.15739168710306231</v>
      </c>
      <c r="I215" s="39">
        <v>15.5</v>
      </c>
      <c r="J215" s="39"/>
      <c r="K215" s="39">
        <f t="shared" si="11"/>
        <v>-2154.5289999983761</v>
      </c>
      <c r="L215" s="39"/>
    </row>
    <row r="216" spans="1:16" x14ac:dyDescent="0.25">
      <c r="A216">
        <v>6000</v>
      </c>
      <c r="B216" s="147">
        <v>43005</v>
      </c>
      <c r="C216" s="10">
        <v>6400</v>
      </c>
      <c r="D216" s="186">
        <v>16.003</v>
      </c>
      <c r="E216" s="39">
        <v>13.73</v>
      </c>
      <c r="F216" s="39">
        <f t="shared" si="18"/>
        <v>-14547.199999999997</v>
      </c>
      <c r="G216" s="39">
        <f t="shared" si="19"/>
        <v>102419.2</v>
      </c>
      <c r="H216" s="175">
        <f t="shared" si="20"/>
        <v>-0.14203586827469847</v>
      </c>
      <c r="I216" s="39"/>
      <c r="J216" s="39"/>
      <c r="K216" s="39">
        <f t="shared" si="11"/>
        <v>68.371000001629</v>
      </c>
      <c r="L216" s="39"/>
    </row>
    <row r="217" spans="1:16" x14ac:dyDescent="0.25">
      <c r="A217">
        <v>6000</v>
      </c>
      <c r="B217" s="147">
        <v>43006</v>
      </c>
      <c r="C217" s="10">
        <v>6700</v>
      </c>
      <c r="D217" s="186">
        <v>15.8888</v>
      </c>
      <c r="E217" s="39">
        <v>13.53</v>
      </c>
      <c r="F217" s="39">
        <f t="shared" si="18"/>
        <v>-15803.960000000003</v>
      </c>
      <c r="G217" s="39">
        <f t="shared" si="19"/>
        <v>106454.95999999999</v>
      </c>
      <c r="H217" s="175">
        <f t="shared" si="20"/>
        <v>-0.14845677458335435</v>
      </c>
      <c r="I217" s="39">
        <v>15.5</v>
      </c>
      <c r="J217" s="39"/>
      <c r="K217" s="39">
        <f t="shared" si="11"/>
        <v>-1188.3889999983767</v>
      </c>
      <c r="L217" s="39"/>
      <c r="P217" s="67"/>
    </row>
    <row r="218" spans="1:16" ht="15" customHeight="1" x14ac:dyDescent="0.25">
      <c r="A218">
        <v>5700</v>
      </c>
      <c r="B218" s="147">
        <v>43011</v>
      </c>
      <c r="C218" s="10">
        <v>6400</v>
      </c>
      <c r="D218" s="186">
        <v>15.99</v>
      </c>
      <c r="E218" s="39">
        <v>13.76</v>
      </c>
      <c r="F218" s="39">
        <f t="shared" si="18"/>
        <v>-14272.000000000004</v>
      </c>
      <c r="G218" s="39">
        <f t="shared" si="19"/>
        <v>102336</v>
      </c>
      <c r="H218" s="175">
        <f t="shared" si="20"/>
        <v>-0.13946216385240778</v>
      </c>
      <c r="I218" s="39"/>
      <c r="J218" s="39"/>
      <c r="K218" s="39">
        <f t="shared" si="11"/>
        <v>343.57100000162245</v>
      </c>
      <c r="L218" s="39"/>
      <c r="P218" s="67"/>
    </row>
    <row r="219" spans="1:16" x14ac:dyDescent="0.25">
      <c r="A219">
        <v>6100</v>
      </c>
      <c r="B219" s="147">
        <v>43023</v>
      </c>
      <c r="C219" s="10">
        <v>6400</v>
      </c>
      <c r="D219" s="186">
        <v>15.99</v>
      </c>
      <c r="E219" s="39">
        <v>13.75</v>
      </c>
      <c r="F219" s="39">
        <f>C219*(E219-D219)</f>
        <v>-14336.000000000002</v>
      </c>
      <c r="G219" s="39">
        <f>D219*C219</f>
        <v>102336</v>
      </c>
      <c r="H219" s="175">
        <f>(E219-D219)/D219</f>
        <v>-0.14008755472170106</v>
      </c>
      <c r="I219" s="39">
        <v>15.5</v>
      </c>
      <c r="J219" s="39">
        <v>69.28</v>
      </c>
      <c r="K219" s="39">
        <f t="shared" si="11"/>
        <v>279.57100000162427</v>
      </c>
      <c r="L219" s="39"/>
    </row>
    <row r="220" spans="1:16" x14ac:dyDescent="0.25">
      <c r="B220" s="147">
        <v>43028</v>
      </c>
      <c r="C220" s="10">
        <v>6400</v>
      </c>
      <c r="D220" s="186">
        <v>15.99</v>
      </c>
      <c r="E220" s="39">
        <v>13.93</v>
      </c>
      <c r="F220" s="39">
        <f>C220*(E220-D220)</f>
        <v>-13184.000000000004</v>
      </c>
      <c r="G220" s="39">
        <f>D220*C220</f>
        <v>102336</v>
      </c>
      <c r="H220" s="175">
        <f>(E220-D220)/D220</f>
        <v>-0.12883051907442156</v>
      </c>
      <c r="I220" s="39"/>
      <c r="J220" s="39"/>
      <c r="K220" s="39">
        <f t="shared" si="11"/>
        <v>1431.5710000016225</v>
      </c>
      <c r="L220" s="39"/>
    </row>
    <row r="221" spans="1:16" x14ac:dyDescent="0.25">
      <c r="A221">
        <v>6100</v>
      </c>
      <c r="B221" s="147">
        <v>43031</v>
      </c>
      <c r="C221" s="10">
        <v>6400</v>
      </c>
      <c r="D221" s="186">
        <v>15.99</v>
      </c>
      <c r="E221" s="39">
        <v>13.63</v>
      </c>
      <c r="F221" s="39">
        <f t="shared" ref="F221:F233" si="21">C221*(E221-D221)</f>
        <v>-15103.999999999996</v>
      </c>
      <c r="G221" s="39">
        <f t="shared" ref="G221:G233" si="22">D221*C221</f>
        <v>102336</v>
      </c>
      <c r="H221" s="175">
        <f t="shared" ref="H221:H233" si="23">(E221-D221)/D221</f>
        <v>-0.14759224515322072</v>
      </c>
      <c r="I221" s="39"/>
      <c r="J221" s="39"/>
      <c r="K221" s="39">
        <f t="shared" si="11"/>
        <v>-488.42899999837027</v>
      </c>
      <c r="L221" s="39"/>
    </row>
    <row r="222" spans="1:16" x14ac:dyDescent="0.25">
      <c r="A222">
        <v>6000</v>
      </c>
      <c r="B222" s="147">
        <v>43040</v>
      </c>
      <c r="C222" s="352">
        <v>6000</v>
      </c>
      <c r="D222" s="554">
        <v>16.091100000000001</v>
      </c>
      <c r="E222" s="39">
        <v>14.87</v>
      </c>
      <c r="F222" s="39">
        <f t="shared" si="21"/>
        <v>-7326.6000000000095</v>
      </c>
      <c r="G222" s="39">
        <f t="shared" si="22"/>
        <v>96546.6</v>
      </c>
      <c r="H222" s="175">
        <f t="shared" si="23"/>
        <v>-7.5886670271143777E-2</v>
      </c>
      <c r="I222" s="170" t="s">
        <v>695</v>
      </c>
      <c r="J222" s="39"/>
      <c r="K222" s="39">
        <f t="shared" si="11"/>
        <v>7288.9710000016166</v>
      </c>
      <c r="L222" s="39"/>
    </row>
    <row r="223" spans="1:16" x14ac:dyDescent="0.25">
      <c r="A223">
        <v>5700</v>
      </c>
      <c r="B223" s="147">
        <v>43042</v>
      </c>
      <c r="C223" s="10">
        <v>5700</v>
      </c>
      <c r="D223" s="186">
        <v>16.117999999999999</v>
      </c>
      <c r="E223" s="39">
        <v>15.58</v>
      </c>
      <c r="F223" s="39">
        <f t="shared" si="21"/>
        <v>-3066.5999999999913</v>
      </c>
      <c r="G223" s="39">
        <f t="shared" si="22"/>
        <v>91872.599999999991</v>
      </c>
      <c r="H223" s="175">
        <f t="shared" si="23"/>
        <v>-3.337883112048632E-2</v>
      </c>
      <c r="I223" s="39"/>
      <c r="J223" s="39"/>
      <c r="K223" s="39">
        <f t="shared" si="11"/>
        <v>11548.971000001635</v>
      </c>
      <c r="L223" s="39"/>
    </row>
    <row r="224" spans="1:16" x14ac:dyDescent="0.25">
      <c r="A224">
        <v>5600</v>
      </c>
      <c r="B224" s="147">
        <v>43045</v>
      </c>
      <c r="C224" s="10">
        <v>5600</v>
      </c>
      <c r="D224" s="186">
        <v>16.114000000000001</v>
      </c>
      <c r="E224" s="39">
        <v>16.329999999999998</v>
      </c>
      <c r="F224" s="39">
        <f t="shared" si="21"/>
        <v>1209.5999999999863</v>
      </c>
      <c r="G224" s="39">
        <f t="shared" si="22"/>
        <v>90238.400000000009</v>
      </c>
      <c r="H224" s="175">
        <f t="shared" si="23"/>
        <v>1.3404492987464163E-2</v>
      </c>
      <c r="I224" s="39"/>
      <c r="J224" s="39"/>
      <c r="K224" s="39">
        <f t="shared" si="11"/>
        <v>15825.171000001612</v>
      </c>
      <c r="L224" s="39"/>
    </row>
    <row r="225" spans="1:17" x14ac:dyDescent="0.25">
      <c r="A225">
        <v>5600</v>
      </c>
      <c r="B225" s="147">
        <v>43047</v>
      </c>
      <c r="C225" s="10">
        <v>5700</v>
      </c>
      <c r="D225" s="186">
        <v>16.1084</v>
      </c>
      <c r="E225" s="39">
        <v>15.8</v>
      </c>
      <c r="F225" s="39">
        <f t="shared" si="21"/>
        <v>-1757.8799999999937</v>
      </c>
      <c r="G225" s="39">
        <f t="shared" si="22"/>
        <v>91817.88</v>
      </c>
      <c r="H225" s="175">
        <f t="shared" si="23"/>
        <v>-1.9145290655806842E-2</v>
      </c>
      <c r="I225" s="39"/>
      <c r="J225" s="39"/>
      <c r="K225" s="39">
        <f t="shared" si="11"/>
        <v>12857.691000001632</v>
      </c>
      <c r="L225" s="39"/>
    </row>
    <row r="226" spans="1:17" x14ac:dyDescent="0.25">
      <c r="A226">
        <v>5600</v>
      </c>
      <c r="B226" s="147">
        <v>43053</v>
      </c>
      <c r="C226" s="352">
        <v>6000</v>
      </c>
      <c r="D226" s="554">
        <v>16.059999999999999</v>
      </c>
      <c r="E226" s="39">
        <v>14.84</v>
      </c>
      <c r="F226" s="39">
        <f t="shared" si="21"/>
        <v>-7319.9999999999927</v>
      </c>
      <c r="G226" s="39">
        <f t="shared" si="22"/>
        <v>96359.999999999985</v>
      </c>
      <c r="H226" s="175">
        <f t="shared" si="23"/>
        <v>-7.5965130759651237E-2</v>
      </c>
      <c r="I226" s="39">
        <v>15.75</v>
      </c>
      <c r="J226" s="39">
        <v>52.87</v>
      </c>
      <c r="K226" s="39">
        <f t="shared" si="11"/>
        <v>7295.5710000016334</v>
      </c>
      <c r="L226" s="39"/>
    </row>
    <row r="227" spans="1:17" ht="15" customHeight="1" x14ac:dyDescent="0.25">
      <c r="A227">
        <v>5600</v>
      </c>
      <c r="B227" s="147">
        <v>43060</v>
      </c>
      <c r="C227" s="10">
        <v>6400</v>
      </c>
      <c r="D227" s="186">
        <v>15.96</v>
      </c>
      <c r="E227" s="39">
        <v>14.52</v>
      </c>
      <c r="F227" s="39">
        <f t="shared" si="21"/>
        <v>-9216.0000000000073</v>
      </c>
      <c r="G227" s="39">
        <f t="shared" si="22"/>
        <v>102144</v>
      </c>
      <c r="H227" s="175">
        <f t="shared" si="23"/>
        <v>-9.0225563909774514E-2</v>
      </c>
      <c r="I227" s="39"/>
      <c r="J227" s="39"/>
      <c r="K227" s="39">
        <f t="shared" si="11"/>
        <v>5399.5710000016188</v>
      </c>
      <c r="L227" s="39"/>
    </row>
    <row r="228" spans="1:17" ht="15" customHeight="1" x14ac:dyDescent="0.25">
      <c r="B228" s="147">
        <v>43068</v>
      </c>
      <c r="C228" s="10">
        <v>6000</v>
      </c>
      <c r="D228" s="186">
        <v>16.010999999999999</v>
      </c>
      <c r="E228" s="39">
        <v>14.78</v>
      </c>
      <c r="F228" s="39">
        <f t="shared" si="21"/>
        <v>-7385.9999999999991</v>
      </c>
      <c r="G228" s="39">
        <f t="shared" si="22"/>
        <v>96066</v>
      </c>
      <c r="H228" s="175">
        <f t="shared" si="23"/>
        <v>-7.6884641808756482E-2</v>
      </c>
      <c r="I228" s="39"/>
      <c r="J228" s="39"/>
      <c r="K228" s="39">
        <f t="shared" si="11"/>
        <v>7229.571000001627</v>
      </c>
      <c r="L228" s="39"/>
    </row>
    <row r="229" spans="1:17" x14ac:dyDescent="0.25">
      <c r="B229" s="147">
        <v>43069</v>
      </c>
      <c r="C229" s="10">
        <v>6100</v>
      </c>
      <c r="D229" s="186">
        <v>15.989000000000001</v>
      </c>
      <c r="E229" s="39">
        <v>14.69</v>
      </c>
      <c r="F229" s="39">
        <f t="shared" si="21"/>
        <v>-7923.9000000000078</v>
      </c>
      <c r="G229" s="39">
        <f t="shared" si="22"/>
        <v>97532.900000000009</v>
      </c>
      <c r="H229" s="175">
        <f t="shared" si="23"/>
        <v>-8.1243354806429496E-2</v>
      </c>
      <c r="I229" s="39"/>
      <c r="J229" s="39"/>
      <c r="K229" s="39">
        <f t="shared" si="11"/>
        <v>6691.6710000016183</v>
      </c>
      <c r="L229" s="39"/>
      <c r="P229" s="1"/>
    </row>
    <row r="230" spans="1:17" x14ac:dyDescent="0.25">
      <c r="A230">
        <v>5100</v>
      </c>
      <c r="B230" s="147">
        <v>43070</v>
      </c>
      <c r="C230" s="352">
        <v>6000</v>
      </c>
      <c r="D230" s="554">
        <v>16.002800000000001</v>
      </c>
      <c r="E230" s="39">
        <v>15.08</v>
      </c>
      <c r="F230" s="39">
        <f t="shared" si="21"/>
        <v>-5536.8000000000029</v>
      </c>
      <c r="G230" s="39">
        <f t="shared" si="22"/>
        <v>96016.8</v>
      </c>
      <c r="H230" s="175">
        <f t="shared" si="23"/>
        <v>-5.7664908640987854E-2</v>
      </c>
      <c r="I230" s="39"/>
      <c r="J230" s="39"/>
      <c r="K230" s="39">
        <f t="shared" si="11"/>
        <v>9078.7710000016232</v>
      </c>
      <c r="L230" s="39"/>
      <c r="Q230" s="67"/>
    </row>
    <row r="231" spans="1:17" x14ac:dyDescent="0.25">
      <c r="A231">
        <v>5200</v>
      </c>
      <c r="B231" s="147">
        <v>43081</v>
      </c>
      <c r="C231" s="352">
        <v>6000</v>
      </c>
      <c r="D231" s="554">
        <v>15.955</v>
      </c>
      <c r="E231" s="39">
        <v>15.18</v>
      </c>
      <c r="F231" s="39">
        <f t="shared" si="21"/>
        <v>-4650.0000000000018</v>
      </c>
      <c r="G231" s="39">
        <f t="shared" si="22"/>
        <v>95730</v>
      </c>
      <c r="H231" s="175">
        <f t="shared" si="23"/>
        <v>-4.8574114697586983E-2</v>
      </c>
      <c r="I231" s="170" t="s">
        <v>702</v>
      </c>
      <c r="J231" s="39">
        <v>56.3</v>
      </c>
      <c r="K231" s="39">
        <f t="shared" si="11"/>
        <v>9965.5710000016243</v>
      </c>
      <c r="L231" s="39"/>
      <c r="P231" s="1"/>
    </row>
    <row r="232" spans="1:17" x14ac:dyDescent="0.25">
      <c r="B232" s="147">
        <v>43087</v>
      </c>
      <c r="C232" s="10">
        <v>5800</v>
      </c>
      <c r="D232" s="186">
        <v>15.977</v>
      </c>
      <c r="E232" s="39">
        <v>15.33</v>
      </c>
      <c r="F232" s="39">
        <f t="shared" si="21"/>
        <v>-3752.6000000000013</v>
      </c>
      <c r="G232" s="39">
        <f t="shared" si="22"/>
        <v>92666.6</v>
      </c>
      <c r="H232" s="175">
        <f t="shared" si="23"/>
        <v>-4.0495712586843605E-2</v>
      </c>
      <c r="I232" s="39"/>
      <c r="J232" s="39"/>
      <c r="K232" s="39">
        <f t="shared" si="11"/>
        <v>10862.971000001624</v>
      </c>
      <c r="L232" s="39"/>
      <c r="P232" s="1"/>
      <c r="Q232" s="67"/>
    </row>
    <row r="233" spans="1:17" x14ac:dyDescent="0.25">
      <c r="A233">
        <v>5200</v>
      </c>
      <c r="B233" s="147">
        <v>43087</v>
      </c>
      <c r="C233" s="10">
        <v>5700</v>
      </c>
      <c r="D233" s="186">
        <v>15.986000000000001</v>
      </c>
      <c r="E233" s="39">
        <v>15.44</v>
      </c>
      <c r="F233" s="39">
        <f t="shared" si="21"/>
        <v>-3112.2000000000066</v>
      </c>
      <c r="G233" s="39">
        <f t="shared" si="22"/>
        <v>91120.2</v>
      </c>
      <c r="H233" s="175">
        <f t="shared" si="23"/>
        <v>-3.4154885524834304E-2</v>
      </c>
      <c r="I233" s="39"/>
      <c r="J233" s="39"/>
      <c r="K233" s="39">
        <f t="shared" si="11"/>
        <v>11503.37100000162</v>
      </c>
      <c r="L233" s="39"/>
      <c r="P233" s="1"/>
    </row>
    <row r="234" spans="1:17" x14ac:dyDescent="0.25">
      <c r="A234">
        <v>5100</v>
      </c>
      <c r="B234" s="147">
        <v>43088</v>
      </c>
      <c r="C234" s="10">
        <v>5600</v>
      </c>
      <c r="D234" s="186">
        <v>15.986000000000001</v>
      </c>
      <c r="E234" s="39">
        <v>16.02</v>
      </c>
      <c r="F234" s="39">
        <f t="shared" ref="F234:F242" si="24">C234*(E234-D234)</f>
        <v>190.39999999999395</v>
      </c>
      <c r="G234" s="39">
        <f t="shared" ref="G234:G242" si="25">D234*C234</f>
        <v>89521.600000000006</v>
      </c>
      <c r="H234" s="175">
        <f t="shared" ref="H234:H242" si="26">(E234-D234)/D234</f>
        <v>2.1268610033778881E-3</v>
      </c>
      <c r="I234" s="39"/>
      <c r="J234" s="39">
        <v>66</v>
      </c>
      <c r="K234" s="39">
        <f t="shared" ref="K234:K297" si="27">F234+$Q$10</f>
        <v>14805.97100000162</v>
      </c>
      <c r="L234" s="39"/>
      <c r="P234" s="1"/>
      <c r="Q234" s="67"/>
    </row>
    <row r="235" spans="1:17" x14ac:dyDescent="0.25">
      <c r="B235" s="147">
        <v>43089</v>
      </c>
      <c r="C235" s="10">
        <v>5500</v>
      </c>
      <c r="D235" s="186">
        <v>15.981</v>
      </c>
      <c r="E235" s="39">
        <v>16.32</v>
      </c>
      <c r="F235" s="39">
        <f t="shared" si="24"/>
        <v>1864.5000000000023</v>
      </c>
      <c r="G235" s="39">
        <f t="shared" si="25"/>
        <v>87895.5</v>
      </c>
      <c r="H235" s="175">
        <f t="shared" si="26"/>
        <v>2.1212690069457505E-2</v>
      </c>
      <c r="I235" s="39"/>
      <c r="J235" s="39"/>
      <c r="K235" s="39">
        <f t="shared" si="27"/>
        <v>16480.07100000163</v>
      </c>
      <c r="L235" s="39"/>
      <c r="Q235" s="67"/>
    </row>
    <row r="236" spans="1:17" x14ac:dyDescent="0.25">
      <c r="B236" s="147">
        <v>43090</v>
      </c>
      <c r="C236" s="716">
        <v>5000</v>
      </c>
      <c r="D236" s="717">
        <v>15.917999999999999</v>
      </c>
      <c r="E236" s="39">
        <v>16.8</v>
      </c>
      <c r="F236" s="39">
        <f t="shared" si="24"/>
        <v>4410.0000000000073</v>
      </c>
      <c r="G236" s="39">
        <f t="shared" si="25"/>
        <v>79590</v>
      </c>
      <c r="H236" s="175">
        <f t="shared" si="26"/>
        <v>5.5408970976253392E-2</v>
      </c>
      <c r="I236" s="39"/>
      <c r="J236" s="39"/>
      <c r="K236" s="39">
        <f t="shared" si="27"/>
        <v>19025.571000001633</v>
      </c>
      <c r="L236" s="39"/>
      <c r="P236" s="1"/>
    </row>
    <row r="237" spans="1:17" x14ac:dyDescent="0.25">
      <c r="A237">
        <v>4500</v>
      </c>
      <c r="B237" s="147">
        <v>43090</v>
      </c>
      <c r="C237" s="10">
        <v>4800</v>
      </c>
      <c r="D237" s="186">
        <v>15.877000000000001</v>
      </c>
      <c r="E237" s="39">
        <v>17.05</v>
      </c>
      <c r="F237" s="39">
        <f t="shared" si="24"/>
        <v>5630.4000000000005</v>
      </c>
      <c r="G237" s="39">
        <f t="shared" si="25"/>
        <v>76209.600000000006</v>
      </c>
      <c r="H237" s="175">
        <f t="shared" si="26"/>
        <v>7.3880456005542605E-2</v>
      </c>
      <c r="I237" s="39"/>
      <c r="J237" s="39"/>
      <c r="K237" s="39">
        <f t="shared" si="27"/>
        <v>20245.971000001628</v>
      </c>
      <c r="L237" s="39"/>
    </row>
    <row r="238" spans="1:17" x14ac:dyDescent="0.25">
      <c r="A238">
        <v>4700</v>
      </c>
      <c r="B238" s="147">
        <v>43096</v>
      </c>
      <c r="C238" s="10">
        <v>4800</v>
      </c>
      <c r="D238" s="186">
        <v>15.877000000000001</v>
      </c>
      <c r="E238" s="39">
        <v>17.010000000000002</v>
      </c>
      <c r="F238" s="39">
        <f t="shared" si="24"/>
        <v>5438.4000000000042</v>
      </c>
      <c r="G238" s="39">
        <f t="shared" si="25"/>
        <v>76209.600000000006</v>
      </c>
      <c r="H238" s="175">
        <f t="shared" si="26"/>
        <v>7.136108836681998E-2</v>
      </c>
      <c r="I238" s="39"/>
      <c r="J238" s="39">
        <v>69.88</v>
      </c>
      <c r="K238" s="39">
        <f t="shared" si="27"/>
        <v>20053.971000001631</v>
      </c>
      <c r="L238" s="39"/>
    </row>
    <row r="239" spans="1:17" x14ac:dyDescent="0.25">
      <c r="A239">
        <v>4700</v>
      </c>
      <c r="B239" s="147">
        <v>43102</v>
      </c>
      <c r="C239" s="10">
        <v>4700</v>
      </c>
      <c r="D239" s="186">
        <v>15.84563</v>
      </c>
      <c r="E239" s="39">
        <v>17.38</v>
      </c>
      <c r="F239" s="39">
        <f t="shared" si="24"/>
        <v>7211.5389999999961</v>
      </c>
      <c r="G239" s="39">
        <f t="shared" si="25"/>
        <v>74474.460999999996</v>
      </c>
      <c r="H239" s="175">
        <f t="shared" si="26"/>
        <v>9.6832375866406015E-2</v>
      </c>
      <c r="I239" s="39"/>
      <c r="J239" s="39"/>
      <c r="K239" s="39">
        <f t="shared" si="27"/>
        <v>21827.110000001623</v>
      </c>
      <c r="L239" s="39"/>
    </row>
    <row r="240" spans="1:17" x14ac:dyDescent="0.25">
      <c r="A240">
        <v>4700</v>
      </c>
      <c r="B240" s="147">
        <v>43103</v>
      </c>
      <c r="C240" s="10">
        <v>4700</v>
      </c>
      <c r="D240" s="186">
        <v>15.84563</v>
      </c>
      <c r="E240" s="39">
        <v>17.670000000000002</v>
      </c>
      <c r="F240" s="39">
        <f t="shared" si="24"/>
        <v>8574.5390000000079</v>
      </c>
      <c r="G240" s="39">
        <f t="shared" si="25"/>
        <v>74474.460999999996</v>
      </c>
      <c r="H240" s="175">
        <f t="shared" si="26"/>
        <v>0.11513395175830825</v>
      </c>
      <c r="I240" s="39"/>
      <c r="J240" s="39">
        <v>73</v>
      </c>
      <c r="K240" s="39">
        <f t="shared" si="27"/>
        <v>23190.110000001634</v>
      </c>
      <c r="L240" s="39"/>
    </row>
    <row r="241" spans="1:12" x14ac:dyDescent="0.25">
      <c r="A241">
        <v>4600</v>
      </c>
      <c r="B241" s="147">
        <v>43104</v>
      </c>
      <c r="C241" s="10">
        <v>4600</v>
      </c>
      <c r="D241" s="186">
        <v>15.8</v>
      </c>
      <c r="E241" s="39">
        <v>18.12</v>
      </c>
      <c r="F241" s="39">
        <f t="shared" si="24"/>
        <v>10672.000000000002</v>
      </c>
      <c r="G241" s="39">
        <f t="shared" si="25"/>
        <v>72680</v>
      </c>
      <c r="H241" s="175">
        <f t="shared" si="26"/>
        <v>0.14683544303797469</v>
      </c>
      <c r="I241" s="39"/>
      <c r="J241" s="39"/>
      <c r="K241" s="39">
        <f t="shared" si="27"/>
        <v>25287.571000001626</v>
      </c>
      <c r="L241" s="39"/>
    </row>
    <row r="242" spans="1:12" ht="15" customHeight="1" x14ac:dyDescent="0.25">
      <c r="A242">
        <v>4600</v>
      </c>
      <c r="B242" s="147">
        <v>43105</v>
      </c>
      <c r="C242" s="10">
        <v>4600</v>
      </c>
      <c r="D242" s="186">
        <v>15.8</v>
      </c>
      <c r="E242" s="39">
        <v>17.89</v>
      </c>
      <c r="F242" s="39">
        <f t="shared" si="24"/>
        <v>9614</v>
      </c>
      <c r="G242" s="39">
        <f t="shared" si="25"/>
        <v>72680</v>
      </c>
      <c r="H242" s="175">
        <f t="shared" si="26"/>
        <v>0.13227848101265821</v>
      </c>
      <c r="I242" s="39"/>
      <c r="J242" s="39">
        <v>59.81</v>
      </c>
      <c r="K242" s="39">
        <f t="shared" si="27"/>
        <v>24229.571000001626</v>
      </c>
      <c r="L242" s="39"/>
    </row>
    <row r="243" spans="1:12" ht="18.75" customHeight="1" x14ac:dyDescent="0.25">
      <c r="A243">
        <v>4600</v>
      </c>
      <c r="B243" s="147">
        <v>43109</v>
      </c>
      <c r="C243" s="10">
        <v>4600</v>
      </c>
      <c r="D243" s="186">
        <v>15.8</v>
      </c>
      <c r="E243" s="39">
        <v>18.05</v>
      </c>
      <c r="F243" s="39">
        <f t="shared" ref="F243:F250" si="28">C243*(E243-D243)</f>
        <v>10350</v>
      </c>
      <c r="G243" s="39">
        <f t="shared" ref="G243:G250" si="29">D243*C243</f>
        <v>72680</v>
      </c>
      <c r="H243" s="175">
        <f t="shared" ref="H243:H250" si="30">(E243-D243)/D243</f>
        <v>0.14240506329113922</v>
      </c>
      <c r="I243" s="39"/>
      <c r="J243" s="39">
        <v>73.349999999999994</v>
      </c>
      <c r="K243" s="39">
        <f t="shared" si="27"/>
        <v>24965.571000001626</v>
      </c>
      <c r="L243" s="39"/>
    </row>
    <row r="244" spans="1:12" x14ac:dyDescent="0.25">
      <c r="A244">
        <v>4233</v>
      </c>
      <c r="B244" s="147">
        <v>43111</v>
      </c>
      <c r="C244" s="10">
        <v>4233</v>
      </c>
      <c r="D244" s="186">
        <v>15.564</v>
      </c>
      <c r="E244" s="39">
        <v>18.600000000000001</v>
      </c>
      <c r="F244" s="39">
        <f t="shared" si="28"/>
        <v>12851.388000000006</v>
      </c>
      <c r="G244" s="39">
        <f t="shared" si="29"/>
        <v>65882.411999999997</v>
      </c>
      <c r="H244" s="175">
        <f t="shared" si="30"/>
        <v>0.19506553585196615</v>
      </c>
      <c r="I244" s="39"/>
      <c r="J244" s="39"/>
      <c r="K244" s="39">
        <f t="shared" si="27"/>
        <v>27466.959000001632</v>
      </c>
      <c r="L244" s="39"/>
    </row>
    <row r="245" spans="1:12" x14ac:dyDescent="0.25">
      <c r="A245">
        <v>4100</v>
      </c>
      <c r="B245" s="147">
        <v>43112</v>
      </c>
      <c r="C245" s="10">
        <v>4100</v>
      </c>
      <c r="D245" s="186">
        <v>15.455299999999999</v>
      </c>
      <c r="E245" s="39">
        <v>18.82</v>
      </c>
      <c r="F245" s="39">
        <f t="shared" si="28"/>
        <v>13795.270000000004</v>
      </c>
      <c r="G245" s="39">
        <f t="shared" si="29"/>
        <v>63366.729999999996</v>
      </c>
      <c r="H245" s="175">
        <f t="shared" si="30"/>
        <v>0.21770525321410786</v>
      </c>
      <c r="I245" s="39"/>
      <c r="J245" s="39">
        <v>76.94</v>
      </c>
      <c r="K245" s="39">
        <f t="shared" si="27"/>
        <v>28410.84100000163</v>
      </c>
      <c r="L245" s="39"/>
    </row>
    <row r="246" spans="1:12" x14ac:dyDescent="0.25">
      <c r="A246">
        <v>4100</v>
      </c>
      <c r="B246" s="147">
        <v>43116</v>
      </c>
      <c r="C246" s="10">
        <v>4300</v>
      </c>
      <c r="D246" s="186">
        <v>15.59</v>
      </c>
      <c r="E246" s="39">
        <v>18.239999999999998</v>
      </c>
      <c r="F246" s="39">
        <f t="shared" si="28"/>
        <v>11394.999999999995</v>
      </c>
      <c r="G246" s="39">
        <f t="shared" si="29"/>
        <v>67037</v>
      </c>
      <c r="H246" s="175">
        <f t="shared" si="30"/>
        <v>0.1699807568954457</v>
      </c>
      <c r="I246" s="39"/>
      <c r="J246" s="39"/>
      <c r="K246" s="39">
        <f t="shared" si="27"/>
        <v>26010.571000001619</v>
      </c>
      <c r="L246" s="39"/>
    </row>
    <row r="247" spans="1:12" x14ac:dyDescent="0.25">
      <c r="A247">
        <v>4100</v>
      </c>
      <c r="B247" s="147">
        <v>43116</v>
      </c>
      <c r="C247" s="10">
        <v>4500</v>
      </c>
      <c r="D247" s="186">
        <v>15.708</v>
      </c>
      <c r="E247" s="39">
        <v>18.239999999999998</v>
      </c>
      <c r="F247" s="39">
        <f t="shared" si="28"/>
        <v>11393.999999999993</v>
      </c>
      <c r="G247" s="39">
        <f t="shared" si="29"/>
        <v>70686</v>
      </c>
      <c r="H247" s="175">
        <f t="shared" si="30"/>
        <v>0.16119174942704342</v>
      </c>
      <c r="I247" s="39"/>
      <c r="J247" s="39"/>
      <c r="K247" s="39">
        <f t="shared" si="27"/>
        <v>26009.571000001619</v>
      </c>
      <c r="L247" s="39"/>
    </row>
    <row r="248" spans="1:12" x14ac:dyDescent="0.25">
      <c r="B248" s="147">
        <v>43117</v>
      </c>
      <c r="C248" s="10">
        <v>4100</v>
      </c>
      <c r="D248" s="186">
        <v>15.41</v>
      </c>
      <c r="E248" s="39">
        <v>18.600000000000001</v>
      </c>
      <c r="F248" s="39">
        <f t="shared" si="28"/>
        <v>13079.000000000005</v>
      </c>
      <c r="G248" s="39">
        <f t="shared" si="29"/>
        <v>63181</v>
      </c>
      <c r="H248" s="175">
        <f t="shared" si="30"/>
        <v>0.20700843608046732</v>
      </c>
      <c r="I248" s="39"/>
      <c r="J248" s="39"/>
      <c r="K248" s="39">
        <f t="shared" si="27"/>
        <v>27694.571000001633</v>
      </c>
      <c r="L248" s="39"/>
    </row>
    <row r="249" spans="1:12" x14ac:dyDescent="0.25">
      <c r="A249">
        <v>3500</v>
      </c>
      <c r="B249" s="147">
        <v>43117</v>
      </c>
      <c r="C249" s="10">
        <v>4000</v>
      </c>
      <c r="D249" s="186">
        <v>15.321</v>
      </c>
      <c r="E249" s="39">
        <v>18.989999999999998</v>
      </c>
      <c r="F249" s="39">
        <f t="shared" si="28"/>
        <v>14675.999999999995</v>
      </c>
      <c r="G249" s="39">
        <f t="shared" si="29"/>
        <v>61284</v>
      </c>
      <c r="H249" s="175">
        <f t="shared" si="30"/>
        <v>0.2394752300763657</v>
      </c>
      <c r="I249" s="39"/>
      <c r="J249" s="39">
        <v>66.36</v>
      </c>
      <c r="K249" s="39">
        <f t="shared" si="27"/>
        <v>29291.571000001619</v>
      </c>
      <c r="L249" s="39"/>
    </row>
    <row r="250" spans="1:12" x14ac:dyDescent="0.25">
      <c r="A250">
        <v>3300</v>
      </c>
      <c r="B250" s="147">
        <v>43123</v>
      </c>
      <c r="C250" s="7">
        <v>4000</v>
      </c>
      <c r="D250" s="349">
        <v>15.303000000000001</v>
      </c>
      <c r="E250" s="39">
        <v>19.22</v>
      </c>
      <c r="F250" s="39">
        <f t="shared" si="28"/>
        <v>15667.999999999993</v>
      </c>
      <c r="G250" s="39">
        <f t="shared" si="29"/>
        <v>61212</v>
      </c>
      <c r="H250" s="175">
        <f t="shared" si="30"/>
        <v>0.25596288309481785</v>
      </c>
      <c r="I250" s="39"/>
      <c r="J250" s="39">
        <v>70.61</v>
      </c>
      <c r="K250" s="39">
        <f t="shared" si="27"/>
        <v>30283.571000001619</v>
      </c>
      <c r="L250" s="39"/>
    </row>
    <row r="251" spans="1:12" x14ac:dyDescent="0.25">
      <c r="A251">
        <v>3300</v>
      </c>
      <c r="B251" s="147">
        <v>43125</v>
      </c>
      <c r="C251" s="10">
        <v>4100</v>
      </c>
      <c r="D251" s="186">
        <v>15.39</v>
      </c>
      <c r="E251" s="39">
        <v>18.68</v>
      </c>
      <c r="F251" s="39">
        <f>C251*(E251-D251)</f>
        <v>13488.999999999996</v>
      </c>
      <c r="G251" s="39">
        <f>D251*C251</f>
        <v>63099</v>
      </c>
      <c r="H251" s="175">
        <f>(E251-D251)/D251</f>
        <v>0.21377517868745932</v>
      </c>
      <c r="I251" s="39"/>
      <c r="J251" s="39"/>
      <c r="K251" s="39">
        <f t="shared" si="27"/>
        <v>28104.571000001622</v>
      </c>
      <c r="L251" s="39"/>
    </row>
    <row r="252" spans="1:12" x14ac:dyDescent="0.25">
      <c r="A252">
        <v>3300</v>
      </c>
      <c r="B252" s="147">
        <v>43126</v>
      </c>
      <c r="C252" s="10">
        <v>4100</v>
      </c>
      <c r="D252" s="186">
        <v>15.39</v>
      </c>
      <c r="E252" s="39">
        <v>18.84</v>
      </c>
      <c r="F252" s="39">
        <f t="shared" ref="F252:F265" si="31">C252*(E252-D252)</f>
        <v>14144.999999999996</v>
      </c>
      <c r="G252" s="39">
        <f t="shared" ref="G252:G265" si="32">D252*C252</f>
        <v>63099</v>
      </c>
      <c r="H252" s="175">
        <f t="shared" ref="H252:H265" si="33">(E252-D252)/D252</f>
        <v>0.22417153996101358</v>
      </c>
      <c r="I252" s="39"/>
      <c r="J252" s="39">
        <v>62.61</v>
      </c>
      <c r="K252" s="39">
        <f t="shared" si="27"/>
        <v>28760.571000001622</v>
      </c>
      <c r="L252" s="39"/>
    </row>
    <row r="253" spans="1:12" x14ac:dyDescent="0.25">
      <c r="A253">
        <v>3300</v>
      </c>
      <c r="B253" s="147">
        <v>43130</v>
      </c>
      <c r="C253" s="10">
        <v>4800</v>
      </c>
      <c r="D253" s="186">
        <v>15.803000000000001</v>
      </c>
      <c r="E253" s="39">
        <v>18.059999999999999</v>
      </c>
      <c r="F253" s="39">
        <f t="shared" si="31"/>
        <v>10833.599999999989</v>
      </c>
      <c r="G253" s="39">
        <f t="shared" si="32"/>
        <v>75854.400000000009</v>
      </c>
      <c r="H253" s="175">
        <f t="shared" si="33"/>
        <v>0.14282098335759019</v>
      </c>
      <c r="I253" s="39"/>
      <c r="J253" s="39"/>
      <c r="K253" s="39">
        <f t="shared" si="27"/>
        <v>25449.171000001617</v>
      </c>
      <c r="L253" s="39"/>
    </row>
    <row r="254" spans="1:12" x14ac:dyDescent="0.25">
      <c r="A254">
        <v>3300</v>
      </c>
      <c r="B254" s="147">
        <v>43133</v>
      </c>
      <c r="C254" s="10">
        <v>5000</v>
      </c>
      <c r="D254" s="186">
        <v>15.874000000000001</v>
      </c>
      <c r="E254" s="39">
        <v>17.52</v>
      </c>
      <c r="F254" s="39">
        <f t="shared" si="31"/>
        <v>8229.9999999999945</v>
      </c>
      <c r="G254" s="39">
        <f t="shared" si="32"/>
        <v>79370</v>
      </c>
      <c r="H254" s="175">
        <f t="shared" si="33"/>
        <v>0.10369157112259034</v>
      </c>
      <c r="I254" s="39"/>
      <c r="J254" s="39"/>
      <c r="K254" s="39">
        <f t="shared" si="27"/>
        <v>22845.571000001619</v>
      </c>
      <c r="L254" s="39"/>
    </row>
    <row r="255" spans="1:12" x14ac:dyDescent="0.25">
      <c r="A255">
        <v>3300</v>
      </c>
      <c r="B255" s="147">
        <v>43139</v>
      </c>
      <c r="C255" s="10">
        <v>5500</v>
      </c>
      <c r="D255" s="186">
        <v>15.87</v>
      </c>
      <c r="E255" s="39">
        <v>15.68</v>
      </c>
      <c r="F255" s="39">
        <f t="shared" si="31"/>
        <v>-1044.9999999999973</v>
      </c>
      <c r="G255" s="39">
        <f t="shared" si="32"/>
        <v>87285</v>
      </c>
      <c r="H255" s="175">
        <f t="shared" si="33"/>
        <v>-1.1972274732199088E-2</v>
      </c>
      <c r="I255" s="39"/>
      <c r="J255" s="39">
        <v>32.950000000000003</v>
      </c>
      <c r="K255" s="39">
        <f t="shared" si="27"/>
        <v>13570.57100000163</v>
      </c>
      <c r="L255" s="39">
        <v>60.44</v>
      </c>
    </row>
    <row r="256" spans="1:12" x14ac:dyDescent="0.25">
      <c r="B256" s="147">
        <v>43140</v>
      </c>
      <c r="C256" s="10">
        <v>6000</v>
      </c>
      <c r="D256" s="186">
        <v>15.8246</v>
      </c>
      <c r="E256" s="39">
        <v>15.51</v>
      </c>
      <c r="F256" s="39">
        <f t="shared" si="31"/>
        <v>-1887.6000000000026</v>
      </c>
      <c r="G256" s="39">
        <f t="shared" si="32"/>
        <v>94947.6</v>
      </c>
      <c r="H256" s="175">
        <f t="shared" si="33"/>
        <v>-1.9880439316001697E-2</v>
      </c>
      <c r="I256" s="39"/>
      <c r="J256" s="39"/>
      <c r="K256" s="39">
        <f t="shared" si="27"/>
        <v>12727.971000001624</v>
      </c>
      <c r="L256" s="39"/>
    </row>
    <row r="257" spans="1:12" x14ac:dyDescent="0.25">
      <c r="B257" s="147">
        <v>43140</v>
      </c>
      <c r="C257" s="10">
        <v>5500</v>
      </c>
      <c r="D257" s="186">
        <v>15.85</v>
      </c>
      <c r="E257" s="39">
        <v>15.51</v>
      </c>
      <c r="F257" s="39">
        <f t="shared" si="31"/>
        <v>-1869.9999999999993</v>
      </c>
      <c r="G257" s="39">
        <f t="shared" si="32"/>
        <v>87175</v>
      </c>
      <c r="H257" s="175">
        <f t="shared" si="33"/>
        <v>-2.1451104100946364E-2</v>
      </c>
      <c r="I257" s="39"/>
      <c r="J257" s="39"/>
      <c r="K257" s="39">
        <f t="shared" si="27"/>
        <v>12745.571000001626</v>
      </c>
      <c r="L257" s="39"/>
    </row>
    <row r="258" spans="1:12" x14ac:dyDescent="0.25">
      <c r="B258" s="147">
        <v>43140</v>
      </c>
      <c r="C258" s="352">
        <v>6000</v>
      </c>
      <c r="D258" s="554">
        <v>15.795999999999999</v>
      </c>
      <c r="E258" s="39">
        <v>15.51</v>
      </c>
      <c r="F258" s="39">
        <f t="shared" si="31"/>
        <v>-1715.9999999999975</v>
      </c>
      <c r="G258" s="39">
        <f t="shared" si="32"/>
        <v>94776</v>
      </c>
      <c r="H258" s="175">
        <f t="shared" si="33"/>
        <v>-1.8105849582172675E-2</v>
      </c>
      <c r="I258" s="39">
        <v>15.75</v>
      </c>
      <c r="J258" s="39"/>
      <c r="K258" s="39">
        <f t="shared" si="27"/>
        <v>12899.571000001628</v>
      </c>
      <c r="L258" s="39"/>
    </row>
    <row r="259" spans="1:12" x14ac:dyDescent="0.25">
      <c r="A259">
        <v>2300</v>
      </c>
      <c r="B259" s="147">
        <v>43140</v>
      </c>
      <c r="C259" s="10">
        <v>5500</v>
      </c>
      <c r="D259" s="186">
        <v>15.824999999999999</v>
      </c>
      <c r="E259" s="39">
        <v>15.51</v>
      </c>
      <c r="F259" s="39">
        <f t="shared" si="31"/>
        <v>-1732.4999999999973</v>
      </c>
      <c r="G259" s="39">
        <f t="shared" si="32"/>
        <v>87037.5</v>
      </c>
      <c r="H259" s="175">
        <f t="shared" si="33"/>
        <v>-1.990521327014215E-2</v>
      </c>
      <c r="I259" s="39"/>
      <c r="J259" s="39"/>
      <c r="K259" s="39">
        <f t="shared" si="27"/>
        <v>12883.07100000163</v>
      </c>
      <c r="L259" s="39">
        <v>59.18</v>
      </c>
    </row>
    <row r="260" spans="1:12" x14ac:dyDescent="0.25">
      <c r="A260">
        <v>1800</v>
      </c>
      <c r="B260" s="147">
        <v>43143</v>
      </c>
      <c r="C260" s="10">
        <v>5000</v>
      </c>
      <c r="D260" s="186">
        <v>15.77</v>
      </c>
      <c r="E260" s="39">
        <v>16.27</v>
      </c>
      <c r="F260" s="39">
        <f t="shared" si="31"/>
        <v>2500</v>
      </c>
      <c r="G260" s="39">
        <f t="shared" si="32"/>
        <v>78850</v>
      </c>
      <c r="H260" s="175">
        <f t="shared" si="33"/>
        <v>3.1705770450221944E-2</v>
      </c>
      <c r="I260" s="39"/>
      <c r="J260" s="39"/>
      <c r="K260" s="39">
        <f t="shared" si="27"/>
        <v>17115.571000001626</v>
      </c>
      <c r="L260" s="39"/>
    </row>
    <row r="261" spans="1:12" x14ac:dyDescent="0.25">
      <c r="A261">
        <v>800</v>
      </c>
      <c r="B261" s="147">
        <v>43146</v>
      </c>
      <c r="C261" s="10">
        <v>5000</v>
      </c>
      <c r="D261" s="186">
        <v>15.682</v>
      </c>
      <c r="E261" s="39">
        <v>16.32</v>
      </c>
      <c r="F261" s="39">
        <f t="shared" si="31"/>
        <v>3189.9999999999995</v>
      </c>
      <c r="G261" s="39">
        <f t="shared" si="32"/>
        <v>78410</v>
      </c>
      <c r="H261" s="175">
        <f t="shared" si="33"/>
        <v>4.0683586277260549E-2</v>
      </c>
      <c r="I261" s="39"/>
      <c r="J261" s="39"/>
      <c r="K261" s="39">
        <f t="shared" si="27"/>
        <v>17805.571000001626</v>
      </c>
      <c r="L261" s="39"/>
    </row>
    <row r="262" spans="1:12" x14ac:dyDescent="0.25">
      <c r="A262">
        <v>1200</v>
      </c>
      <c r="B262" s="147">
        <v>43147</v>
      </c>
      <c r="C262" s="10">
        <v>5500</v>
      </c>
      <c r="D262" s="186">
        <v>15.688000000000001</v>
      </c>
      <c r="E262" s="39">
        <v>15.69</v>
      </c>
      <c r="F262" s="39">
        <f t="shared" si="31"/>
        <v>10.999999999993904</v>
      </c>
      <c r="G262" s="39">
        <f t="shared" si="32"/>
        <v>86284</v>
      </c>
      <c r="H262" s="175">
        <f t="shared" si="33"/>
        <v>1.2748597654250966E-4</v>
      </c>
      <c r="I262" s="39"/>
      <c r="J262" s="39"/>
      <c r="K262" s="39">
        <f t="shared" si="27"/>
        <v>14626.571000001621</v>
      </c>
      <c r="L262" s="39"/>
    </row>
    <row r="263" spans="1:12" x14ac:dyDescent="0.25">
      <c r="A263">
        <v>800</v>
      </c>
      <c r="B263" s="147">
        <v>43151</v>
      </c>
      <c r="C263" s="10">
        <v>5000</v>
      </c>
      <c r="D263" s="186">
        <v>15.6388</v>
      </c>
      <c r="E263" s="39">
        <v>16.18</v>
      </c>
      <c r="F263" s="39">
        <f t="shared" si="31"/>
        <v>2705.9999999999995</v>
      </c>
      <c r="G263" s="39">
        <f t="shared" si="32"/>
        <v>78194</v>
      </c>
      <c r="H263" s="175">
        <f t="shared" si="33"/>
        <v>3.4606235772565663E-2</v>
      </c>
      <c r="I263" s="39"/>
      <c r="J263" s="39"/>
      <c r="K263" s="39">
        <f t="shared" si="27"/>
        <v>17321.571000001626</v>
      </c>
      <c r="L263" s="39"/>
    </row>
    <row r="264" spans="1:12" x14ac:dyDescent="0.25">
      <c r="A264">
        <v>800</v>
      </c>
      <c r="B264" s="147">
        <v>43151</v>
      </c>
      <c r="C264" s="10">
        <v>5500</v>
      </c>
      <c r="D264" s="186">
        <v>15.654999999999999</v>
      </c>
      <c r="E264" s="39">
        <v>15.8</v>
      </c>
      <c r="F264" s="39">
        <f t="shared" si="31"/>
        <v>797.50000000000739</v>
      </c>
      <c r="G264" s="39">
        <f t="shared" si="32"/>
        <v>86102.5</v>
      </c>
      <c r="H264" s="175">
        <f t="shared" si="33"/>
        <v>9.2622165442351554E-3</v>
      </c>
      <c r="I264" s="39"/>
      <c r="J264" s="39"/>
      <c r="K264" s="39">
        <f t="shared" si="27"/>
        <v>15413.071000001633</v>
      </c>
      <c r="L264" s="39"/>
    </row>
    <row r="265" spans="1:12" x14ac:dyDescent="0.25">
      <c r="A265">
        <v>800</v>
      </c>
      <c r="B265" s="147">
        <v>43152</v>
      </c>
      <c r="C265" s="352">
        <v>6000</v>
      </c>
      <c r="D265" s="554">
        <v>15.637</v>
      </c>
      <c r="E265" s="39">
        <v>15.3</v>
      </c>
      <c r="F265" s="39">
        <f t="shared" si="31"/>
        <v>-2021.9999999999984</v>
      </c>
      <c r="G265" s="39">
        <f t="shared" si="32"/>
        <v>93822</v>
      </c>
      <c r="H265" s="175">
        <f t="shared" si="33"/>
        <v>-2.1551448487561537E-2</v>
      </c>
      <c r="I265" s="170" t="s">
        <v>871</v>
      </c>
      <c r="J265" s="39"/>
      <c r="K265" s="39">
        <f t="shared" si="27"/>
        <v>12593.571000001628</v>
      </c>
      <c r="L265" s="39"/>
    </row>
    <row r="266" spans="1:12" x14ac:dyDescent="0.25">
      <c r="A266">
        <v>1100</v>
      </c>
      <c r="B266" s="147">
        <v>43156</v>
      </c>
      <c r="C266" s="10">
        <v>6000</v>
      </c>
      <c r="D266" s="186">
        <v>15.637</v>
      </c>
      <c r="E266" s="39">
        <v>15.54</v>
      </c>
      <c r="F266" s="39">
        <f>C266*(E266-D266)</f>
        <v>-582.00000000000784</v>
      </c>
      <c r="G266" s="39">
        <f>D266*C266</f>
        <v>93822</v>
      </c>
      <c r="H266" s="175">
        <f>(E266-D266)/D266</f>
        <v>-6.2032359148175035E-3</v>
      </c>
      <c r="I266" s="170"/>
      <c r="J266" s="39"/>
      <c r="K266" s="39">
        <f t="shared" si="27"/>
        <v>14033.571000001619</v>
      </c>
      <c r="L266" s="39">
        <v>63.55</v>
      </c>
    </row>
    <row r="267" spans="1:12" x14ac:dyDescent="0.25">
      <c r="A267">
        <v>1100</v>
      </c>
      <c r="B267" s="147">
        <v>43159</v>
      </c>
      <c r="C267" s="10">
        <v>6400</v>
      </c>
      <c r="D267" s="186">
        <v>15.582000000000001</v>
      </c>
      <c r="E267" s="39">
        <v>14.52</v>
      </c>
      <c r="F267" s="39">
        <f>C267*(E267-D267)</f>
        <v>-6796.8000000000075</v>
      </c>
      <c r="G267" s="39">
        <f>D267*C267</f>
        <v>99724.800000000003</v>
      </c>
      <c r="H267" s="175">
        <f>(E267-D267)/D267</f>
        <v>-6.8155564112437506E-2</v>
      </c>
      <c r="I267" s="39">
        <v>15.5</v>
      </c>
      <c r="J267" s="39"/>
      <c r="K267" s="39">
        <f t="shared" si="27"/>
        <v>7818.7710000016186</v>
      </c>
      <c r="L267" s="39"/>
    </row>
    <row r="268" spans="1:12" x14ac:dyDescent="0.25">
      <c r="A268">
        <v>2000</v>
      </c>
      <c r="B268" s="147">
        <v>43165</v>
      </c>
      <c r="C268" s="10">
        <v>6400</v>
      </c>
      <c r="D268" s="186">
        <v>15.582000000000001</v>
      </c>
      <c r="E268" s="39">
        <v>15.03</v>
      </c>
      <c r="F268" s="39">
        <f>C268*(E268-D268)</f>
        <v>-3532.8000000000088</v>
      </c>
      <c r="G268" s="39">
        <f>D268*C268</f>
        <v>99724.800000000003</v>
      </c>
      <c r="H268" s="175">
        <f>(E268-D268)/D268</f>
        <v>-3.542549095109751E-2</v>
      </c>
      <c r="I268" s="39"/>
      <c r="J268" s="39"/>
      <c r="K268" s="39">
        <f t="shared" si="27"/>
        <v>11082.771000001618</v>
      </c>
      <c r="L268" s="39"/>
    </row>
    <row r="269" spans="1:12" x14ac:dyDescent="0.25">
      <c r="A269">
        <v>2000</v>
      </c>
      <c r="B269" s="147">
        <v>43168</v>
      </c>
      <c r="C269" s="10">
        <v>6400</v>
      </c>
      <c r="D269" s="186">
        <v>15.582000000000001</v>
      </c>
      <c r="E269" s="39">
        <v>15.22</v>
      </c>
      <c r="F269" s="39">
        <f t="shared" ref="F269:F275" si="34">C269*(E269-D269)</f>
        <v>-2316.8000000000006</v>
      </c>
      <c r="G269" s="39">
        <f t="shared" ref="G269:G275" si="35">D269*C269</f>
        <v>99724.800000000003</v>
      </c>
      <c r="H269" s="175">
        <f t="shared" ref="H269:H275" si="36">(E269-D269)/D269</f>
        <v>-2.3231934283147227E-2</v>
      </c>
      <c r="I269" s="39"/>
      <c r="J269" s="39"/>
      <c r="K269" s="39">
        <f t="shared" si="27"/>
        <v>12298.771000001625</v>
      </c>
      <c r="L269" s="39"/>
    </row>
    <row r="270" spans="1:12" x14ac:dyDescent="0.25">
      <c r="A270">
        <v>3500</v>
      </c>
      <c r="B270" s="147">
        <v>43172</v>
      </c>
      <c r="C270" s="10">
        <v>6400</v>
      </c>
      <c r="D270" s="186">
        <v>15.54</v>
      </c>
      <c r="E270" s="39">
        <v>14.82</v>
      </c>
      <c r="F270" s="39">
        <f t="shared" si="34"/>
        <v>-4607.9999999999927</v>
      </c>
      <c r="G270" s="39">
        <f t="shared" si="35"/>
        <v>99456</v>
      </c>
      <c r="H270" s="175">
        <f t="shared" si="36"/>
        <v>-4.633204633204626E-2</v>
      </c>
      <c r="I270" s="39"/>
      <c r="J270" s="39"/>
      <c r="K270" s="39">
        <f t="shared" si="27"/>
        <v>10007.571000001633</v>
      </c>
      <c r="L270" s="39" t="s">
        <v>182</v>
      </c>
    </row>
    <row r="271" spans="1:12" x14ac:dyDescent="0.25">
      <c r="A271">
        <v>3600</v>
      </c>
      <c r="B271" s="147">
        <v>43180</v>
      </c>
      <c r="C271" s="716">
        <v>5000</v>
      </c>
      <c r="D271" s="717">
        <v>15.416</v>
      </c>
      <c r="E271" s="39">
        <v>15.98</v>
      </c>
      <c r="F271" s="39">
        <f t="shared" si="34"/>
        <v>2820.0000000000005</v>
      </c>
      <c r="G271" s="39">
        <f t="shared" si="35"/>
        <v>77080</v>
      </c>
      <c r="H271" s="175">
        <f t="shared" si="36"/>
        <v>3.6585365853658541E-2</v>
      </c>
      <c r="I271" s="39"/>
      <c r="J271" s="39"/>
      <c r="K271" s="39">
        <f t="shared" si="27"/>
        <v>17435.571000001626</v>
      </c>
      <c r="L271" s="39"/>
    </row>
    <row r="272" spans="1:12" x14ac:dyDescent="0.25">
      <c r="A272">
        <v>3400</v>
      </c>
      <c r="B272" s="147">
        <v>43180</v>
      </c>
      <c r="C272" s="10">
        <v>4800</v>
      </c>
      <c r="D272" s="186">
        <v>15.375</v>
      </c>
      <c r="E272" s="39">
        <v>16.38</v>
      </c>
      <c r="F272" s="39">
        <f t="shared" si="34"/>
        <v>4823.9999999999955</v>
      </c>
      <c r="G272" s="39">
        <f t="shared" si="35"/>
        <v>73800</v>
      </c>
      <c r="H272" s="175">
        <f t="shared" si="36"/>
        <v>6.5365853658536519E-2</v>
      </c>
      <c r="I272" s="39"/>
      <c r="J272" s="39"/>
      <c r="K272" s="39">
        <f t="shared" si="27"/>
        <v>19439.571000001622</v>
      </c>
      <c r="L272" s="39"/>
    </row>
    <row r="273" spans="1:14" x14ac:dyDescent="0.25">
      <c r="B273" s="147">
        <v>43181</v>
      </c>
      <c r="C273" s="10">
        <v>5200</v>
      </c>
      <c r="D273" s="186">
        <v>15.416</v>
      </c>
      <c r="E273" s="39">
        <v>15.9</v>
      </c>
      <c r="F273" s="39">
        <f t="shared" si="34"/>
        <v>2516.7999999999997</v>
      </c>
      <c r="G273" s="39">
        <f t="shared" si="35"/>
        <v>80163.199999999997</v>
      </c>
      <c r="H273" s="175">
        <f t="shared" si="36"/>
        <v>3.1395952257394916E-2</v>
      </c>
      <c r="I273" s="39"/>
      <c r="J273" s="39"/>
      <c r="K273" s="39">
        <f t="shared" si="27"/>
        <v>17132.371000001625</v>
      </c>
      <c r="L273" s="39"/>
    </row>
    <row r="274" spans="1:14" x14ac:dyDescent="0.25">
      <c r="A274">
        <v>3000</v>
      </c>
      <c r="B274" s="147">
        <v>43181</v>
      </c>
      <c r="C274" s="10">
        <v>4800</v>
      </c>
      <c r="D274" s="186">
        <v>15.3645</v>
      </c>
      <c r="E274" s="39">
        <v>16.02</v>
      </c>
      <c r="F274" s="39">
        <f t="shared" si="34"/>
        <v>3146.3999999999996</v>
      </c>
      <c r="G274" s="39">
        <f t="shared" si="35"/>
        <v>73749.599999999991</v>
      </c>
      <c r="H274" s="175">
        <f t="shared" si="36"/>
        <v>4.2663282241530799E-2</v>
      </c>
      <c r="I274" s="39"/>
      <c r="J274" s="39"/>
      <c r="K274" s="39">
        <f t="shared" si="27"/>
        <v>17761.971000001628</v>
      </c>
      <c r="L274" s="39"/>
    </row>
    <row r="275" spans="1:14" x14ac:dyDescent="0.25">
      <c r="A275">
        <v>3500</v>
      </c>
      <c r="B275" s="147">
        <v>43182</v>
      </c>
      <c r="C275" s="10">
        <v>5000</v>
      </c>
      <c r="D275" s="186">
        <v>15.378</v>
      </c>
      <c r="E275" s="39">
        <v>15.76</v>
      </c>
      <c r="F275" s="39">
        <f t="shared" si="34"/>
        <v>1909.9999999999984</v>
      </c>
      <c r="G275" s="39">
        <f t="shared" si="35"/>
        <v>76890</v>
      </c>
      <c r="H275" s="175">
        <f t="shared" si="36"/>
        <v>2.4840681493041986E-2</v>
      </c>
      <c r="I275" s="39"/>
      <c r="J275" s="39"/>
      <c r="K275" s="39">
        <f t="shared" si="27"/>
        <v>16525.571000001626</v>
      </c>
      <c r="L275" s="39"/>
    </row>
    <row r="276" spans="1:14" x14ac:dyDescent="0.25">
      <c r="A276">
        <v>4000</v>
      </c>
      <c r="B276" s="147">
        <v>43185</v>
      </c>
      <c r="C276" s="10">
        <v>5000</v>
      </c>
      <c r="D276" s="186">
        <v>15.378</v>
      </c>
      <c r="E276" s="39">
        <v>16.27</v>
      </c>
      <c r="F276" s="39">
        <f>C276*(E276-D276)</f>
        <v>4459.9999999999973</v>
      </c>
      <c r="G276" s="39">
        <f>D276*C276</f>
        <v>76890</v>
      </c>
      <c r="H276" s="175">
        <f>(E276-D276)/D276</f>
        <v>5.8004942125113763E-2</v>
      </c>
      <c r="I276" s="39"/>
      <c r="J276" s="39"/>
      <c r="K276" s="39">
        <f t="shared" si="27"/>
        <v>19075.571000001622</v>
      </c>
      <c r="L276" s="39"/>
    </row>
    <row r="277" spans="1:14" x14ac:dyDescent="0.25">
      <c r="A277">
        <v>4000</v>
      </c>
      <c r="B277" s="147">
        <v>43186</v>
      </c>
      <c r="C277" s="716">
        <v>5000</v>
      </c>
      <c r="D277" s="717">
        <v>15.378</v>
      </c>
      <c r="E277" s="39">
        <v>15.82</v>
      </c>
      <c r="F277" s="39">
        <f>C277*(E277-D277)</f>
        <v>2210.0000000000009</v>
      </c>
      <c r="G277" s="39">
        <f>D277*C277</f>
        <v>76890</v>
      </c>
      <c r="H277" s="175">
        <f>(E277-D277)/D277</f>
        <v>2.8742359214462231E-2</v>
      </c>
      <c r="I277" s="39"/>
      <c r="J277" s="39"/>
      <c r="K277" s="39">
        <f t="shared" si="27"/>
        <v>16825.571000001626</v>
      </c>
      <c r="L277" s="39"/>
    </row>
    <row r="278" spans="1:14" x14ac:dyDescent="0.25">
      <c r="A278">
        <v>4000</v>
      </c>
      <c r="B278" s="147">
        <v>43187</v>
      </c>
      <c r="C278" s="10">
        <v>5200</v>
      </c>
      <c r="D278" s="186">
        <v>15.38</v>
      </c>
      <c r="E278" s="39">
        <v>15.32</v>
      </c>
      <c r="F278" s="39">
        <f>C278*(E278-D278)</f>
        <v>-312.00000000000261</v>
      </c>
      <c r="G278" s="39">
        <f>D278*C278</f>
        <v>79976</v>
      </c>
      <c r="H278" s="175">
        <f>(E278-D278)/D278</f>
        <v>-3.9011703511053638E-3</v>
      </c>
      <c r="I278" s="39"/>
      <c r="J278" s="39"/>
      <c r="K278" s="39">
        <f t="shared" si="27"/>
        <v>14303.571000001624</v>
      </c>
      <c r="L278" s="39"/>
    </row>
    <row r="279" spans="1:14" x14ac:dyDescent="0.25">
      <c r="A279">
        <v>3800</v>
      </c>
      <c r="B279" s="147">
        <v>43188</v>
      </c>
      <c r="C279" s="10">
        <v>5000</v>
      </c>
      <c r="D279" s="186">
        <v>15.358000000000001</v>
      </c>
      <c r="E279" s="39">
        <v>16.13</v>
      </c>
      <c r="F279" s="39">
        <f t="shared" ref="F279:F284" si="37">C279*(E279-D279)</f>
        <v>3859.9999999999923</v>
      </c>
      <c r="G279" s="39">
        <f t="shared" ref="G279:G284" si="38">D279*C279</f>
        <v>76790</v>
      </c>
      <c r="H279" s="175">
        <f t="shared" ref="H279:H284" si="39">(E279-D279)/D279</f>
        <v>5.0266961843990002E-2</v>
      </c>
      <c r="I279" s="39"/>
      <c r="J279" s="39"/>
      <c r="K279" s="39">
        <f t="shared" si="27"/>
        <v>18475.571000001619</v>
      </c>
      <c r="L279" s="39"/>
    </row>
    <row r="280" spans="1:14" x14ac:dyDescent="0.25">
      <c r="A280">
        <v>3600</v>
      </c>
      <c r="B280" s="147">
        <v>43188</v>
      </c>
      <c r="C280" s="10">
        <v>4800</v>
      </c>
      <c r="D280" s="186">
        <v>15.324999999999999</v>
      </c>
      <c r="E280" s="39">
        <v>16.13</v>
      </c>
      <c r="F280" s="39">
        <f t="shared" si="37"/>
        <v>3863.9999999999986</v>
      </c>
      <c r="G280" s="39">
        <f t="shared" si="38"/>
        <v>73560</v>
      </c>
      <c r="H280" s="175">
        <f t="shared" si="39"/>
        <v>5.2528548123980411E-2</v>
      </c>
      <c r="I280" s="39"/>
      <c r="J280" s="39"/>
      <c r="K280" s="39">
        <f t="shared" si="27"/>
        <v>18479.571000001626</v>
      </c>
      <c r="L280" s="39"/>
    </row>
    <row r="281" spans="1:14" x14ac:dyDescent="0.25">
      <c r="B281" s="147">
        <v>43192</v>
      </c>
      <c r="C281" s="716">
        <v>5000</v>
      </c>
      <c r="D281" s="717">
        <v>15.34</v>
      </c>
      <c r="E281" s="39">
        <v>15.57</v>
      </c>
      <c r="F281" s="39">
        <f t="shared" si="37"/>
        <v>1150.000000000002</v>
      </c>
      <c r="G281" s="39">
        <f t="shared" si="38"/>
        <v>76700</v>
      </c>
      <c r="H281" s="175">
        <f t="shared" si="39"/>
        <v>1.4993481095176038E-2</v>
      </c>
      <c r="I281" s="39"/>
      <c r="J281" s="39"/>
      <c r="K281" s="39">
        <f t="shared" si="27"/>
        <v>15765.571000001628</v>
      </c>
      <c r="L281" s="39"/>
    </row>
    <row r="282" spans="1:14" x14ac:dyDescent="0.25">
      <c r="A282">
        <v>4000</v>
      </c>
      <c r="B282" s="147">
        <v>43192</v>
      </c>
      <c r="C282" s="10">
        <v>5200</v>
      </c>
      <c r="D282" s="186">
        <v>15.336</v>
      </c>
      <c r="E282" s="39">
        <v>15.57</v>
      </c>
      <c r="F282" s="39">
        <f t="shared" si="37"/>
        <v>1216.8</v>
      </c>
      <c r="G282" s="39">
        <f t="shared" si="38"/>
        <v>79747.199999999997</v>
      </c>
      <c r="H282" s="175">
        <f t="shared" si="39"/>
        <v>1.5258215962441313E-2</v>
      </c>
      <c r="I282" s="39"/>
      <c r="J282" s="39"/>
      <c r="K282" s="39">
        <f t="shared" si="27"/>
        <v>15832.371000001625</v>
      </c>
      <c r="L282" s="39"/>
      <c r="N282" s="67"/>
    </row>
    <row r="283" spans="1:14" x14ac:dyDescent="0.25">
      <c r="A283">
        <v>3600</v>
      </c>
      <c r="B283" s="147">
        <v>43193</v>
      </c>
      <c r="C283" s="10">
        <v>4800</v>
      </c>
      <c r="D283" s="186">
        <v>15.29</v>
      </c>
      <c r="E283" s="39">
        <v>16</v>
      </c>
      <c r="F283" s="39">
        <f t="shared" si="37"/>
        <v>3408.0000000000041</v>
      </c>
      <c r="G283" s="39">
        <f t="shared" si="38"/>
        <v>73392</v>
      </c>
      <c r="H283" s="175">
        <f t="shared" si="39"/>
        <v>4.6435578809679585E-2</v>
      </c>
      <c r="I283" s="39"/>
      <c r="J283" s="39"/>
      <c r="K283" s="39">
        <f t="shared" si="27"/>
        <v>18023.57100000163</v>
      </c>
      <c r="L283" s="39"/>
    </row>
    <row r="284" spans="1:14" x14ac:dyDescent="0.25">
      <c r="A284">
        <v>2800</v>
      </c>
      <c r="B284" s="147">
        <v>43195</v>
      </c>
      <c r="C284" s="7">
        <v>4000</v>
      </c>
      <c r="D284" s="349">
        <v>14.989000000000001</v>
      </c>
      <c r="E284" s="39">
        <v>16.8</v>
      </c>
      <c r="F284" s="39">
        <f t="shared" si="37"/>
        <v>7244</v>
      </c>
      <c r="G284" s="39">
        <f t="shared" si="38"/>
        <v>59956</v>
      </c>
      <c r="H284" s="175">
        <f t="shared" si="39"/>
        <v>0.1208219360864634</v>
      </c>
      <c r="I284" s="39">
        <v>14.5</v>
      </c>
      <c r="J284" s="39"/>
      <c r="K284" s="39">
        <f t="shared" si="27"/>
        <v>21859.571000001626</v>
      </c>
      <c r="L284" s="39"/>
    </row>
    <row r="285" spans="1:14" x14ac:dyDescent="0.25">
      <c r="A285">
        <v>2800</v>
      </c>
      <c r="B285" s="147">
        <v>43196</v>
      </c>
      <c r="C285" s="10">
        <v>4400</v>
      </c>
      <c r="D285" s="186">
        <v>15.12</v>
      </c>
      <c r="E285" s="39">
        <v>16.420000000000002</v>
      </c>
      <c r="F285" s="39">
        <f t="shared" ref="F285:F315" si="40">C285*(E285-D285)</f>
        <v>5720.0000000000109</v>
      </c>
      <c r="G285" s="39">
        <f t="shared" ref="G285:G315" si="41">D285*C285</f>
        <v>66528</v>
      </c>
      <c r="H285" s="175">
        <f t="shared" ref="H285:H315" si="42">(E285-D285)/D285</f>
        <v>8.5978835978836154E-2</v>
      </c>
      <c r="I285" s="39"/>
      <c r="J285" s="39"/>
      <c r="K285" s="39">
        <f t="shared" si="27"/>
        <v>20335.571000001637</v>
      </c>
      <c r="L285" s="39"/>
    </row>
    <row r="286" spans="1:14" x14ac:dyDescent="0.25">
      <c r="A286">
        <v>2800</v>
      </c>
      <c r="B286" s="147">
        <v>43196</v>
      </c>
      <c r="C286" s="10">
        <v>4800</v>
      </c>
      <c r="D286" s="186">
        <v>15.2</v>
      </c>
      <c r="E286" s="39">
        <v>16.100000000000001</v>
      </c>
      <c r="F286" s="39">
        <f t="shared" si="40"/>
        <v>4320.00000000001</v>
      </c>
      <c r="G286" s="39">
        <f t="shared" si="41"/>
        <v>72960</v>
      </c>
      <c r="H286" s="175">
        <f t="shared" si="42"/>
        <v>5.9210526315789616E-2</v>
      </c>
      <c r="I286" s="39"/>
      <c r="J286" s="39">
        <v>54</v>
      </c>
      <c r="K286" s="39">
        <f t="shared" si="27"/>
        <v>18935.571000001637</v>
      </c>
      <c r="L286" s="39"/>
    </row>
    <row r="287" spans="1:14" x14ac:dyDescent="0.25">
      <c r="A287">
        <v>2000</v>
      </c>
      <c r="B287" s="147">
        <v>43200</v>
      </c>
      <c r="C287" s="7">
        <v>4000</v>
      </c>
      <c r="D287" s="349">
        <v>14.845000000000001</v>
      </c>
      <c r="E287" s="39">
        <v>17.059999999999999</v>
      </c>
      <c r="F287" s="39">
        <f t="shared" si="40"/>
        <v>8859.9999999999927</v>
      </c>
      <c r="G287" s="39">
        <f t="shared" si="41"/>
        <v>59380</v>
      </c>
      <c r="H287" s="175">
        <f t="shared" si="42"/>
        <v>0.14920848770629827</v>
      </c>
      <c r="I287" s="39"/>
      <c r="J287" s="39"/>
      <c r="K287" s="39">
        <f t="shared" si="27"/>
        <v>23475.571000001619</v>
      </c>
      <c r="L287" s="39"/>
    </row>
    <row r="288" spans="1:14" x14ac:dyDescent="0.25">
      <c r="A288">
        <v>2000</v>
      </c>
      <c r="B288" s="147">
        <v>43208</v>
      </c>
      <c r="C288" s="10">
        <v>4000</v>
      </c>
      <c r="D288" s="186">
        <v>14.845000000000001</v>
      </c>
      <c r="E288" s="39">
        <v>18.23</v>
      </c>
      <c r="F288" s="39">
        <f t="shared" si="40"/>
        <v>13540</v>
      </c>
      <c r="G288" s="39">
        <f t="shared" si="41"/>
        <v>59380</v>
      </c>
      <c r="H288" s="175">
        <f t="shared" si="42"/>
        <v>0.22802290333445602</v>
      </c>
      <c r="I288" s="39"/>
      <c r="J288" s="39"/>
      <c r="K288" s="39">
        <f t="shared" si="27"/>
        <v>28155.571000001626</v>
      </c>
      <c r="L288" s="39"/>
    </row>
    <row r="289" spans="1:12" x14ac:dyDescent="0.25">
      <c r="A289">
        <v>2600</v>
      </c>
      <c r="B289" s="147">
        <v>43216</v>
      </c>
      <c r="C289" s="10">
        <v>4000</v>
      </c>
      <c r="D289" s="186">
        <v>14.845000000000001</v>
      </c>
      <c r="E289" s="39">
        <v>18.46</v>
      </c>
      <c r="F289" s="39">
        <f t="shared" si="40"/>
        <v>14460</v>
      </c>
      <c r="G289" s="39">
        <f t="shared" si="41"/>
        <v>59380</v>
      </c>
      <c r="H289" s="175">
        <f t="shared" si="42"/>
        <v>0.24351633546648704</v>
      </c>
      <c r="I289" s="39"/>
      <c r="J289" s="39"/>
      <c r="K289" s="39">
        <f t="shared" si="27"/>
        <v>29075.571000001626</v>
      </c>
      <c r="L289" s="39"/>
    </row>
    <row r="290" spans="1:12" x14ac:dyDescent="0.25">
      <c r="A290">
        <v>2600</v>
      </c>
      <c r="B290" s="147">
        <v>43217</v>
      </c>
      <c r="C290" s="10">
        <v>4300</v>
      </c>
      <c r="D290" s="186">
        <v>15.0785</v>
      </c>
      <c r="E290" s="39">
        <v>18.11</v>
      </c>
      <c r="F290" s="39">
        <f t="shared" si="40"/>
        <v>13035.449999999997</v>
      </c>
      <c r="G290" s="39">
        <f t="shared" si="41"/>
        <v>64837.55</v>
      </c>
      <c r="H290" s="175">
        <f t="shared" si="42"/>
        <v>0.20104784958716049</v>
      </c>
      <c r="I290" s="39"/>
      <c r="J290" s="39"/>
      <c r="K290" s="39">
        <f t="shared" si="27"/>
        <v>27651.021000001623</v>
      </c>
      <c r="L290" s="39"/>
    </row>
    <row r="291" spans="1:12" x14ac:dyDescent="0.25">
      <c r="A291">
        <v>2500</v>
      </c>
      <c r="B291" s="147">
        <v>43220</v>
      </c>
      <c r="C291" s="7">
        <v>4000</v>
      </c>
      <c r="D291" s="349">
        <v>14.829000000000001</v>
      </c>
      <c r="E291" s="39">
        <v>18.25</v>
      </c>
      <c r="F291" s="39">
        <f t="shared" si="40"/>
        <v>13683.999999999998</v>
      </c>
      <c r="G291" s="39">
        <f t="shared" si="41"/>
        <v>59316</v>
      </c>
      <c r="H291" s="175">
        <f t="shared" si="42"/>
        <v>0.230696607997842</v>
      </c>
      <c r="I291" s="39"/>
      <c r="J291" s="39"/>
      <c r="K291" s="39">
        <f t="shared" si="27"/>
        <v>28299.571000001626</v>
      </c>
      <c r="L291" s="39"/>
    </row>
    <row r="292" spans="1:12" x14ac:dyDescent="0.25">
      <c r="A292">
        <v>2400</v>
      </c>
      <c r="B292" s="147">
        <v>43223</v>
      </c>
      <c r="C292" s="10">
        <v>3500</v>
      </c>
      <c r="D292" s="186">
        <v>14.14</v>
      </c>
      <c r="E292" s="39">
        <v>19.440000000000001</v>
      </c>
      <c r="F292" s="39">
        <f t="shared" si="40"/>
        <v>18550.000000000004</v>
      </c>
      <c r="G292" s="39">
        <f t="shared" si="41"/>
        <v>49490</v>
      </c>
      <c r="H292" s="175">
        <f t="shared" si="42"/>
        <v>0.37482319660537483</v>
      </c>
      <c r="I292" s="39"/>
      <c r="J292" s="39"/>
      <c r="K292" s="39">
        <f t="shared" si="27"/>
        <v>33165.571000001626</v>
      </c>
      <c r="L292" s="39"/>
    </row>
    <row r="293" spans="1:12" x14ac:dyDescent="0.25">
      <c r="A293">
        <v>1900</v>
      </c>
      <c r="B293" s="147">
        <v>43224</v>
      </c>
      <c r="C293" s="10">
        <v>3000</v>
      </c>
      <c r="D293" s="186">
        <v>13.243</v>
      </c>
      <c r="E293" s="39">
        <v>19.72</v>
      </c>
      <c r="F293" s="39">
        <f t="shared" si="40"/>
        <v>19430.999999999996</v>
      </c>
      <c r="G293" s="39">
        <f t="shared" si="41"/>
        <v>39729</v>
      </c>
      <c r="H293" s="175">
        <f t="shared" si="42"/>
        <v>0.48908857509627718</v>
      </c>
      <c r="I293" s="39"/>
      <c r="J293" s="39"/>
      <c r="K293" s="39">
        <f t="shared" si="27"/>
        <v>34046.571000001626</v>
      </c>
      <c r="L293" s="39"/>
    </row>
    <row r="294" spans="1:12" x14ac:dyDescent="0.25">
      <c r="A294">
        <v>2400</v>
      </c>
      <c r="B294" s="147">
        <v>43227</v>
      </c>
      <c r="C294" s="181">
        <v>3000</v>
      </c>
      <c r="D294" s="732">
        <v>13.17</v>
      </c>
      <c r="E294" s="39">
        <v>19.77</v>
      </c>
      <c r="F294" s="39">
        <f t="shared" si="40"/>
        <v>19800</v>
      </c>
      <c r="G294" s="39">
        <f t="shared" si="41"/>
        <v>39510</v>
      </c>
      <c r="H294" s="175">
        <f t="shared" si="42"/>
        <v>0.50113895216400905</v>
      </c>
      <c r="I294" s="39"/>
      <c r="J294" s="39"/>
      <c r="K294" s="39">
        <f t="shared" si="27"/>
        <v>34415.571000001626</v>
      </c>
      <c r="L294" s="39"/>
    </row>
    <row r="295" spans="1:12" x14ac:dyDescent="0.25">
      <c r="A295">
        <v>2100</v>
      </c>
      <c r="B295" s="147">
        <v>43229</v>
      </c>
      <c r="C295" s="10">
        <v>2700</v>
      </c>
      <c r="D295" s="186">
        <v>12.3</v>
      </c>
      <c r="E295" s="39">
        <v>21.26</v>
      </c>
      <c r="F295" s="39">
        <f t="shared" si="40"/>
        <v>24192.000000000004</v>
      </c>
      <c r="G295" s="39">
        <f t="shared" si="41"/>
        <v>33210</v>
      </c>
      <c r="H295" s="175">
        <f t="shared" si="42"/>
        <v>0.72845528455284558</v>
      </c>
      <c r="I295" s="39"/>
      <c r="J295" s="39"/>
      <c r="K295" s="39">
        <f t="shared" si="27"/>
        <v>38807.571000001626</v>
      </c>
      <c r="L295" s="39"/>
    </row>
    <row r="296" spans="1:12" x14ac:dyDescent="0.25">
      <c r="A296">
        <v>1400</v>
      </c>
      <c r="B296" s="147">
        <v>43234</v>
      </c>
      <c r="C296" s="347">
        <v>2000</v>
      </c>
      <c r="D296" s="744">
        <v>9.0908999999999995</v>
      </c>
      <c r="E296" s="39">
        <v>21.42</v>
      </c>
      <c r="F296" s="39">
        <f t="shared" si="40"/>
        <v>24658.200000000004</v>
      </c>
      <c r="G296" s="39">
        <f t="shared" si="41"/>
        <v>18181.8</v>
      </c>
      <c r="H296" s="175">
        <f t="shared" si="42"/>
        <v>1.3562023562023564</v>
      </c>
      <c r="I296" s="39"/>
      <c r="J296" s="39"/>
      <c r="K296" s="39">
        <f t="shared" si="27"/>
        <v>39273.77100000163</v>
      </c>
      <c r="L296" s="39"/>
    </row>
    <row r="297" spans="1:12" x14ac:dyDescent="0.25">
      <c r="A297">
        <v>400</v>
      </c>
      <c r="B297" s="147">
        <v>43241</v>
      </c>
      <c r="C297" s="10">
        <v>1000</v>
      </c>
      <c r="D297" s="186">
        <v>-3.7</v>
      </c>
      <c r="E297" s="39">
        <v>21.9</v>
      </c>
      <c r="F297" s="39">
        <f t="shared" si="40"/>
        <v>25599.999999999996</v>
      </c>
      <c r="G297" s="39">
        <f t="shared" si="41"/>
        <v>-3700</v>
      </c>
      <c r="H297" s="175">
        <f t="shared" si="42"/>
        <v>-6.9189189189189184</v>
      </c>
      <c r="I297" s="39"/>
      <c r="J297" s="39"/>
      <c r="K297" s="39">
        <f t="shared" si="27"/>
        <v>40215.571000001626</v>
      </c>
      <c r="L297" s="39"/>
    </row>
    <row r="298" spans="1:12" x14ac:dyDescent="0.25">
      <c r="A298">
        <v>400</v>
      </c>
      <c r="B298" s="147">
        <v>43245</v>
      </c>
      <c r="C298" s="10">
        <v>2000</v>
      </c>
      <c r="D298" s="186">
        <v>8.4410000000000007</v>
      </c>
      <c r="E298" s="39">
        <v>20.329999999999998</v>
      </c>
      <c r="F298" s="39">
        <f t="shared" si="40"/>
        <v>23777.999999999996</v>
      </c>
      <c r="G298" s="39">
        <f t="shared" si="41"/>
        <v>16882</v>
      </c>
      <c r="H298" s="175">
        <f t="shared" si="42"/>
        <v>1.4084824072977131</v>
      </c>
      <c r="I298" s="39"/>
      <c r="J298" s="39"/>
      <c r="K298" s="39">
        <f t="shared" ref="K298:K320" si="43">F298+$Q$10</f>
        <v>38393.571000001626</v>
      </c>
      <c r="L298" s="39"/>
    </row>
    <row r="299" spans="1:12" x14ac:dyDescent="0.25">
      <c r="A299">
        <v>700</v>
      </c>
      <c r="B299" s="147">
        <v>43250</v>
      </c>
      <c r="C299" s="10">
        <v>2000</v>
      </c>
      <c r="D299" s="186">
        <v>8.4410000000000007</v>
      </c>
      <c r="E299" s="39">
        <v>21.53</v>
      </c>
      <c r="F299" s="39">
        <f t="shared" si="40"/>
        <v>26178</v>
      </c>
      <c r="G299" s="39">
        <f t="shared" si="41"/>
        <v>16882</v>
      </c>
      <c r="H299" s="175">
        <f t="shared" si="42"/>
        <v>1.5506456580973818</v>
      </c>
      <c r="I299" s="39"/>
      <c r="J299" s="39"/>
      <c r="K299" s="39">
        <f t="shared" si="43"/>
        <v>40793.571000001626</v>
      </c>
      <c r="L299" s="39"/>
    </row>
    <row r="300" spans="1:12" x14ac:dyDescent="0.25">
      <c r="A300">
        <v>700</v>
      </c>
      <c r="B300" s="147">
        <v>43262</v>
      </c>
      <c r="C300" s="10">
        <v>1700</v>
      </c>
      <c r="D300" s="186">
        <v>6.1519000000000004</v>
      </c>
      <c r="E300" s="39">
        <v>21.47</v>
      </c>
      <c r="F300" s="39">
        <f t="shared" si="40"/>
        <v>26040.769999999997</v>
      </c>
      <c r="G300" s="39">
        <f t="shared" si="41"/>
        <v>10458.230000000001</v>
      </c>
      <c r="H300" s="175">
        <f t="shared" si="42"/>
        <v>2.4899787057656977</v>
      </c>
      <c r="I300" s="39"/>
      <c r="J300" s="39"/>
      <c r="K300" s="39">
        <f t="shared" si="43"/>
        <v>40656.341000001623</v>
      </c>
      <c r="L300" s="39"/>
    </row>
    <row r="301" spans="1:12" x14ac:dyDescent="0.25">
      <c r="A301">
        <v>700</v>
      </c>
      <c r="B301" s="147">
        <v>43266</v>
      </c>
      <c r="C301" s="350">
        <v>2000</v>
      </c>
      <c r="D301" s="745">
        <v>8.3116000000000003</v>
      </c>
      <c r="E301" s="39">
        <v>19.989999999999998</v>
      </c>
      <c r="F301" s="39">
        <f t="shared" si="40"/>
        <v>23356.799999999996</v>
      </c>
      <c r="G301" s="39">
        <f t="shared" si="41"/>
        <v>16623.2</v>
      </c>
      <c r="H301" s="175">
        <f t="shared" si="42"/>
        <v>1.4050724288945566</v>
      </c>
      <c r="I301" s="39"/>
      <c r="J301" s="39"/>
      <c r="K301" s="39">
        <f t="shared" si="43"/>
        <v>37972.371000001622</v>
      </c>
      <c r="L301" s="39">
        <v>64.3</v>
      </c>
    </row>
    <row r="302" spans="1:12" x14ac:dyDescent="0.25">
      <c r="A302">
        <v>700</v>
      </c>
      <c r="B302" s="147">
        <v>43266</v>
      </c>
      <c r="C302" s="10">
        <v>2500</v>
      </c>
      <c r="D302" s="186">
        <v>10.645</v>
      </c>
      <c r="E302" s="39">
        <v>19.989999999999998</v>
      </c>
      <c r="F302" s="39">
        <f t="shared" si="40"/>
        <v>23362.499999999996</v>
      </c>
      <c r="G302" s="39">
        <f t="shared" si="41"/>
        <v>26612.5</v>
      </c>
      <c r="H302" s="175">
        <f t="shared" si="42"/>
        <v>0.87787693752935647</v>
      </c>
      <c r="I302" s="39"/>
      <c r="J302" s="39"/>
      <c r="K302" s="39">
        <f t="shared" si="43"/>
        <v>37978.071000001626</v>
      </c>
      <c r="L302" s="39"/>
    </row>
    <row r="303" spans="1:12" x14ac:dyDescent="0.25">
      <c r="A303">
        <v>200</v>
      </c>
      <c r="B303" s="147">
        <v>43269</v>
      </c>
      <c r="C303" s="10">
        <v>2000</v>
      </c>
      <c r="D303" s="186">
        <v>8.1714000000000002</v>
      </c>
      <c r="E303" s="39">
        <v>20.32</v>
      </c>
      <c r="F303" s="39">
        <f t="shared" si="40"/>
        <v>24297.200000000001</v>
      </c>
      <c r="G303" s="39">
        <f t="shared" si="41"/>
        <v>16342.800000000001</v>
      </c>
      <c r="H303" s="175">
        <f t="shared" si="42"/>
        <v>1.48672198154539</v>
      </c>
      <c r="I303" s="39"/>
      <c r="J303" s="39"/>
      <c r="K303" s="39">
        <f t="shared" si="43"/>
        <v>38912.771000001623</v>
      </c>
      <c r="L303" s="39">
        <v>65.62</v>
      </c>
    </row>
    <row r="304" spans="1:12" x14ac:dyDescent="0.25">
      <c r="A304">
        <v>0</v>
      </c>
      <c r="B304" s="147">
        <v>43271</v>
      </c>
      <c r="C304" s="10">
        <v>1800</v>
      </c>
      <c r="D304" s="186">
        <v>6.7594000000000003</v>
      </c>
      <c r="E304" s="39">
        <v>21.06</v>
      </c>
      <c r="F304" s="39">
        <f t="shared" si="40"/>
        <v>25741.079999999998</v>
      </c>
      <c r="G304" s="39">
        <f t="shared" si="41"/>
        <v>12166.92</v>
      </c>
      <c r="H304" s="175">
        <f t="shared" si="42"/>
        <v>2.1156611533568066</v>
      </c>
      <c r="I304" s="39"/>
      <c r="J304" s="39"/>
      <c r="K304" s="39">
        <f t="shared" si="43"/>
        <v>40356.651000001628</v>
      </c>
      <c r="L304" s="39">
        <v>65.91</v>
      </c>
    </row>
    <row r="305" spans="1:12" x14ac:dyDescent="0.25">
      <c r="A305">
        <v>0</v>
      </c>
      <c r="B305" s="147">
        <v>43272</v>
      </c>
      <c r="C305" s="10">
        <v>2000</v>
      </c>
      <c r="D305" s="186">
        <v>8.0879999999999992</v>
      </c>
      <c r="E305" s="39">
        <v>19.920000000000002</v>
      </c>
      <c r="F305" s="39">
        <f t="shared" si="40"/>
        <v>23664.000000000004</v>
      </c>
      <c r="G305" s="39">
        <f t="shared" si="41"/>
        <v>16175.999999999998</v>
      </c>
      <c r="H305" s="175">
        <f t="shared" si="42"/>
        <v>1.4629080118694366</v>
      </c>
      <c r="I305" s="39"/>
      <c r="J305" s="39"/>
      <c r="K305" s="39">
        <f t="shared" si="43"/>
        <v>38279.571000001626</v>
      </c>
      <c r="L305" s="39">
        <v>69.28</v>
      </c>
    </row>
    <row r="306" spans="1:12" x14ac:dyDescent="0.25">
      <c r="A306">
        <v>1000</v>
      </c>
      <c r="B306" s="147">
        <v>43276</v>
      </c>
      <c r="C306" s="10">
        <v>2200</v>
      </c>
      <c r="D306" s="186">
        <v>9.2149999999999999</v>
      </c>
      <c r="E306" s="39">
        <v>20.3</v>
      </c>
      <c r="F306" s="39">
        <f t="shared" si="40"/>
        <v>24387.000000000004</v>
      </c>
      <c r="G306" s="39">
        <f t="shared" si="41"/>
        <v>20273</v>
      </c>
      <c r="H306" s="175">
        <f t="shared" si="42"/>
        <v>1.202930005425936</v>
      </c>
      <c r="I306" s="39"/>
      <c r="J306" s="39"/>
      <c r="K306" s="39">
        <f t="shared" si="43"/>
        <v>39002.571000001626</v>
      </c>
      <c r="L306" s="39">
        <v>70.53</v>
      </c>
    </row>
    <row r="307" spans="1:12" x14ac:dyDescent="0.25">
      <c r="A307">
        <v>1000</v>
      </c>
      <c r="B307" s="147">
        <v>43278</v>
      </c>
      <c r="C307" s="10">
        <v>2200</v>
      </c>
      <c r="D307" s="186">
        <v>9.2149999999999999</v>
      </c>
      <c r="E307" s="39">
        <v>21.22</v>
      </c>
      <c r="F307" s="39">
        <f t="shared" si="40"/>
        <v>26410.999999999996</v>
      </c>
      <c r="G307" s="39">
        <f t="shared" si="41"/>
        <v>20273</v>
      </c>
      <c r="H307" s="175">
        <f t="shared" si="42"/>
        <v>1.3027672273467172</v>
      </c>
      <c r="I307" s="39"/>
      <c r="J307" s="39"/>
      <c r="K307" s="39">
        <f t="shared" si="43"/>
        <v>41026.571000001626</v>
      </c>
      <c r="L307" s="39"/>
    </row>
    <row r="308" spans="1:12" x14ac:dyDescent="0.25">
      <c r="A308">
        <v>1000</v>
      </c>
      <c r="B308" s="147">
        <v>43283</v>
      </c>
      <c r="C308" s="10">
        <v>2200</v>
      </c>
      <c r="D308" s="186">
        <v>9.2149999999999999</v>
      </c>
      <c r="E308" s="39">
        <v>20.66</v>
      </c>
      <c r="F308" s="39">
        <f t="shared" si="40"/>
        <v>25179</v>
      </c>
      <c r="G308" s="39">
        <f t="shared" si="41"/>
        <v>20273</v>
      </c>
      <c r="H308" s="175">
        <f t="shared" si="42"/>
        <v>1.2419967444384157</v>
      </c>
      <c r="I308" s="39"/>
      <c r="J308" s="39"/>
      <c r="K308" s="39">
        <f t="shared" si="43"/>
        <v>39794.571000001626</v>
      </c>
      <c r="L308" s="39"/>
    </row>
    <row r="309" spans="1:12" x14ac:dyDescent="0.25">
      <c r="A309">
        <v>800</v>
      </c>
      <c r="B309" s="147">
        <v>43284</v>
      </c>
      <c r="C309" s="350">
        <v>2000</v>
      </c>
      <c r="D309" s="745">
        <v>7.9779999999999998</v>
      </c>
      <c r="E309" s="39">
        <v>21</v>
      </c>
      <c r="F309" s="39">
        <f t="shared" si="40"/>
        <v>26044</v>
      </c>
      <c r="G309" s="39">
        <f t="shared" si="41"/>
        <v>15956</v>
      </c>
      <c r="H309" s="175">
        <f t="shared" si="42"/>
        <v>1.6322386563048383</v>
      </c>
      <c r="I309" s="39"/>
      <c r="J309" s="39"/>
      <c r="K309" s="39">
        <f t="shared" si="43"/>
        <v>40659.571000001626</v>
      </c>
      <c r="L309" s="39"/>
    </row>
    <row r="310" spans="1:12" x14ac:dyDescent="0.25">
      <c r="B310" s="147">
        <v>43286</v>
      </c>
      <c r="C310" s="10">
        <v>2200</v>
      </c>
      <c r="D310" s="186">
        <v>9.1513000000000009</v>
      </c>
      <c r="E310" s="39">
        <v>20.88</v>
      </c>
      <c r="F310" s="39">
        <f t="shared" si="40"/>
        <v>25803.139999999996</v>
      </c>
      <c r="G310" s="39">
        <f t="shared" si="41"/>
        <v>20132.86</v>
      </c>
      <c r="H310" s="175">
        <f t="shared" si="42"/>
        <v>1.2816430452504013</v>
      </c>
      <c r="I310" s="39"/>
      <c r="J310" s="39"/>
      <c r="K310" s="39">
        <f t="shared" si="43"/>
        <v>40418.711000001626</v>
      </c>
      <c r="L310" s="39"/>
    </row>
    <row r="311" spans="1:12" x14ac:dyDescent="0.25">
      <c r="A311">
        <v>800</v>
      </c>
      <c r="B311" s="147">
        <v>43286</v>
      </c>
      <c r="C311" s="10">
        <v>2500</v>
      </c>
      <c r="D311" s="186">
        <v>10.535</v>
      </c>
      <c r="E311" s="39">
        <v>20.7</v>
      </c>
      <c r="F311" s="39">
        <f t="shared" si="40"/>
        <v>25412.499999999996</v>
      </c>
      <c r="G311" s="39">
        <f t="shared" si="41"/>
        <v>26337.5</v>
      </c>
      <c r="H311" s="175">
        <f t="shared" si="42"/>
        <v>0.96487897484575214</v>
      </c>
      <c r="I311" s="39"/>
      <c r="J311" s="39"/>
      <c r="K311" s="39">
        <f t="shared" si="43"/>
        <v>40028.071000001626</v>
      </c>
      <c r="L311" s="39"/>
    </row>
    <row r="312" spans="1:12" x14ac:dyDescent="0.25">
      <c r="A312">
        <v>300</v>
      </c>
      <c r="B312" s="147">
        <v>43287</v>
      </c>
      <c r="C312" s="350">
        <v>2000</v>
      </c>
      <c r="D312" s="745">
        <v>7.9015000000000004</v>
      </c>
      <c r="E312" s="39">
        <v>21.07</v>
      </c>
      <c r="F312" s="39">
        <f t="shared" si="40"/>
        <v>26337</v>
      </c>
      <c r="G312" s="39">
        <f t="shared" si="41"/>
        <v>15803</v>
      </c>
      <c r="H312" s="175">
        <f t="shared" si="42"/>
        <v>1.666582294501044</v>
      </c>
      <c r="I312" s="39"/>
      <c r="J312" s="39"/>
      <c r="K312" s="39">
        <f t="shared" si="43"/>
        <v>40952.571000001626</v>
      </c>
      <c r="L312" s="39"/>
    </row>
    <row r="313" spans="1:12" x14ac:dyDescent="0.25">
      <c r="A313">
        <v>0</v>
      </c>
      <c r="B313" s="147">
        <v>43290</v>
      </c>
      <c r="C313" s="10">
        <v>1700</v>
      </c>
      <c r="D313" s="186">
        <v>5.4859999999999998</v>
      </c>
      <c r="E313" s="39">
        <v>21.75</v>
      </c>
      <c r="F313" s="39">
        <f t="shared" si="40"/>
        <v>27648.799999999999</v>
      </c>
      <c r="G313" s="39">
        <f t="shared" si="41"/>
        <v>9326.1999999999989</v>
      </c>
      <c r="H313" s="175">
        <f t="shared" si="42"/>
        <v>2.9646372584761211</v>
      </c>
      <c r="I313" s="39"/>
      <c r="J313" s="39"/>
      <c r="K313" s="39">
        <f t="shared" si="43"/>
        <v>42264.371000001629</v>
      </c>
      <c r="L313" s="39"/>
    </row>
    <row r="314" spans="1:12" x14ac:dyDescent="0.25">
      <c r="A314">
        <v>0</v>
      </c>
      <c r="B314" s="147">
        <v>43292</v>
      </c>
      <c r="C314" s="350">
        <v>2000</v>
      </c>
      <c r="D314" s="745">
        <v>7.8579999999999997</v>
      </c>
      <c r="E314" s="39">
        <v>21.2</v>
      </c>
      <c r="F314" s="39">
        <f t="shared" si="40"/>
        <v>26683.999999999996</v>
      </c>
      <c r="G314" s="39">
        <f t="shared" si="41"/>
        <v>15716</v>
      </c>
      <c r="H314" s="175">
        <f t="shared" si="42"/>
        <v>1.6978875031814711</v>
      </c>
      <c r="I314" s="39"/>
      <c r="J314" s="39"/>
      <c r="K314" s="39">
        <f t="shared" si="43"/>
        <v>41299.571000001626</v>
      </c>
      <c r="L314" s="39"/>
    </row>
    <row r="315" spans="1:12" x14ac:dyDescent="0.25">
      <c r="B315" s="147">
        <v>43297</v>
      </c>
      <c r="C315" s="10">
        <v>2500</v>
      </c>
      <c r="D315" s="186">
        <v>10.362</v>
      </c>
      <c r="E315" s="39">
        <v>19.850000000000001</v>
      </c>
      <c r="F315" s="39">
        <f t="shared" si="40"/>
        <v>23720.000000000004</v>
      </c>
      <c r="G315" s="39">
        <f t="shared" si="41"/>
        <v>25905</v>
      </c>
      <c r="H315" s="175">
        <f t="shared" si="42"/>
        <v>0.91565334877436799</v>
      </c>
      <c r="I315" s="39"/>
      <c r="J315" s="39"/>
      <c r="K315" s="39">
        <f t="shared" si="43"/>
        <v>38335.571000001626</v>
      </c>
      <c r="L315" s="39"/>
    </row>
    <row r="316" spans="1:12" x14ac:dyDescent="0.25">
      <c r="A316">
        <v>800</v>
      </c>
      <c r="B316" s="147">
        <v>43297</v>
      </c>
      <c r="C316" s="181">
        <v>3000</v>
      </c>
      <c r="D316" s="732">
        <v>11.96</v>
      </c>
      <c r="E316" s="39">
        <v>19.850000000000001</v>
      </c>
      <c r="F316" s="39">
        <f t="shared" ref="F316:F330" si="44">C316*(E316-D316)</f>
        <v>23670</v>
      </c>
      <c r="G316" s="39">
        <f t="shared" ref="G316:G330" si="45">D316*C316</f>
        <v>35880</v>
      </c>
      <c r="H316" s="175">
        <f t="shared" ref="H316:H330" si="46">(E316-D316)/D316</f>
        <v>0.65969899665551834</v>
      </c>
      <c r="I316" s="39"/>
      <c r="J316" s="39"/>
      <c r="K316" s="39">
        <f t="shared" si="43"/>
        <v>38285.571000001626</v>
      </c>
      <c r="L316" s="39"/>
    </row>
    <row r="317" spans="1:12" x14ac:dyDescent="0.25">
      <c r="A317">
        <v>300</v>
      </c>
      <c r="B317" s="147">
        <v>43299</v>
      </c>
      <c r="C317" s="10">
        <v>2500</v>
      </c>
      <c r="D317" s="186">
        <v>10.27</v>
      </c>
      <c r="E317" s="39">
        <v>20.420000000000002</v>
      </c>
      <c r="F317" s="39">
        <f t="shared" si="44"/>
        <v>25375.000000000004</v>
      </c>
      <c r="G317" s="39">
        <f t="shared" si="45"/>
        <v>25675</v>
      </c>
      <c r="H317" s="175">
        <f t="shared" si="46"/>
        <v>0.98831548198636832</v>
      </c>
      <c r="I317" s="39"/>
      <c r="J317" s="39"/>
      <c r="K317" s="39">
        <f t="shared" si="43"/>
        <v>39990.571000001626</v>
      </c>
      <c r="L317" s="39">
        <v>68.81</v>
      </c>
    </row>
    <row r="318" spans="1:12" x14ac:dyDescent="0.25">
      <c r="A318">
        <v>0</v>
      </c>
      <c r="B318" s="147">
        <v>43300</v>
      </c>
      <c r="C318" s="10">
        <v>2200</v>
      </c>
      <c r="D318" s="186">
        <v>8.8620000000000001</v>
      </c>
      <c r="E318" s="39">
        <v>20.54</v>
      </c>
      <c r="F318" s="39">
        <f t="shared" si="44"/>
        <v>25691.599999999999</v>
      </c>
      <c r="G318" s="39">
        <f t="shared" si="45"/>
        <v>19496.400000000001</v>
      </c>
      <c r="H318" s="175">
        <f t="shared" si="46"/>
        <v>1.3177612277138342</v>
      </c>
      <c r="I318" s="39"/>
      <c r="J318" s="39"/>
      <c r="K318" s="39">
        <f t="shared" si="43"/>
        <v>40307.171000001625</v>
      </c>
      <c r="L318" s="39">
        <v>69.405000000000001</v>
      </c>
    </row>
    <row r="319" spans="1:12" x14ac:dyDescent="0.25">
      <c r="A319">
        <v>0</v>
      </c>
      <c r="B319" s="147">
        <v>43305</v>
      </c>
      <c r="C319" s="350">
        <v>2000</v>
      </c>
      <c r="D319" s="745">
        <v>7.6566000000000001</v>
      </c>
      <c r="E319" s="39">
        <v>20.92</v>
      </c>
      <c r="F319" s="39">
        <f t="shared" si="44"/>
        <v>26526.800000000003</v>
      </c>
      <c r="G319" s="39">
        <f t="shared" si="45"/>
        <v>15313.2</v>
      </c>
      <c r="H319" s="175">
        <f t="shared" si="46"/>
        <v>1.732283258887757</v>
      </c>
      <c r="I319" s="39"/>
      <c r="J319" s="39"/>
      <c r="K319" s="39">
        <f t="shared" si="43"/>
        <v>41142.371000001629</v>
      </c>
      <c r="L319" s="39">
        <v>68.83</v>
      </c>
    </row>
    <row r="320" spans="1:12" x14ac:dyDescent="0.25">
      <c r="A320">
        <v>200</v>
      </c>
      <c r="B320" s="147">
        <v>43307</v>
      </c>
      <c r="C320" s="10">
        <v>2000</v>
      </c>
      <c r="D320" s="186">
        <v>7.657</v>
      </c>
      <c r="E320" s="39">
        <v>21.24</v>
      </c>
      <c r="F320" s="39">
        <f t="shared" si="44"/>
        <v>27165.999999999996</v>
      </c>
      <c r="G320" s="39">
        <f t="shared" si="45"/>
        <v>15314</v>
      </c>
      <c r="H320" s="175">
        <f t="shared" si="46"/>
        <v>1.7739323494841319</v>
      </c>
      <c r="I320" s="39"/>
      <c r="J320" s="39"/>
      <c r="K320" s="39">
        <f t="shared" si="43"/>
        <v>41781.571000001626</v>
      </c>
      <c r="L320" s="39">
        <v>69.52</v>
      </c>
    </row>
    <row r="321" spans="1:12" ht="15" customHeight="1" x14ac:dyDescent="0.25">
      <c r="A321">
        <v>200</v>
      </c>
      <c r="B321" s="147">
        <v>43308</v>
      </c>
      <c r="C321" s="10">
        <v>2000</v>
      </c>
      <c r="D321" s="186">
        <v>7.657</v>
      </c>
      <c r="E321" s="39">
        <v>20.83</v>
      </c>
      <c r="F321" s="39">
        <f t="shared" si="44"/>
        <v>26345.999999999996</v>
      </c>
      <c r="G321" s="39">
        <f t="shared" si="45"/>
        <v>15314</v>
      </c>
      <c r="H321" s="175">
        <f t="shared" si="46"/>
        <v>1.7203865743763873</v>
      </c>
      <c r="I321" s="39"/>
      <c r="J321" s="39"/>
      <c r="K321" s="39">
        <f t="shared" ref="K321:K339" si="47">F321+$Q$10</f>
        <v>40961.571000001626</v>
      </c>
      <c r="L321" s="39">
        <v>68.849999999999994</v>
      </c>
    </row>
    <row r="322" spans="1:12" x14ac:dyDescent="0.25">
      <c r="A322">
        <v>0</v>
      </c>
      <c r="B322" s="147">
        <v>43311</v>
      </c>
      <c r="C322" s="10">
        <v>1800</v>
      </c>
      <c r="D322" s="186">
        <v>6.1390000000000002</v>
      </c>
      <c r="E322" s="39">
        <v>21.11</v>
      </c>
      <c r="F322" s="39">
        <f t="shared" si="44"/>
        <v>26947.8</v>
      </c>
      <c r="G322" s="39">
        <f t="shared" si="45"/>
        <v>11050.2</v>
      </c>
      <c r="H322" s="175">
        <f t="shared" si="46"/>
        <v>2.438670793288809</v>
      </c>
      <c r="I322" s="39"/>
      <c r="J322" s="39"/>
      <c r="K322" s="39">
        <f t="shared" si="47"/>
        <v>41563.371000001629</v>
      </c>
      <c r="L322" s="39">
        <v>69.900000000000006</v>
      </c>
    </row>
    <row r="323" spans="1:12" x14ac:dyDescent="0.25">
      <c r="A323">
        <v>0</v>
      </c>
      <c r="B323" s="147">
        <v>43312</v>
      </c>
      <c r="C323" s="350">
        <v>2000</v>
      </c>
      <c r="D323" s="745">
        <v>7.5896999999999997</v>
      </c>
      <c r="E323" s="39">
        <v>21.12</v>
      </c>
      <c r="F323" s="39">
        <f t="shared" si="44"/>
        <v>27060.600000000002</v>
      </c>
      <c r="G323" s="39">
        <f t="shared" si="45"/>
        <v>15179.4</v>
      </c>
      <c r="H323" s="175">
        <f t="shared" si="46"/>
        <v>1.7827186845329857</v>
      </c>
      <c r="I323" s="39"/>
      <c r="J323" s="39"/>
      <c r="K323" s="39">
        <f t="shared" si="47"/>
        <v>41676.171000001632</v>
      </c>
      <c r="L323" s="39">
        <v>68.41</v>
      </c>
    </row>
    <row r="324" spans="1:12" x14ac:dyDescent="0.25">
      <c r="B324" s="147">
        <v>43314</v>
      </c>
      <c r="C324" s="10">
        <v>2200</v>
      </c>
      <c r="D324" s="186">
        <v>8.2899999999999991</v>
      </c>
      <c r="E324" s="39">
        <v>20.63</v>
      </c>
      <c r="F324" s="39">
        <f t="shared" si="44"/>
        <v>27148</v>
      </c>
      <c r="G324" s="39">
        <f t="shared" si="45"/>
        <v>18237.999999999996</v>
      </c>
      <c r="H324" s="175">
        <f t="shared" si="46"/>
        <v>1.4885404101326902</v>
      </c>
      <c r="I324" s="39"/>
      <c r="J324" s="39"/>
      <c r="K324" s="39">
        <f t="shared" si="47"/>
        <v>41763.571000001626</v>
      </c>
      <c r="L324" s="39">
        <v>68.16</v>
      </c>
    </row>
    <row r="325" spans="1:12" x14ac:dyDescent="0.25">
      <c r="A325">
        <v>0</v>
      </c>
      <c r="B325" s="147">
        <v>43314</v>
      </c>
      <c r="C325" s="350">
        <v>2000</v>
      </c>
      <c r="D325" s="745">
        <v>7.4726999999999997</v>
      </c>
      <c r="E325" s="39">
        <v>20.88</v>
      </c>
      <c r="F325" s="39">
        <f t="shared" si="44"/>
        <v>26814.6</v>
      </c>
      <c r="G325" s="39">
        <f t="shared" si="45"/>
        <v>14945.4</v>
      </c>
      <c r="H325" s="175">
        <f t="shared" si="46"/>
        <v>1.7941707816451884</v>
      </c>
      <c r="I325" s="39"/>
      <c r="J325" s="39"/>
      <c r="K325" s="39">
        <f t="shared" si="47"/>
        <v>41430.171000001625</v>
      </c>
      <c r="L325" s="39">
        <v>69.11</v>
      </c>
    </row>
    <row r="326" spans="1:12" x14ac:dyDescent="0.25">
      <c r="A326">
        <v>300</v>
      </c>
      <c r="B326" s="147">
        <v>43320</v>
      </c>
      <c r="C326" s="10">
        <v>2300</v>
      </c>
      <c r="D326" s="186">
        <v>9.1080000000000005</v>
      </c>
      <c r="E326" s="39">
        <v>20.14</v>
      </c>
      <c r="F326" s="39">
        <f t="shared" si="44"/>
        <v>25373.599999999999</v>
      </c>
      <c r="G326" s="39">
        <f t="shared" si="45"/>
        <v>20948.400000000001</v>
      </c>
      <c r="H326" s="175">
        <f t="shared" si="46"/>
        <v>1.2112428634167764</v>
      </c>
      <c r="I326" s="39"/>
      <c r="J326" s="39"/>
      <c r="K326" s="39">
        <f t="shared" si="47"/>
        <v>39989.171000001625</v>
      </c>
      <c r="L326" s="39">
        <v>66.84</v>
      </c>
    </row>
    <row r="327" spans="1:12" x14ac:dyDescent="0.25">
      <c r="A327">
        <v>300</v>
      </c>
      <c r="B327" s="147">
        <v>43322</v>
      </c>
      <c r="C327" s="10">
        <v>2300</v>
      </c>
      <c r="D327" s="186">
        <v>9.1080000000000005</v>
      </c>
      <c r="E327" s="39">
        <v>20.38</v>
      </c>
      <c r="F327" s="39">
        <f t="shared" si="44"/>
        <v>25925.599999999995</v>
      </c>
      <c r="G327" s="39">
        <f t="shared" si="45"/>
        <v>20948.400000000001</v>
      </c>
      <c r="H327" s="175">
        <f t="shared" si="46"/>
        <v>1.2375933245498461</v>
      </c>
      <c r="I327" s="39"/>
      <c r="J327" s="39"/>
      <c r="K327" s="39">
        <f t="shared" si="47"/>
        <v>40541.171000001617</v>
      </c>
      <c r="L327" s="39">
        <v>67.760000000000005</v>
      </c>
    </row>
    <row r="328" spans="1:12" x14ac:dyDescent="0.25">
      <c r="A328">
        <v>600</v>
      </c>
      <c r="B328" s="147">
        <v>43325</v>
      </c>
      <c r="C328" s="10">
        <v>2300</v>
      </c>
      <c r="D328" s="186">
        <v>9.1080000000000005</v>
      </c>
      <c r="E328" s="39">
        <v>20.079999999999998</v>
      </c>
      <c r="F328" s="39">
        <f t="shared" si="44"/>
        <v>25235.599999999995</v>
      </c>
      <c r="G328" s="39">
        <f t="shared" si="45"/>
        <v>20948.400000000001</v>
      </c>
      <c r="H328" s="175">
        <f t="shared" si="46"/>
        <v>1.2046552481335087</v>
      </c>
      <c r="I328" s="39"/>
      <c r="J328" s="39"/>
      <c r="K328" s="39">
        <f t="shared" si="47"/>
        <v>39851.171000001617</v>
      </c>
      <c r="L328" s="39">
        <v>67.38</v>
      </c>
    </row>
    <row r="329" spans="1:12" x14ac:dyDescent="0.25">
      <c r="B329" s="147">
        <v>43327</v>
      </c>
      <c r="C329" s="181">
        <v>3000</v>
      </c>
      <c r="D329" s="732">
        <v>11.551</v>
      </c>
      <c r="E329" s="39">
        <v>19</v>
      </c>
      <c r="F329" s="39">
        <f t="shared" si="44"/>
        <v>22347</v>
      </c>
      <c r="G329" s="39">
        <f t="shared" si="45"/>
        <v>34653</v>
      </c>
      <c r="H329" s="175">
        <f t="shared" si="46"/>
        <v>0.64487923123539082</v>
      </c>
      <c r="I329" s="39"/>
      <c r="J329" s="39"/>
      <c r="K329" s="39">
        <f t="shared" si="47"/>
        <v>36962.571000001626</v>
      </c>
      <c r="L329" s="39"/>
    </row>
    <row r="330" spans="1:12" x14ac:dyDescent="0.25">
      <c r="A330">
        <v>600</v>
      </c>
      <c r="B330" s="147">
        <v>43327</v>
      </c>
      <c r="C330" s="10">
        <v>3500</v>
      </c>
      <c r="D330" s="186">
        <v>12.627000000000001</v>
      </c>
      <c r="E330" s="39">
        <v>19</v>
      </c>
      <c r="F330" s="39">
        <f t="shared" si="44"/>
        <v>22305.499999999996</v>
      </c>
      <c r="G330" s="39">
        <f t="shared" si="45"/>
        <v>44194.5</v>
      </c>
      <c r="H330" s="175">
        <f t="shared" si="46"/>
        <v>0.50471212481191086</v>
      </c>
      <c r="I330" s="39"/>
      <c r="J330" s="39"/>
      <c r="K330" s="39">
        <f t="shared" si="47"/>
        <v>36921.071000001626</v>
      </c>
      <c r="L330" s="39">
        <v>64.88</v>
      </c>
    </row>
    <row r="331" spans="1:12" x14ac:dyDescent="0.25">
      <c r="A331">
        <v>1600</v>
      </c>
      <c r="B331" s="147">
        <v>43328</v>
      </c>
      <c r="C331" s="10">
        <v>3500</v>
      </c>
      <c r="D331" s="186">
        <v>12.627000000000001</v>
      </c>
      <c r="E331" s="39">
        <v>19.32</v>
      </c>
      <c r="F331" s="39">
        <f t="shared" ref="F331:F352" si="48">C331*(E331-D331)</f>
        <v>23425.5</v>
      </c>
      <c r="G331" s="39">
        <f t="shared" ref="G331:G352" si="49">D331*C331</f>
        <v>44194.5</v>
      </c>
      <c r="H331" s="175">
        <f t="shared" ref="H331:H352" si="50">(E331-D331)/D331</f>
        <v>0.53005464480874309</v>
      </c>
      <c r="I331" s="39"/>
      <c r="J331" s="39"/>
      <c r="K331" s="39">
        <f t="shared" si="47"/>
        <v>38041.071000001626</v>
      </c>
      <c r="L331" s="39">
        <v>65.400000000000006</v>
      </c>
    </row>
    <row r="332" spans="1:12" x14ac:dyDescent="0.25">
      <c r="A332">
        <v>1100</v>
      </c>
      <c r="B332" s="147">
        <v>43329</v>
      </c>
      <c r="C332" s="181">
        <v>3000</v>
      </c>
      <c r="D332" s="732">
        <v>11.443</v>
      </c>
      <c r="E332" s="39">
        <v>19.829999999999998</v>
      </c>
      <c r="F332" s="39">
        <f t="shared" si="48"/>
        <v>25160.999999999996</v>
      </c>
      <c r="G332" s="39">
        <f t="shared" si="49"/>
        <v>34329</v>
      </c>
      <c r="H332" s="757">
        <f t="shared" si="50"/>
        <v>0.73293716682688093</v>
      </c>
      <c r="I332" s="39"/>
      <c r="J332" s="39"/>
      <c r="K332" s="39">
        <f t="shared" si="47"/>
        <v>39776.571000001626</v>
      </c>
      <c r="L332" s="39">
        <v>65.92</v>
      </c>
    </row>
    <row r="333" spans="1:12" x14ac:dyDescent="0.25">
      <c r="A333">
        <v>1100</v>
      </c>
      <c r="B333" s="147">
        <v>43332</v>
      </c>
      <c r="C333" s="10">
        <v>3000</v>
      </c>
      <c r="D333" s="186">
        <v>11.443</v>
      </c>
      <c r="E333" s="39">
        <v>19.98</v>
      </c>
      <c r="F333" s="39">
        <f t="shared" si="48"/>
        <v>25611.000000000004</v>
      </c>
      <c r="G333" s="39">
        <f t="shared" si="49"/>
        <v>34329</v>
      </c>
      <c r="H333" s="175">
        <f t="shared" si="50"/>
        <v>0.74604561740802244</v>
      </c>
      <c r="I333" s="39"/>
      <c r="J333" s="39"/>
      <c r="K333" s="39">
        <f t="shared" si="47"/>
        <v>40226.571000001626</v>
      </c>
      <c r="L333" s="39">
        <v>66.48</v>
      </c>
    </row>
    <row r="334" spans="1:12" x14ac:dyDescent="0.25">
      <c r="A334">
        <v>1100</v>
      </c>
      <c r="B334" s="147">
        <v>43333</v>
      </c>
      <c r="C334" s="10">
        <v>3000</v>
      </c>
      <c r="D334" s="186">
        <v>11.443</v>
      </c>
      <c r="E334" s="39">
        <v>20.21</v>
      </c>
      <c r="F334" s="39">
        <f t="shared" si="48"/>
        <v>26301.000000000004</v>
      </c>
      <c r="G334" s="39">
        <f t="shared" si="49"/>
        <v>34329</v>
      </c>
      <c r="H334" s="175">
        <f t="shared" si="50"/>
        <v>0.76614524163243913</v>
      </c>
      <c r="I334" s="39"/>
      <c r="J334" s="39"/>
      <c r="K334" s="39">
        <f>F334+$Q$10</f>
        <v>40916.571000001626</v>
      </c>
      <c r="L334" s="39">
        <v>66.099999999999994</v>
      </c>
    </row>
    <row r="335" spans="1:12" x14ac:dyDescent="0.25">
      <c r="B335" s="147">
        <v>43334</v>
      </c>
      <c r="C335" s="10">
        <v>2300</v>
      </c>
      <c r="D335" s="186">
        <v>8.6319999999999997</v>
      </c>
      <c r="E335" s="39">
        <v>20.87</v>
      </c>
      <c r="F335" s="39">
        <f t="shared" si="48"/>
        <v>28147.4</v>
      </c>
      <c r="G335" s="39">
        <f t="shared" si="49"/>
        <v>19853.599999999999</v>
      </c>
      <c r="H335" s="175">
        <f t="shared" si="50"/>
        <v>1.4177479147358667</v>
      </c>
      <c r="I335" s="39"/>
      <c r="J335" s="187" t="s">
        <v>452</v>
      </c>
      <c r="K335" s="39">
        <f t="shared" si="47"/>
        <v>42762.971000001628</v>
      </c>
      <c r="L335" s="39"/>
    </row>
    <row r="336" spans="1:12" x14ac:dyDescent="0.25">
      <c r="A336">
        <v>300</v>
      </c>
      <c r="B336" s="147">
        <v>43334</v>
      </c>
      <c r="C336" s="10">
        <v>2200</v>
      </c>
      <c r="D336" s="186">
        <v>8.0649999999999995</v>
      </c>
      <c r="E336" s="39">
        <v>20.87</v>
      </c>
      <c r="F336" s="39">
        <f t="shared" si="48"/>
        <v>28171.000000000004</v>
      </c>
      <c r="G336" s="39">
        <f t="shared" si="49"/>
        <v>17743</v>
      </c>
      <c r="H336" s="175">
        <f t="shared" si="50"/>
        <v>1.5877247365158094</v>
      </c>
      <c r="I336" s="39"/>
      <c r="J336" s="39"/>
      <c r="K336" s="759">
        <f t="shared" si="47"/>
        <v>42786.571000001626</v>
      </c>
      <c r="L336" s="39">
        <v>67.98</v>
      </c>
    </row>
    <row r="337" spans="1:12" x14ac:dyDescent="0.25">
      <c r="A337">
        <v>299</v>
      </c>
      <c r="B337" s="147">
        <v>43336</v>
      </c>
      <c r="C337" s="10">
        <v>2199</v>
      </c>
      <c r="D337" s="186">
        <v>8.06</v>
      </c>
      <c r="E337" s="39">
        <v>20.61</v>
      </c>
      <c r="F337" s="39">
        <f t="shared" si="48"/>
        <v>27597.449999999997</v>
      </c>
      <c r="G337" s="39">
        <f t="shared" si="49"/>
        <v>17723.940000000002</v>
      </c>
      <c r="H337" s="175">
        <f t="shared" si="50"/>
        <v>1.5570719602977665</v>
      </c>
      <c r="I337" s="39"/>
      <c r="J337" s="39">
        <v>51.98</v>
      </c>
      <c r="K337" s="39">
        <f t="shared" si="47"/>
        <v>42213.021000001623</v>
      </c>
      <c r="L337" s="39">
        <v>68.540000000000006</v>
      </c>
    </row>
    <row r="338" spans="1:12" x14ac:dyDescent="0.25">
      <c r="A338">
        <v>299</v>
      </c>
      <c r="B338" s="147">
        <v>43339</v>
      </c>
      <c r="C338" s="10">
        <v>2300</v>
      </c>
      <c r="D338" s="186">
        <v>8.6140000000000008</v>
      </c>
      <c r="E338" s="39">
        <v>20.8</v>
      </c>
      <c r="F338" s="39">
        <f t="shared" si="48"/>
        <v>28027.8</v>
      </c>
      <c r="G338" s="39">
        <f t="shared" si="49"/>
        <v>19812.2</v>
      </c>
      <c r="H338" s="175">
        <f t="shared" si="50"/>
        <v>1.4146737868586021</v>
      </c>
      <c r="I338" s="39"/>
      <c r="J338" s="39"/>
      <c r="K338" s="39">
        <f t="shared" si="47"/>
        <v>42643.371000001629</v>
      </c>
      <c r="L338" s="39"/>
    </row>
    <row r="339" spans="1:12" x14ac:dyDescent="0.25">
      <c r="A339">
        <v>199</v>
      </c>
      <c r="B339" s="147">
        <v>43339</v>
      </c>
      <c r="C339" s="10">
        <v>2200</v>
      </c>
      <c r="D339" s="186">
        <v>8.0540000000000003</v>
      </c>
      <c r="E339" s="39">
        <v>20.94</v>
      </c>
      <c r="F339" s="39">
        <f t="shared" si="48"/>
        <v>28349.200000000001</v>
      </c>
      <c r="G339" s="39">
        <f t="shared" si="49"/>
        <v>17718.8</v>
      </c>
      <c r="H339" s="175">
        <f t="shared" si="50"/>
        <v>1.5999503352371494</v>
      </c>
      <c r="I339" s="39"/>
      <c r="J339" s="39"/>
      <c r="K339" s="759">
        <f t="shared" si="47"/>
        <v>42964.771000001623</v>
      </c>
      <c r="L339" s="39"/>
    </row>
    <row r="340" spans="1:12" x14ac:dyDescent="0.25">
      <c r="A340">
        <v>199</v>
      </c>
      <c r="B340" s="147">
        <v>43340</v>
      </c>
      <c r="C340" s="10">
        <v>2200</v>
      </c>
      <c r="D340" s="186">
        <v>8.0540000000000003</v>
      </c>
      <c r="E340" s="39">
        <v>20.7</v>
      </c>
      <c r="F340" s="39">
        <f t="shared" si="48"/>
        <v>27821.199999999997</v>
      </c>
      <c r="G340" s="39">
        <f t="shared" si="49"/>
        <v>17718.8</v>
      </c>
      <c r="H340" s="175">
        <f t="shared" si="50"/>
        <v>1.5701514775266947</v>
      </c>
      <c r="I340" s="39"/>
      <c r="J340" s="39"/>
      <c r="K340" s="39">
        <f t="shared" ref="K340:K353" si="51">F340+$Q$10</f>
        <v>42436.771000001623</v>
      </c>
      <c r="L340" s="39">
        <v>68.510000000000005</v>
      </c>
    </row>
    <row r="341" spans="1:12" x14ac:dyDescent="0.25">
      <c r="A341">
        <v>0</v>
      </c>
      <c r="B341" s="147">
        <v>43341</v>
      </c>
      <c r="C341" s="350">
        <v>2001</v>
      </c>
      <c r="D341" s="745">
        <v>6.7073999999999998</v>
      </c>
      <c r="E341" s="39">
        <v>21.77</v>
      </c>
      <c r="F341" s="39">
        <f t="shared" si="48"/>
        <v>30140.262599999998</v>
      </c>
      <c r="G341" s="39">
        <f t="shared" si="49"/>
        <v>13421.5074</v>
      </c>
      <c r="H341" s="175">
        <f t="shared" si="50"/>
        <v>2.24566896263828</v>
      </c>
      <c r="I341" s="39"/>
      <c r="J341" s="39">
        <v>61.76</v>
      </c>
      <c r="K341" s="758">
        <f t="shared" si="51"/>
        <v>44755.833600001628</v>
      </c>
      <c r="L341" s="39">
        <v>69.709999999999994</v>
      </c>
    </row>
    <row r="342" spans="1:12" x14ac:dyDescent="0.25">
      <c r="A342">
        <v>400</v>
      </c>
      <c r="B342" s="147">
        <v>43344</v>
      </c>
      <c r="C342" s="10">
        <v>2001</v>
      </c>
      <c r="D342" s="186">
        <v>6.7069999999999999</v>
      </c>
      <c r="E342" s="39">
        <v>21.51</v>
      </c>
      <c r="F342" s="39">
        <f t="shared" si="48"/>
        <v>29620.803</v>
      </c>
      <c r="G342" s="39">
        <f t="shared" si="49"/>
        <v>13420.707</v>
      </c>
      <c r="H342" s="175">
        <f t="shared" si="50"/>
        <v>2.2070970627702402</v>
      </c>
      <c r="I342" s="39"/>
      <c r="J342" s="39">
        <v>58.67</v>
      </c>
      <c r="K342" s="39">
        <f t="shared" si="51"/>
        <v>44236.374000001626</v>
      </c>
      <c r="L342" s="39">
        <v>69.8</v>
      </c>
    </row>
    <row r="343" spans="1:12" x14ac:dyDescent="0.25">
      <c r="A343">
        <v>400</v>
      </c>
      <c r="B343" s="147">
        <v>43347</v>
      </c>
      <c r="C343" s="10">
        <v>2200</v>
      </c>
      <c r="D343" s="186">
        <v>8.0165000000000006</v>
      </c>
      <c r="E343" s="39">
        <v>21.06</v>
      </c>
      <c r="F343" s="39">
        <f t="shared" si="48"/>
        <v>28695.699999999997</v>
      </c>
      <c r="G343" s="39">
        <f t="shared" si="49"/>
        <v>17636.300000000003</v>
      </c>
      <c r="H343" s="175">
        <f t="shared" si="50"/>
        <v>1.6270816441090248</v>
      </c>
      <c r="I343" s="39"/>
      <c r="J343" s="39"/>
      <c r="K343" s="39">
        <f t="shared" si="51"/>
        <v>43311.271000001623</v>
      </c>
      <c r="L343" s="39">
        <v>69.349999999999994</v>
      </c>
    </row>
    <row r="344" spans="1:12" x14ac:dyDescent="0.25">
      <c r="A344">
        <v>400</v>
      </c>
      <c r="B344" s="147">
        <v>43349</v>
      </c>
      <c r="C344" s="10">
        <v>2300</v>
      </c>
      <c r="D344" s="186">
        <v>8.5584000000000007</v>
      </c>
      <c r="E344" s="39">
        <v>20.36</v>
      </c>
      <c r="F344" s="39">
        <f t="shared" si="48"/>
        <v>27143.679999999997</v>
      </c>
      <c r="G344" s="39">
        <f t="shared" si="49"/>
        <v>19684.320000000003</v>
      </c>
      <c r="H344" s="175">
        <f t="shared" si="50"/>
        <v>1.3789493363245464</v>
      </c>
      <c r="I344" s="39"/>
      <c r="J344" s="39">
        <v>47.92</v>
      </c>
      <c r="K344" s="39">
        <f t="shared" si="51"/>
        <v>41759.251000001619</v>
      </c>
      <c r="L344" s="39">
        <v>67.849999999999994</v>
      </c>
    </row>
    <row r="345" spans="1:12" x14ac:dyDescent="0.25">
      <c r="A345">
        <v>700</v>
      </c>
      <c r="B345" s="147">
        <v>43353</v>
      </c>
      <c r="C345" s="10">
        <v>2300</v>
      </c>
      <c r="D345" s="186">
        <v>8.5084</v>
      </c>
      <c r="E345" s="39">
        <v>20.350000000000001</v>
      </c>
      <c r="F345" s="39">
        <f t="shared" si="48"/>
        <v>27235.680000000004</v>
      </c>
      <c r="G345" s="39">
        <f t="shared" si="49"/>
        <v>19569.32</v>
      </c>
      <c r="H345" s="175">
        <f t="shared" si="50"/>
        <v>1.3917540313102348</v>
      </c>
      <c r="I345" s="39" t="s">
        <v>182</v>
      </c>
      <c r="J345" s="39"/>
      <c r="K345" s="39">
        <f t="shared" si="51"/>
        <v>41851.251000001634</v>
      </c>
      <c r="L345" s="39">
        <v>67.58</v>
      </c>
    </row>
    <row r="346" spans="1:12" x14ac:dyDescent="0.25">
      <c r="A346">
        <v>700</v>
      </c>
      <c r="B346" s="147">
        <v>43356</v>
      </c>
      <c r="C346" s="10">
        <v>2300</v>
      </c>
      <c r="D346" s="186">
        <v>8.5084</v>
      </c>
      <c r="E346" s="39">
        <v>20.67</v>
      </c>
      <c r="F346" s="39">
        <f t="shared" si="48"/>
        <v>27971.680000000004</v>
      </c>
      <c r="G346" s="39">
        <f t="shared" si="49"/>
        <v>19569.32</v>
      </c>
      <c r="H346" s="175">
        <f t="shared" si="50"/>
        <v>1.4293639227116735</v>
      </c>
      <c r="I346" s="39"/>
      <c r="J346" s="39"/>
      <c r="K346" s="39">
        <f t="shared" si="51"/>
        <v>42587.251000001634</v>
      </c>
      <c r="L346" s="39">
        <v>68.84</v>
      </c>
    </row>
    <row r="347" spans="1:12" x14ac:dyDescent="0.25">
      <c r="A347">
        <v>1900</v>
      </c>
      <c r="B347" s="147">
        <v>43357</v>
      </c>
      <c r="C347" s="10">
        <v>2300</v>
      </c>
      <c r="D347" s="186">
        <v>8.5084</v>
      </c>
      <c r="E347" s="39">
        <v>20.88</v>
      </c>
      <c r="F347" s="39">
        <f t="shared" si="48"/>
        <v>28454.679999999997</v>
      </c>
      <c r="G347" s="39">
        <f t="shared" si="49"/>
        <v>19569.32</v>
      </c>
      <c r="H347" s="175">
        <f t="shared" si="50"/>
        <v>1.4540454139438672</v>
      </c>
      <c r="I347" s="39"/>
      <c r="J347" s="39"/>
      <c r="K347" s="39">
        <f t="shared" si="51"/>
        <v>43070.251000001619</v>
      </c>
      <c r="L347" s="39">
        <v>68.95</v>
      </c>
    </row>
    <row r="348" spans="1:12" x14ac:dyDescent="0.25">
      <c r="A348">
        <v>1600</v>
      </c>
      <c r="B348" s="147">
        <v>43361</v>
      </c>
      <c r="C348" s="350">
        <v>2000</v>
      </c>
      <c r="D348" s="745">
        <v>6.5777000000000001</v>
      </c>
      <c r="E348" s="39">
        <v>21.5</v>
      </c>
      <c r="F348" s="39">
        <f t="shared" si="48"/>
        <v>29844.6</v>
      </c>
      <c r="G348" s="39">
        <f t="shared" si="49"/>
        <v>13155.4</v>
      </c>
      <c r="H348" s="175">
        <f t="shared" si="50"/>
        <v>2.2686197303008648</v>
      </c>
      <c r="I348" s="39"/>
      <c r="J348" s="39"/>
      <c r="K348" s="39">
        <f t="shared" si="51"/>
        <v>44460.171000001625</v>
      </c>
      <c r="L348" s="39">
        <v>69.63</v>
      </c>
    </row>
    <row r="349" spans="1:12" x14ac:dyDescent="0.25">
      <c r="A349">
        <v>1600</v>
      </c>
      <c r="B349" s="147">
        <v>43362</v>
      </c>
      <c r="C349" s="10">
        <v>2000</v>
      </c>
      <c r="D349" s="186">
        <v>6.5777000000000001</v>
      </c>
      <c r="E349" s="39">
        <v>21.76</v>
      </c>
      <c r="F349" s="39">
        <f t="shared" si="48"/>
        <v>30364.600000000002</v>
      </c>
      <c r="G349" s="39">
        <f t="shared" si="49"/>
        <v>13155.4</v>
      </c>
      <c r="H349" s="175">
        <f t="shared" si="50"/>
        <v>2.3081472247138057</v>
      </c>
      <c r="I349" s="39"/>
      <c r="J349" s="39"/>
      <c r="K349" s="759">
        <f t="shared" si="51"/>
        <v>44980.171000001632</v>
      </c>
      <c r="L349" s="39">
        <v>70.97</v>
      </c>
    </row>
    <row r="350" spans="1:12" x14ac:dyDescent="0.25">
      <c r="A350">
        <v>1600</v>
      </c>
      <c r="B350" s="147">
        <v>43364</v>
      </c>
      <c r="C350" s="10">
        <v>2000</v>
      </c>
      <c r="D350" s="186">
        <v>6.5777000000000001</v>
      </c>
      <c r="E350" s="39">
        <v>21.86</v>
      </c>
      <c r="F350" s="39">
        <f t="shared" si="48"/>
        <v>30564.6</v>
      </c>
      <c r="G350" s="39">
        <f t="shared" si="49"/>
        <v>13155.4</v>
      </c>
      <c r="H350" s="175">
        <f t="shared" si="50"/>
        <v>2.3233501071803211</v>
      </c>
      <c r="I350" s="39"/>
      <c r="J350" s="39">
        <v>61.88</v>
      </c>
      <c r="K350" s="759">
        <f t="shared" si="51"/>
        <v>45180.171000001625</v>
      </c>
      <c r="L350" s="39">
        <v>70.8</v>
      </c>
    </row>
    <row r="351" spans="1:12" x14ac:dyDescent="0.25">
      <c r="A351">
        <v>600</v>
      </c>
      <c r="B351" s="147">
        <v>43367</v>
      </c>
      <c r="C351" s="10">
        <v>1000</v>
      </c>
      <c r="D351" s="186">
        <v>-9.4944000000000006</v>
      </c>
      <c r="E351" s="39">
        <v>22.34</v>
      </c>
      <c r="F351" s="39">
        <f t="shared" si="48"/>
        <v>31834.400000000001</v>
      </c>
      <c r="G351" s="39">
        <f t="shared" si="49"/>
        <v>-9494.4000000000015</v>
      </c>
      <c r="H351" s="175">
        <f t="shared" si="50"/>
        <v>-3.3529659588810246</v>
      </c>
      <c r="I351" s="39"/>
      <c r="J351" s="39"/>
      <c r="K351" s="759">
        <f t="shared" si="51"/>
        <v>46449.971000001628</v>
      </c>
      <c r="L351" s="39">
        <v>72.11</v>
      </c>
    </row>
    <row r="352" spans="1:12" x14ac:dyDescent="0.25">
      <c r="A352">
        <v>501</v>
      </c>
      <c r="B352" s="147">
        <v>43371</v>
      </c>
      <c r="C352" s="10">
        <v>800</v>
      </c>
      <c r="D352" s="186">
        <v>-17.713000000000001</v>
      </c>
      <c r="E352" s="39">
        <v>23.28</v>
      </c>
      <c r="F352" s="39">
        <f t="shared" si="48"/>
        <v>32794.400000000001</v>
      </c>
      <c r="G352" s="39">
        <f t="shared" si="49"/>
        <v>-14170.400000000001</v>
      </c>
      <c r="H352" s="175">
        <f t="shared" si="50"/>
        <v>-2.314288940326314</v>
      </c>
      <c r="I352" s="39"/>
      <c r="J352" s="39"/>
      <c r="K352" s="759">
        <f t="shared" si="51"/>
        <v>47409.971000001628</v>
      </c>
      <c r="L352" s="39">
        <v>73.510000000000005</v>
      </c>
    </row>
    <row r="353" spans="1:14" ht="15" customHeight="1" x14ac:dyDescent="0.25">
      <c r="A353">
        <v>501</v>
      </c>
      <c r="B353" s="147">
        <v>43374</v>
      </c>
      <c r="C353" s="10">
        <v>800</v>
      </c>
      <c r="D353" s="186">
        <v>-17.713000000000001</v>
      </c>
      <c r="E353" s="39">
        <v>23.86</v>
      </c>
      <c r="F353" s="39">
        <f t="shared" ref="F353:F365" si="52">C353*(E353-D353)</f>
        <v>33258.400000000001</v>
      </c>
      <c r="G353" s="39">
        <f t="shared" ref="G353:G365" si="53">D353*C353</f>
        <v>-14170.400000000001</v>
      </c>
      <c r="H353" s="175">
        <f t="shared" ref="H353:H365" si="54">(E353-D353)/D353</f>
        <v>-2.3470332524134814</v>
      </c>
      <c r="I353" s="39"/>
      <c r="J353" s="39"/>
      <c r="K353" s="759">
        <f t="shared" si="51"/>
        <v>47873.971000001628</v>
      </c>
      <c r="L353" s="39">
        <v>75.400000000000006</v>
      </c>
    </row>
    <row r="354" spans="1:14" x14ac:dyDescent="0.25">
      <c r="A354">
        <v>700</v>
      </c>
      <c r="B354" s="147">
        <v>43377</v>
      </c>
      <c r="C354" s="10">
        <v>800</v>
      </c>
      <c r="D354" s="186">
        <v>-17.713000000000001</v>
      </c>
      <c r="E354" s="39">
        <v>23.99</v>
      </c>
      <c r="F354" s="39">
        <f t="shared" si="52"/>
        <v>33362.400000000001</v>
      </c>
      <c r="G354" s="39">
        <f t="shared" si="53"/>
        <v>-14170.400000000001</v>
      </c>
      <c r="H354" s="175">
        <f t="shared" si="54"/>
        <v>-2.3543724947778468</v>
      </c>
      <c r="I354" s="39"/>
      <c r="J354" s="39"/>
      <c r="K354" s="759">
        <f t="shared" ref="K354:K369" si="55">F354+$Q$10</f>
        <v>47977.971000001628</v>
      </c>
      <c r="L354" s="39">
        <v>75.92</v>
      </c>
    </row>
    <row r="355" spans="1:14" x14ac:dyDescent="0.25">
      <c r="A355">
        <v>800</v>
      </c>
      <c r="B355" s="147">
        <v>43381</v>
      </c>
      <c r="C355" s="10">
        <v>1000</v>
      </c>
      <c r="D355" s="186">
        <v>-9.6020000000000003</v>
      </c>
      <c r="E355" s="39">
        <v>22.88</v>
      </c>
      <c r="F355" s="39">
        <f t="shared" si="52"/>
        <v>32482</v>
      </c>
      <c r="G355" s="39">
        <f t="shared" si="53"/>
        <v>-9602</v>
      </c>
      <c r="H355" s="175">
        <f t="shared" si="54"/>
        <v>-3.3828369089772963</v>
      </c>
      <c r="I355" s="39"/>
      <c r="J355" s="39"/>
      <c r="K355" s="39">
        <f t="shared" si="55"/>
        <v>47097.571000001626</v>
      </c>
      <c r="L355" s="39">
        <v>74.25</v>
      </c>
    </row>
    <row r="356" spans="1:14" x14ac:dyDescent="0.25">
      <c r="A356">
        <v>800</v>
      </c>
      <c r="B356" s="147">
        <v>43383</v>
      </c>
      <c r="C356" s="10">
        <v>1700</v>
      </c>
      <c r="D356" s="186">
        <v>3.2715999999999998</v>
      </c>
      <c r="E356" s="39">
        <v>21.16</v>
      </c>
      <c r="F356" s="39">
        <f t="shared" si="52"/>
        <v>30410.280000000002</v>
      </c>
      <c r="G356" s="39">
        <f t="shared" si="53"/>
        <v>5561.7199999999993</v>
      </c>
      <c r="H356" s="175">
        <f t="shared" si="54"/>
        <v>5.4677833475975062</v>
      </c>
      <c r="I356" s="39"/>
      <c r="J356" s="39"/>
      <c r="K356" s="39">
        <f t="shared" si="55"/>
        <v>45025.851000001625</v>
      </c>
      <c r="L356" s="39">
        <v>72.62</v>
      </c>
    </row>
    <row r="357" spans="1:14" x14ac:dyDescent="0.25">
      <c r="A357">
        <v>800</v>
      </c>
      <c r="B357" s="147">
        <v>43384</v>
      </c>
      <c r="C357" s="350">
        <v>2000</v>
      </c>
      <c r="D357" s="745">
        <v>5.8288000000000002</v>
      </c>
      <c r="E357" s="39">
        <v>19.96</v>
      </c>
      <c r="F357" s="39">
        <f t="shared" si="52"/>
        <v>28262.399999999998</v>
      </c>
      <c r="G357" s="39">
        <f t="shared" si="53"/>
        <v>11657.6</v>
      </c>
      <c r="H357" s="175">
        <f t="shared" si="54"/>
        <v>2.4243755146856985</v>
      </c>
      <c r="I357" s="39"/>
      <c r="J357" s="39"/>
      <c r="K357" s="39">
        <f t="shared" si="55"/>
        <v>42877.97100000162</v>
      </c>
      <c r="L357" s="39">
        <v>70.97</v>
      </c>
    </row>
    <row r="358" spans="1:14" x14ac:dyDescent="0.25">
      <c r="A358">
        <v>800</v>
      </c>
      <c r="B358" s="147">
        <v>43385</v>
      </c>
      <c r="C358" s="10">
        <v>2000</v>
      </c>
      <c r="D358" s="186">
        <v>5.8288000000000002</v>
      </c>
      <c r="E358" s="39">
        <v>20.52</v>
      </c>
      <c r="F358" s="39">
        <f t="shared" si="52"/>
        <v>29382.399999999998</v>
      </c>
      <c r="G358" s="39">
        <f t="shared" si="53"/>
        <v>11657.6</v>
      </c>
      <c r="H358" s="175">
        <f t="shared" si="54"/>
        <v>2.5204501784243751</v>
      </c>
      <c r="I358" s="39"/>
      <c r="J358" s="39"/>
      <c r="K358" s="39">
        <f t="shared" si="55"/>
        <v>43997.97100000162</v>
      </c>
      <c r="L358" s="39">
        <v>71.52</v>
      </c>
    </row>
    <row r="359" spans="1:14" x14ac:dyDescent="0.25">
      <c r="A359">
        <v>800</v>
      </c>
      <c r="B359" s="147">
        <v>43396</v>
      </c>
      <c r="C359" s="10">
        <v>2500</v>
      </c>
      <c r="D359" s="186">
        <v>8.5030000000000001</v>
      </c>
      <c r="E359" s="39">
        <v>19.48</v>
      </c>
      <c r="F359" s="39">
        <f t="shared" si="52"/>
        <v>27442.5</v>
      </c>
      <c r="G359" s="39">
        <f t="shared" si="53"/>
        <v>21257.5</v>
      </c>
      <c r="H359" s="175">
        <f t="shared" si="54"/>
        <v>1.2909561331294837</v>
      </c>
      <c r="I359" s="39"/>
      <c r="J359" s="39"/>
      <c r="K359" s="39">
        <f t="shared" si="55"/>
        <v>42058.071000001626</v>
      </c>
      <c r="L359" s="39">
        <v>66.34</v>
      </c>
    </row>
    <row r="360" spans="1:14" x14ac:dyDescent="0.25">
      <c r="A360">
        <v>300</v>
      </c>
      <c r="B360" s="147">
        <v>43397</v>
      </c>
      <c r="C360" s="350">
        <v>2000</v>
      </c>
      <c r="D360" s="745">
        <v>5.6989000000000001</v>
      </c>
      <c r="E360" s="39">
        <v>18.350000000000001</v>
      </c>
      <c r="F360" s="39">
        <f t="shared" si="52"/>
        <v>25302.200000000004</v>
      </c>
      <c r="G360" s="39">
        <f t="shared" si="53"/>
        <v>11397.8</v>
      </c>
      <c r="H360" s="175">
        <f t="shared" si="54"/>
        <v>2.2199196336135048</v>
      </c>
      <c r="I360" s="39"/>
      <c r="J360" s="39"/>
      <c r="K360" s="39">
        <f t="shared" si="55"/>
        <v>39917.77100000163</v>
      </c>
      <c r="L360" s="39">
        <v>66.42</v>
      </c>
    </row>
    <row r="361" spans="1:14" x14ac:dyDescent="0.25">
      <c r="A361">
        <v>300</v>
      </c>
      <c r="B361" s="147">
        <v>43397</v>
      </c>
      <c r="C361" s="10">
        <v>2300</v>
      </c>
      <c r="D361" s="186">
        <v>7.4443000000000001</v>
      </c>
      <c r="E361" s="39">
        <v>18.350000000000001</v>
      </c>
      <c r="F361" s="39">
        <f t="shared" si="52"/>
        <v>25083.110000000004</v>
      </c>
      <c r="G361" s="39">
        <f t="shared" si="53"/>
        <v>17121.89</v>
      </c>
      <c r="H361" s="175">
        <f t="shared" si="54"/>
        <v>1.4649732009725562</v>
      </c>
      <c r="I361" s="39"/>
      <c r="J361" s="39"/>
      <c r="K361" s="39">
        <f t="shared" si="55"/>
        <v>39698.681000001627</v>
      </c>
      <c r="L361" s="39">
        <v>66.42</v>
      </c>
    </row>
    <row r="362" spans="1:14" x14ac:dyDescent="0.25">
      <c r="A362">
        <v>300</v>
      </c>
      <c r="B362" s="147">
        <v>43402</v>
      </c>
      <c r="C362" s="10">
        <v>2300</v>
      </c>
      <c r="D362" s="186">
        <v>7.4443000000000001</v>
      </c>
      <c r="E362" s="39">
        <v>18.149999999999999</v>
      </c>
      <c r="F362" s="39">
        <f t="shared" si="52"/>
        <v>24623.109999999997</v>
      </c>
      <c r="G362" s="39">
        <f t="shared" si="53"/>
        <v>17121.89</v>
      </c>
      <c r="H362" s="175">
        <f t="shared" si="54"/>
        <v>1.4381070080464244</v>
      </c>
      <c r="I362" s="39"/>
      <c r="J362" s="39"/>
      <c r="K362" s="39">
        <f t="shared" si="55"/>
        <v>39238.681000001627</v>
      </c>
      <c r="L362" s="39">
        <v>66.63</v>
      </c>
      <c r="N362" s="67"/>
    </row>
    <row r="363" spans="1:14" x14ac:dyDescent="0.25">
      <c r="A363">
        <v>0</v>
      </c>
      <c r="B363" s="147">
        <v>43404</v>
      </c>
      <c r="C363" s="350">
        <v>2000</v>
      </c>
      <c r="D363" s="745">
        <v>5.6089000000000002</v>
      </c>
      <c r="E363" s="39">
        <v>18.989999999999998</v>
      </c>
      <c r="F363" s="39">
        <f t="shared" si="52"/>
        <v>26762.199999999997</v>
      </c>
      <c r="G363" s="39">
        <f t="shared" si="53"/>
        <v>11217.800000000001</v>
      </c>
      <c r="H363" s="175">
        <f t="shared" si="54"/>
        <v>2.3856905988696533</v>
      </c>
      <c r="I363" s="39"/>
      <c r="J363" s="39"/>
      <c r="K363" s="39">
        <f t="shared" si="55"/>
        <v>41377.771000001623</v>
      </c>
      <c r="L363" s="39">
        <v>64.95</v>
      </c>
    </row>
    <row r="364" spans="1:14" ht="15" customHeight="1" x14ac:dyDescent="0.25">
      <c r="A364">
        <v>0</v>
      </c>
      <c r="B364" s="147">
        <v>43405</v>
      </c>
      <c r="C364" s="10">
        <v>2000</v>
      </c>
      <c r="D364" s="186">
        <v>5.609</v>
      </c>
      <c r="E364" s="39">
        <v>18.61</v>
      </c>
      <c r="F364" s="39">
        <f t="shared" si="52"/>
        <v>26002</v>
      </c>
      <c r="G364" s="39">
        <f t="shared" si="53"/>
        <v>11218</v>
      </c>
      <c r="H364" s="175">
        <f t="shared" si="54"/>
        <v>2.3178819753966837</v>
      </c>
      <c r="I364" s="39"/>
      <c r="J364" s="39"/>
      <c r="K364" s="39">
        <f t="shared" si="55"/>
        <v>40617.571000001626</v>
      </c>
      <c r="L364" s="39">
        <v>63.55</v>
      </c>
    </row>
    <row r="365" spans="1:14" x14ac:dyDescent="0.25">
      <c r="A365">
        <v>0</v>
      </c>
      <c r="B365" s="147">
        <v>43406</v>
      </c>
      <c r="C365" s="10">
        <v>2000</v>
      </c>
      <c r="D365" s="186">
        <v>5.609</v>
      </c>
      <c r="E365" s="39">
        <v>18.21</v>
      </c>
      <c r="F365" s="39">
        <f t="shared" si="52"/>
        <v>25202</v>
      </c>
      <c r="G365" s="39">
        <f t="shared" si="53"/>
        <v>11218</v>
      </c>
      <c r="H365" s="175">
        <f t="shared" si="54"/>
        <v>2.2465680156890713</v>
      </c>
      <c r="I365" s="39"/>
      <c r="J365" s="39"/>
      <c r="K365" s="39">
        <f t="shared" si="55"/>
        <v>39817.571000001626</v>
      </c>
      <c r="L365" s="39">
        <v>62.85</v>
      </c>
    </row>
    <row r="366" spans="1:14" x14ac:dyDescent="0.25">
      <c r="A366">
        <v>1200</v>
      </c>
      <c r="B366" s="147">
        <v>43416</v>
      </c>
      <c r="C366" s="10">
        <v>2200</v>
      </c>
      <c r="D366" s="186">
        <v>6.6879999999999997</v>
      </c>
      <c r="E366" s="39">
        <v>17.260000000000002</v>
      </c>
      <c r="F366" s="39">
        <f t="shared" ref="F366:F374" si="56">C366*(E366-D366)</f>
        <v>23258.400000000005</v>
      </c>
      <c r="G366" s="39">
        <f t="shared" ref="G366:G374" si="57">D366*C366</f>
        <v>14713.599999999999</v>
      </c>
      <c r="H366" s="175">
        <f t="shared" ref="H366:H374" si="58">(E366-D366)/D366</f>
        <v>1.5807416267942589</v>
      </c>
      <c r="I366" s="39"/>
      <c r="J366" s="39"/>
      <c r="K366" s="39">
        <f t="shared" si="55"/>
        <v>37873.971000001635</v>
      </c>
      <c r="L366" s="39"/>
    </row>
    <row r="367" spans="1:14" x14ac:dyDescent="0.25">
      <c r="A367">
        <v>1200</v>
      </c>
      <c r="B367" s="147">
        <v>43417</v>
      </c>
      <c r="C367" s="10">
        <v>2200</v>
      </c>
      <c r="D367" s="186">
        <v>6.6879999999999997</v>
      </c>
      <c r="E367" s="39">
        <v>16.47</v>
      </c>
      <c r="F367" s="39">
        <f t="shared" si="56"/>
        <v>21520.400000000001</v>
      </c>
      <c r="G367" s="39">
        <f t="shared" si="57"/>
        <v>14713.599999999999</v>
      </c>
      <c r="H367" s="175">
        <f t="shared" si="58"/>
        <v>1.4626196172248804</v>
      </c>
      <c r="I367" s="39"/>
      <c r="J367" s="39"/>
      <c r="K367" s="39">
        <f t="shared" si="55"/>
        <v>36135.971000001628</v>
      </c>
      <c r="L367" s="39">
        <v>55.74</v>
      </c>
    </row>
    <row r="368" spans="1:14" x14ac:dyDescent="0.25">
      <c r="A368">
        <v>1200</v>
      </c>
      <c r="B368" s="147">
        <v>43418</v>
      </c>
      <c r="C368" s="10">
        <v>2200</v>
      </c>
      <c r="D368" s="186">
        <v>6.6879999999999997</v>
      </c>
      <c r="E368" s="39">
        <v>16.68</v>
      </c>
      <c r="F368" s="39">
        <f t="shared" si="56"/>
        <v>21982.400000000001</v>
      </c>
      <c r="G368" s="39">
        <f t="shared" si="57"/>
        <v>14713.599999999999</v>
      </c>
      <c r="H368" s="175">
        <f t="shared" si="58"/>
        <v>1.4940191387559811</v>
      </c>
      <c r="I368" s="39"/>
      <c r="J368" s="39"/>
      <c r="K368" s="39">
        <f t="shared" si="55"/>
        <v>36597.971000001628</v>
      </c>
      <c r="L368" s="39">
        <v>55.95</v>
      </c>
    </row>
    <row r="369" spans="1:12" x14ac:dyDescent="0.25">
      <c r="A369">
        <v>1200</v>
      </c>
      <c r="B369" s="147">
        <v>43420</v>
      </c>
      <c r="C369" s="10">
        <v>2200</v>
      </c>
      <c r="D369" s="186">
        <v>6.6879999999999997</v>
      </c>
      <c r="E369" s="39">
        <v>17.190000000000001</v>
      </c>
      <c r="F369" s="39">
        <f t="shared" si="56"/>
        <v>23104.400000000005</v>
      </c>
      <c r="G369" s="39">
        <f t="shared" si="57"/>
        <v>14713.599999999999</v>
      </c>
      <c r="H369" s="175">
        <f t="shared" si="58"/>
        <v>1.5702751196172253</v>
      </c>
      <c r="I369" s="39"/>
      <c r="J369" s="39"/>
      <c r="K369" s="39">
        <f t="shared" si="55"/>
        <v>37719.971000001635</v>
      </c>
      <c r="L369" s="39">
        <v>56.45</v>
      </c>
    </row>
    <row r="370" spans="1:12" x14ac:dyDescent="0.25">
      <c r="A370">
        <v>1200</v>
      </c>
      <c r="B370" s="147">
        <v>43424</v>
      </c>
      <c r="C370" s="10">
        <v>2400</v>
      </c>
      <c r="D370" s="186">
        <v>7.4790999999999999</v>
      </c>
      <c r="E370" s="39">
        <v>15.93</v>
      </c>
      <c r="F370" s="39">
        <f t="shared" si="56"/>
        <v>20282.160000000003</v>
      </c>
      <c r="G370" s="39">
        <f t="shared" si="57"/>
        <v>17949.84</v>
      </c>
      <c r="H370" s="175">
        <f t="shared" si="58"/>
        <v>1.1299354200371703</v>
      </c>
      <c r="I370" s="39"/>
      <c r="J370" s="39"/>
      <c r="K370" s="39">
        <f t="shared" ref="K370:K382" si="59">F370+$Q$10</f>
        <v>34897.73100000163</v>
      </c>
      <c r="L370" s="39">
        <v>53.55</v>
      </c>
    </row>
    <row r="371" spans="1:12" x14ac:dyDescent="0.25">
      <c r="A371">
        <v>1500</v>
      </c>
      <c r="B371" s="147">
        <v>43427</v>
      </c>
      <c r="C371" s="10">
        <v>2400</v>
      </c>
      <c r="D371" s="186">
        <v>7.4508000000000001</v>
      </c>
      <c r="E371" s="39">
        <v>15.48</v>
      </c>
      <c r="F371" s="39">
        <f t="shared" si="56"/>
        <v>19270.079999999998</v>
      </c>
      <c r="G371" s="39">
        <f t="shared" si="57"/>
        <v>17881.920000000002</v>
      </c>
      <c r="H371" s="175">
        <f t="shared" si="58"/>
        <v>1.0776292478660008</v>
      </c>
      <c r="I371" s="39"/>
      <c r="J371" s="39"/>
      <c r="K371" s="39">
        <f t="shared" si="59"/>
        <v>33885.651000001628</v>
      </c>
      <c r="L371" s="39">
        <v>51</v>
      </c>
    </row>
    <row r="372" spans="1:12" x14ac:dyDescent="0.25">
      <c r="A372">
        <v>1400</v>
      </c>
      <c r="B372" s="147">
        <v>43430</v>
      </c>
      <c r="C372" s="350">
        <v>2000</v>
      </c>
      <c r="D372" s="745">
        <v>5.7050000000000001</v>
      </c>
      <c r="E372" s="39">
        <v>16.23</v>
      </c>
      <c r="F372" s="39">
        <f t="shared" si="56"/>
        <v>21050</v>
      </c>
      <c r="G372" s="39">
        <f t="shared" si="57"/>
        <v>11410</v>
      </c>
      <c r="H372" s="175">
        <f t="shared" si="58"/>
        <v>1.8448729184925505</v>
      </c>
      <c r="I372" s="39" t="s">
        <v>1202</v>
      </c>
      <c r="J372" s="39"/>
      <c r="K372" s="39">
        <f t="shared" si="59"/>
        <v>35665.571000001626</v>
      </c>
      <c r="L372" s="39">
        <v>51.57</v>
      </c>
    </row>
    <row r="373" spans="1:12" x14ac:dyDescent="0.25">
      <c r="A373">
        <v>1200</v>
      </c>
      <c r="B373" s="147">
        <v>43434</v>
      </c>
      <c r="C373" s="10">
        <v>1800</v>
      </c>
      <c r="D373" s="186">
        <v>4.4855780000000003</v>
      </c>
      <c r="E373" s="39">
        <v>16.690000000000001</v>
      </c>
      <c r="F373" s="39">
        <f t="shared" si="56"/>
        <v>21967.959600000002</v>
      </c>
      <c r="G373" s="39">
        <f t="shared" si="57"/>
        <v>8074.0404000000008</v>
      </c>
      <c r="H373" s="175">
        <f t="shared" si="58"/>
        <v>2.7208136833201877</v>
      </c>
      <c r="I373" s="39"/>
      <c r="J373" s="39"/>
      <c r="K373" s="39">
        <f t="shared" si="59"/>
        <v>36583.530600001628</v>
      </c>
      <c r="L373" s="39">
        <v>50.55</v>
      </c>
    </row>
    <row r="374" spans="1:12" x14ac:dyDescent="0.25">
      <c r="A374">
        <v>1200</v>
      </c>
      <c r="B374" s="147">
        <v>43440</v>
      </c>
      <c r="C374" s="350">
        <v>2000</v>
      </c>
      <c r="D374" s="745">
        <v>5.6120000000000001</v>
      </c>
      <c r="E374" s="39">
        <v>16.22</v>
      </c>
      <c r="F374" s="39">
        <f t="shared" si="56"/>
        <v>21215.999999999996</v>
      </c>
      <c r="G374" s="39">
        <f t="shared" si="57"/>
        <v>11224</v>
      </c>
      <c r="H374" s="175">
        <f t="shared" si="58"/>
        <v>1.8902352102637203</v>
      </c>
      <c r="I374" s="39"/>
      <c r="J374" s="39"/>
      <c r="K374" s="39">
        <f t="shared" si="59"/>
        <v>35831.571000001626</v>
      </c>
      <c r="L374" s="39">
        <v>51.17</v>
      </c>
    </row>
    <row r="375" spans="1:12" x14ac:dyDescent="0.25">
      <c r="A375">
        <v>1000</v>
      </c>
      <c r="B375" s="147">
        <v>43441</v>
      </c>
      <c r="C375" s="350">
        <v>2000</v>
      </c>
      <c r="D375" s="745">
        <v>5.5549999999999997</v>
      </c>
      <c r="E375" s="39">
        <v>16.05</v>
      </c>
      <c r="F375" s="39">
        <f t="shared" ref="F375:F394" si="60">C375*(E375-D375)</f>
        <v>20990.000000000004</v>
      </c>
      <c r="G375" s="39">
        <f t="shared" ref="G375:G394" si="61">D375*C375</f>
        <v>11110</v>
      </c>
      <c r="H375" s="175">
        <f t="shared" ref="H375:H394" si="62">(E375-D375)/D375</f>
        <v>1.8892889288928896</v>
      </c>
      <c r="I375" s="39"/>
      <c r="J375" s="39"/>
      <c r="K375" s="39">
        <f t="shared" si="59"/>
        <v>35605.571000001626</v>
      </c>
      <c r="L375" s="39">
        <v>52.2</v>
      </c>
    </row>
    <row r="376" spans="1:12" x14ac:dyDescent="0.25">
      <c r="A376">
        <v>1000</v>
      </c>
      <c r="B376" s="147">
        <v>43444</v>
      </c>
      <c r="C376" s="350">
        <v>2000</v>
      </c>
      <c r="D376" s="745">
        <v>5.5</v>
      </c>
      <c r="E376" s="39">
        <v>15.3</v>
      </c>
      <c r="F376" s="39">
        <f t="shared" si="60"/>
        <v>19600</v>
      </c>
      <c r="G376" s="39">
        <f t="shared" si="61"/>
        <v>11000</v>
      </c>
      <c r="H376" s="175">
        <f t="shared" si="62"/>
        <v>1.781818181818182</v>
      </c>
      <c r="I376" s="39"/>
      <c r="J376" s="39"/>
      <c r="K376" s="39">
        <f t="shared" si="59"/>
        <v>34215.571000001626</v>
      </c>
      <c r="L376" s="39">
        <v>50.88</v>
      </c>
    </row>
    <row r="377" spans="1:12" x14ac:dyDescent="0.25">
      <c r="A377">
        <v>1200</v>
      </c>
      <c r="B377" s="147">
        <v>43448</v>
      </c>
      <c r="C377" s="10">
        <v>2200</v>
      </c>
      <c r="D377" s="186">
        <v>6.3646000000000003</v>
      </c>
      <c r="E377" s="39">
        <v>15.04</v>
      </c>
      <c r="F377" s="39">
        <f t="shared" si="60"/>
        <v>19085.88</v>
      </c>
      <c r="G377" s="39">
        <f t="shared" si="61"/>
        <v>14002.12</v>
      </c>
      <c r="H377" s="175">
        <f t="shared" si="62"/>
        <v>1.3630707350029851</v>
      </c>
      <c r="I377" s="39"/>
      <c r="J377" s="39"/>
      <c r="K377" s="39">
        <f t="shared" si="59"/>
        <v>33701.451000001631</v>
      </c>
      <c r="L377" s="39"/>
    </row>
    <row r="378" spans="1:12" x14ac:dyDescent="0.25">
      <c r="A378">
        <v>1200</v>
      </c>
      <c r="B378" s="147">
        <v>43452</v>
      </c>
      <c r="C378" s="10">
        <v>2400</v>
      </c>
      <c r="D378" s="186">
        <v>7.0259999999999998</v>
      </c>
      <c r="E378" s="39">
        <v>14.24</v>
      </c>
      <c r="F378" s="39">
        <f t="shared" si="60"/>
        <v>17313.600000000002</v>
      </c>
      <c r="G378" s="39">
        <f t="shared" si="61"/>
        <v>16862.399999999998</v>
      </c>
      <c r="H378" s="175">
        <f t="shared" si="62"/>
        <v>1.026757756902932</v>
      </c>
      <c r="I378" s="39"/>
      <c r="J378" s="39"/>
      <c r="K378" s="39">
        <f t="shared" si="59"/>
        <v>31929.171000001628</v>
      </c>
      <c r="L378" s="39">
        <v>46.65</v>
      </c>
    </row>
    <row r="379" spans="1:12" x14ac:dyDescent="0.25">
      <c r="A379">
        <v>1600</v>
      </c>
      <c r="B379" s="147">
        <v>43458</v>
      </c>
      <c r="C379" s="10">
        <v>2600</v>
      </c>
      <c r="D379" s="186">
        <v>7.4684999999999997</v>
      </c>
      <c r="E379" s="39">
        <v>12.66</v>
      </c>
      <c r="F379" s="39">
        <f t="shared" si="60"/>
        <v>13497.900000000001</v>
      </c>
      <c r="G379" s="39">
        <f t="shared" si="61"/>
        <v>19418.099999999999</v>
      </c>
      <c r="H379" s="175">
        <f t="shared" si="62"/>
        <v>0.69511950190801375</v>
      </c>
      <c r="I379" s="39"/>
      <c r="J379" s="39"/>
      <c r="K379" s="39">
        <f t="shared" si="59"/>
        <v>28113.471000001628</v>
      </c>
      <c r="L379" s="39">
        <v>42.81</v>
      </c>
    </row>
    <row r="380" spans="1:12" x14ac:dyDescent="0.25">
      <c r="A380">
        <v>1400</v>
      </c>
      <c r="B380" s="147">
        <v>43460</v>
      </c>
      <c r="C380" s="10">
        <v>2400</v>
      </c>
      <c r="D380" s="186">
        <v>6.9924999999999997</v>
      </c>
      <c r="E380" s="39">
        <v>14.17</v>
      </c>
      <c r="F380" s="39">
        <f t="shared" si="60"/>
        <v>17226</v>
      </c>
      <c r="G380" s="39">
        <f t="shared" si="61"/>
        <v>16782</v>
      </c>
      <c r="H380" s="175">
        <f t="shared" si="62"/>
        <v>1.0264569181265641</v>
      </c>
      <c r="I380" s="39"/>
      <c r="J380" s="39"/>
      <c r="K380" s="39">
        <f t="shared" si="59"/>
        <v>31841.571000001626</v>
      </c>
      <c r="L380" s="39">
        <v>46.07</v>
      </c>
    </row>
    <row r="381" spans="1:12" x14ac:dyDescent="0.25">
      <c r="A381">
        <v>1000</v>
      </c>
      <c r="B381" s="147">
        <v>43467</v>
      </c>
      <c r="C381" s="350">
        <v>2000</v>
      </c>
      <c r="D381" s="745">
        <v>5.4410999999999996</v>
      </c>
      <c r="E381" s="39">
        <v>14.72</v>
      </c>
      <c r="F381" s="39">
        <f t="shared" si="60"/>
        <v>18557.8</v>
      </c>
      <c r="G381" s="39">
        <f t="shared" si="61"/>
        <v>10882.199999999999</v>
      </c>
      <c r="H381" s="175">
        <f t="shared" si="62"/>
        <v>1.7053353182260942</v>
      </c>
      <c r="I381" s="39"/>
      <c r="J381" s="39"/>
      <c r="K381" s="39">
        <f t="shared" si="59"/>
        <v>33173.371000001629</v>
      </c>
      <c r="L381" s="39">
        <v>45.99</v>
      </c>
    </row>
    <row r="382" spans="1:12" x14ac:dyDescent="0.25">
      <c r="B382" s="147">
        <v>43468</v>
      </c>
      <c r="C382" s="10">
        <v>2400</v>
      </c>
      <c r="D382" s="186">
        <v>6.9425999999999997</v>
      </c>
      <c r="E382" s="39">
        <v>14.62</v>
      </c>
      <c r="F382" s="39">
        <f t="shared" si="60"/>
        <v>18425.759999999998</v>
      </c>
      <c r="G382" s="39">
        <f t="shared" si="61"/>
        <v>16662.239999999998</v>
      </c>
      <c r="H382" s="175">
        <f t="shared" si="62"/>
        <v>1.1058393109209805</v>
      </c>
      <c r="I382" s="39"/>
      <c r="J382" s="39"/>
      <c r="K382" s="39">
        <f t="shared" si="59"/>
        <v>33041.331000001621</v>
      </c>
      <c r="L382" s="39"/>
    </row>
    <row r="383" spans="1:12" x14ac:dyDescent="0.25">
      <c r="A383">
        <v>600</v>
      </c>
      <c r="B383" s="147">
        <v>43468</v>
      </c>
      <c r="C383" s="350">
        <v>2000</v>
      </c>
      <c r="D383" s="745">
        <v>5.3551000000000002</v>
      </c>
      <c r="E383" s="39">
        <v>14.62</v>
      </c>
      <c r="F383" s="39">
        <f t="shared" si="60"/>
        <v>18529.8</v>
      </c>
      <c r="G383" s="39">
        <f t="shared" si="61"/>
        <v>10710.2</v>
      </c>
      <c r="H383" s="175">
        <f t="shared" si="62"/>
        <v>1.7301077477544768</v>
      </c>
      <c r="I383" s="39"/>
      <c r="J383" s="39"/>
      <c r="K383" s="39">
        <f t="shared" ref="K383:K390" si="63">F383+$Q$10</f>
        <v>33145.371000001629</v>
      </c>
      <c r="L383" s="39">
        <v>47.06</v>
      </c>
    </row>
    <row r="384" spans="1:12" x14ac:dyDescent="0.25">
      <c r="A384">
        <v>1000</v>
      </c>
      <c r="B384" s="147">
        <v>43470</v>
      </c>
      <c r="C384" s="10">
        <v>2000</v>
      </c>
      <c r="D384" s="186">
        <v>5.3550000000000004</v>
      </c>
      <c r="E384" s="39">
        <v>15.41</v>
      </c>
      <c r="F384" s="39">
        <f t="shared" si="60"/>
        <v>20110</v>
      </c>
      <c r="G384" s="39">
        <f t="shared" si="61"/>
        <v>10710</v>
      </c>
      <c r="H384" s="175">
        <f t="shared" si="62"/>
        <v>1.8776844070961716</v>
      </c>
      <c r="I384" s="39"/>
      <c r="J384" s="39"/>
      <c r="K384" s="39">
        <f t="shared" si="63"/>
        <v>34725.571000001626</v>
      </c>
      <c r="L384" s="39"/>
    </row>
    <row r="385" spans="1:12" ht="15" customHeight="1" x14ac:dyDescent="0.25">
      <c r="A385">
        <v>800</v>
      </c>
      <c r="B385" s="147">
        <v>43475</v>
      </c>
      <c r="C385" s="10">
        <v>1800</v>
      </c>
      <c r="D385" s="186">
        <v>4.1368</v>
      </c>
      <c r="E385" s="39">
        <v>16.350000000000001</v>
      </c>
      <c r="F385" s="39">
        <f t="shared" si="60"/>
        <v>21983.760000000002</v>
      </c>
      <c r="G385" s="39">
        <f t="shared" si="61"/>
        <v>7446.24</v>
      </c>
      <c r="H385" s="175">
        <f t="shared" si="62"/>
        <v>2.9523303036163218</v>
      </c>
      <c r="I385" s="39"/>
      <c r="J385" s="39"/>
      <c r="K385" s="39">
        <f t="shared" si="63"/>
        <v>36599.331000001628</v>
      </c>
      <c r="L385" s="39">
        <v>52.2</v>
      </c>
    </row>
    <row r="386" spans="1:12" x14ac:dyDescent="0.25">
      <c r="A386">
        <v>1000</v>
      </c>
      <c r="B386" s="147">
        <v>43479</v>
      </c>
      <c r="C386" s="350">
        <v>2000</v>
      </c>
      <c r="D386" s="745">
        <v>5.3029999999999999</v>
      </c>
      <c r="E386" s="39">
        <v>15.83</v>
      </c>
      <c r="F386" s="39">
        <f t="shared" si="60"/>
        <v>21054.000000000004</v>
      </c>
      <c r="G386" s="39">
        <f t="shared" si="61"/>
        <v>10606</v>
      </c>
      <c r="H386" s="175">
        <f t="shared" si="62"/>
        <v>1.9851027720158403</v>
      </c>
      <c r="I386" s="39"/>
      <c r="J386" s="39"/>
      <c r="K386" s="39">
        <f t="shared" si="63"/>
        <v>35669.571000001626</v>
      </c>
      <c r="L386" s="39">
        <v>51.11</v>
      </c>
    </row>
    <row r="387" spans="1:12" x14ac:dyDescent="0.25">
      <c r="A387">
        <v>1000</v>
      </c>
      <c r="B387" s="147">
        <v>43483</v>
      </c>
      <c r="C387" s="10">
        <v>1800</v>
      </c>
      <c r="D387" s="186">
        <v>4.1135000000000002</v>
      </c>
      <c r="E387" s="39">
        <v>16.010000000000002</v>
      </c>
      <c r="F387" s="39">
        <f t="shared" si="60"/>
        <v>21413.7</v>
      </c>
      <c r="G387" s="39">
        <f t="shared" si="61"/>
        <v>7404.3</v>
      </c>
      <c r="H387" s="175">
        <f t="shared" si="62"/>
        <v>2.8920627203111708</v>
      </c>
      <c r="I387" s="39"/>
      <c r="J387" s="39"/>
      <c r="K387" s="39">
        <f t="shared" si="63"/>
        <v>36029.271000001623</v>
      </c>
      <c r="L387" s="39"/>
    </row>
    <row r="388" spans="1:12" x14ac:dyDescent="0.25">
      <c r="A388">
        <v>1000</v>
      </c>
      <c r="B388" s="147">
        <v>43487</v>
      </c>
      <c r="C388" s="350">
        <v>2000</v>
      </c>
      <c r="D388" s="745">
        <v>5.27</v>
      </c>
      <c r="E388" s="39">
        <v>15.69</v>
      </c>
      <c r="F388" s="39">
        <f t="shared" si="60"/>
        <v>20840</v>
      </c>
      <c r="G388" s="39">
        <f t="shared" si="61"/>
        <v>10540</v>
      </c>
      <c r="H388" s="175">
        <f t="shared" si="62"/>
        <v>1.9772296015180266</v>
      </c>
      <c r="I388" s="39"/>
      <c r="J388" s="39"/>
      <c r="K388" s="39">
        <f t="shared" si="63"/>
        <v>35455.571000001626</v>
      </c>
      <c r="L388" s="39">
        <v>53.01</v>
      </c>
    </row>
    <row r="389" spans="1:12" x14ac:dyDescent="0.25">
      <c r="A389">
        <v>1000</v>
      </c>
      <c r="B389" s="147">
        <v>43490</v>
      </c>
      <c r="C389" s="10">
        <v>1800</v>
      </c>
      <c r="D389" s="186">
        <v>4.0690999999999997</v>
      </c>
      <c r="E389" s="39">
        <v>15.9</v>
      </c>
      <c r="F389" s="39">
        <f t="shared" si="60"/>
        <v>21295.62</v>
      </c>
      <c r="G389" s="39">
        <f t="shared" si="61"/>
        <v>7324.3799999999992</v>
      </c>
      <c r="H389" s="175">
        <f t="shared" si="62"/>
        <v>2.907497972524637</v>
      </c>
      <c r="I389" s="39"/>
      <c r="J389" s="39"/>
      <c r="K389" s="39">
        <f t="shared" si="63"/>
        <v>35911.191000001621</v>
      </c>
      <c r="L389" s="39">
        <v>53.55</v>
      </c>
    </row>
    <row r="390" spans="1:12" x14ac:dyDescent="0.25">
      <c r="A390">
        <v>1000</v>
      </c>
      <c r="B390" s="147">
        <v>43496</v>
      </c>
      <c r="C390" s="350">
        <v>2000</v>
      </c>
      <c r="D390" s="745">
        <v>5.242</v>
      </c>
      <c r="E390" s="39">
        <v>15.8</v>
      </c>
      <c r="F390" s="39">
        <f t="shared" si="60"/>
        <v>21116</v>
      </c>
      <c r="G390" s="39">
        <f t="shared" si="61"/>
        <v>10484</v>
      </c>
      <c r="H390" s="175">
        <f t="shared" si="62"/>
        <v>2.0141167493323158</v>
      </c>
      <c r="I390" s="39"/>
      <c r="J390" s="39"/>
      <c r="K390" s="39">
        <f t="shared" si="63"/>
        <v>35731.571000001626</v>
      </c>
      <c r="L390" s="39"/>
    </row>
    <row r="391" spans="1:12" x14ac:dyDescent="0.25">
      <c r="A391">
        <v>1400</v>
      </c>
      <c r="B391" s="147">
        <v>43498</v>
      </c>
      <c r="C391" s="10">
        <v>2200</v>
      </c>
      <c r="D391" s="186">
        <v>6.2388000000000003</v>
      </c>
      <c r="E391" s="39">
        <v>16</v>
      </c>
      <c r="F391" s="39">
        <f t="shared" si="60"/>
        <v>21474.639999999996</v>
      </c>
      <c r="G391" s="39">
        <f t="shared" si="61"/>
        <v>13725.36</v>
      </c>
      <c r="H391" s="175">
        <f t="shared" si="62"/>
        <v>1.5645957555940242</v>
      </c>
      <c r="I391" s="39"/>
      <c r="J391" s="39"/>
      <c r="K391" s="39">
        <f t="shared" ref="K391:K397" si="64">F391+$Q$10</f>
        <v>36090.211000001626</v>
      </c>
      <c r="L391" s="39">
        <v>55.26</v>
      </c>
    </row>
    <row r="392" spans="1:12" x14ac:dyDescent="0.25">
      <c r="A392">
        <v>1400</v>
      </c>
      <c r="B392" s="147">
        <v>43503</v>
      </c>
      <c r="C392" s="10">
        <v>2400</v>
      </c>
      <c r="D392" s="186">
        <v>6.9870000000000001</v>
      </c>
      <c r="E392" s="39">
        <v>15.27</v>
      </c>
      <c r="F392" s="39">
        <f t="shared" si="60"/>
        <v>19879.199999999997</v>
      </c>
      <c r="G392" s="39">
        <f t="shared" si="61"/>
        <v>16768.8</v>
      </c>
      <c r="H392" s="175">
        <f t="shared" si="62"/>
        <v>1.185487333619579</v>
      </c>
      <c r="I392" s="39" t="s">
        <v>1202</v>
      </c>
      <c r="J392" s="39"/>
      <c r="K392" s="39">
        <f t="shared" si="64"/>
        <v>34494.771000001623</v>
      </c>
      <c r="L392" s="39">
        <v>52.48</v>
      </c>
    </row>
    <row r="393" spans="1:12" x14ac:dyDescent="0.25">
      <c r="A393">
        <v>1000</v>
      </c>
      <c r="B393" s="147">
        <v>43510</v>
      </c>
      <c r="C393" s="350">
        <v>2000</v>
      </c>
      <c r="D393" s="745">
        <v>5.109</v>
      </c>
      <c r="E393" s="39">
        <v>16.91</v>
      </c>
      <c r="F393" s="39">
        <f t="shared" si="60"/>
        <v>23602</v>
      </c>
      <c r="G393" s="39">
        <f t="shared" si="61"/>
        <v>10218</v>
      </c>
      <c r="H393" s="175">
        <f t="shared" si="62"/>
        <v>2.3098453709140734</v>
      </c>
      <c r="I393" s="39"/>
      <c r="J393" s="39"/>
      <c r="K393" s="39">
        <f t="shared" si="64"/>
        <v>38217.571000001626</v>
      </c>
      <c r="L393" s="39">
        <v>54.6</v>
      </c>
    </row>
    <row r="394" spans="1:12" x14ac:dyDescent="0.25">
      <c r="A394">
        <v>1000</v>
      </c>
      <c r="B394" s="147">
        <v>43510</v>
      </c>
      <c r="C394" s="10">
        <v>1800</v>
      </c>
      <c r="D394" s="186">
        <v>3.79</v>
      </c>
      <c r="E394" s="39">
        <v>16.91</v>
      </c>
      <c r="F394" s="39">
        <f t="shared" si="60"/>
        <v>23616</v>
      </c>
      <c r="G394" s="39">
        <f t="shared" si="61"/>
        <v>6822</v>
      </c>
      <c r="H394" s="175">
        <f t="shared" si="62"/>
        <v>3.4617414248021112</v>
      </c>
      <c r="I394" s="39"/>
      <c r="J394" s="39"/>
      <c r="K394" s="39">
        <f t="shared" si="64"/>
        <v>38231.571000001626</v>
      </c>
      <c r="L394" s="39">
        <v>54.6</v>
      </c>
    </row>
    <row r="395" spans="1:12" x14ac:dyDescent="0.25">
      <c r="A395">
        <v>1800</v>
      </c>
      <c r="B395" s="147">
        <v>43535</v>
      </c>
      <c r="C395" s="10">
        <v>1800</v>
      </c>
      <c r="D395" s="186">
        <v>3.74</v>
      </c>
      <c r="E395" s="39">
        <v>16.57</v>
      </c>
      <c r="F395" s="39">
        <f t="shared" ref="F395:F403" si="65">C395*(E395-D395)</f>
        <v>23094</v>
      </c>
      <c r="G395" s="39">
        <f t="shared" ref="G395:G403" si="66">D395*C395</f>
        <v>6732</v>
      </c>
      <c r="H395" s="175">
        <f t="shared" ref="H395:H403" si="67">(E395-D395)/D395</f>
        <v>3.4304812834224596</v>
      </c>
      <c r="I395" s="39"/>
      <c r="J395" s="39"/>
      <c r="K395" s="39">
        <f t="shared" si="64"/>
        <v>37709.571000001626</v>
      </c>
      <c r="L395" s="39"/>
    </row>
    <row r="396" spans="1:12" x14ac:dyDescent="0.25">
      <c r="A396">
        <v>1700</v>
      </c>
      <c r="B396" s="147">
        <v>43544</v>
      </c>
      <c r="C396" s="10">
        <v>1700</v>
      </c>
      <c r="D396" s="186">
        <v>2.92</v>
      </c>
      <c r="E396" s="39">
        <v>17.68</v>
      </c>
      <c r="F396" s="39">
        <f t="shared" si="65"/>
        <v>25092</v>
      </c>
      <c r="G396" s="39">
        <f t="shared" si="66"/>
        <v>4964</v>
      </c>
      <c r="H396" s="175">
        <f t="shared" si="67"/>
        <v>5.0547945205479454</v>
      </c>
      <c r="I396" s="39"/>
      <c r="J396" s="39"/>
      <c r="K396" s="39">
        <f t="shared" si="64"/>
        <v>39707.571000001626</v>
      </c>
      <c r="L396" s="39"/>
    </row>
    <row r="397" spans="1:12" x14ac:dyDescent="0.25">
      <c r="A397">
        <v>1700</v>
      </c>
      <c r="B397" s="147">
        <v>43546</v>
      </c>
      <c r="C397" s="10">
        <v>1800</v>
      </c>
      <c r="D397" s="186">
        <v>3.7111999999999998</v>
      </c>
      <c r="E397" s="39">
        <v>16.68</v>
      </c>
      <c r="F397" s="39">
        <f t="shared" si="65"/>
        <v>23343.84</v>
      </c>
      <c r="G397" s="39">
        <f t="shared" si="66"/>
        <v>6680.16</v>
      </c>
      <c r="H397" s="175">
        <f t="shared" si="67"/>
        <v>3.4945031256736367</v>
      </c>
      <c r="I397" s="39"/>
      <c r="J397" s="39"/>
      <c r="K397" s="39">
        <f t="shared" si="64"/>
        <v>37959.411000001623</v>
      </c>
      <c r="L397" s="39">
        <v>58.84</v>
      </c>
    </row>
    <row r="398" spans="1:12" x14ac:dyDescent="0.25">
      <c r="A398">
        <v>1700</v>
      </c>
      <c r="B398" s="147">
        <v>43546</v>
      </c>
      <c r="C398" s="350">
        <v>2000</v>
      </c>
      <c r="D398" s="745">
        <v>5.0152999999999999</v>
      </c>
      <c r="E398" s="39">
        <v>16.68</v>
      </c>
      <c r="F398" s="39">
        <f t="shared" si="65"/>
        <v>23329.4</v>
      </c>
      <c r="G398" s="39">
        <f t="shared" si="66"/>
        <v>10030.6</v>
      </c>
      <c r="H398" s="175">
        <f t="shared" si="67"/>
        <v>2.3258229816760712</v>
      </c>
      <c r="I398" s="39"/>
      <c r="J398" s="39"/>
      <c r="K398" s="39">
        <f t="shared" ref="K398:K403" si="68">F398+$Q$10</f>
        <v>37944.971000001628</v>
      </c>
      <c r="L398" s="39">
        <v>58.84</v>
      </c>
    </row>
    <row r="399" spans="1:12" x14ac:dyDescent="0.25">
      <c r="A399">
        <v>1400</v>
      </c>
      <c r="B399" s="147">
        <v>43556</v>
      </c>
      <c r="C399" s="10">
        <v>1700</v>
      </c>
      <c r="D399" s="186">
        <v>2.84</v>
      </c>
      <c r="E399" s="39">
        <v>17.39</v>
      </c>
      <c r="F399" s="39">
        <f t="shared" si="65"/>
        <v>24735</v>
      </c>
      <c r="G399" s="39">
        <f t="shared" si="66"/>
        <v>4828</v>
      </c>
      <c r="H399" s="175">
        <f t="shared" si="67"/>
        <v>5.1232394366197189</v>
      </c>
      <c r="I399" s="39"/>
      <c r="J399" s="39"/>
      <c r="K399" s="39">
        <f t="shared" si="68"/>
        <v>39350.571000001626</v>
      </c>
      <c r="L399" s="39">
        <v>61.69</v>
      </c>
    </row>
    <row r="400" spans="1:12" x14ac:dyDescent="0.25">
      <c r="A400">
        <v>1400</v>
      </c>
      <c r="B400" s="147">
        <v>43558</v>
      </c>
      <c r="C400" s="350">
        <v>2000</v>
      </c>
      <c r="D400" s="745">
        <v>4.9612999999999996</v>
      </c>
      <c r="E400" s="39">
        <v>16.93</v>
      </c>
      <c r="F400" s="39">
        <f t="shared" si="65"/>
        <v>23937.4</v>
      </c>
      <c r="G400" s="39">
        <f t="shared" si="66"/>
        <v>9922.5999999999985</v>
      </c>
      <c r="H400" s="175">
        <f t="shared" si="67"/>
        <v>2.4124120694172899</v>
      </c>
      <c r="I400" s="39"/>
      <c r="J400" s="39"/>
      <c r="K400" s="39">
        <f t="shared" si="68"/>
        <v>38552.971000001628</v>
      </c>
      <c r="L400" s="39"/>
    </row>
    <row r="401" spans="1:12" x14ac:dyDescent="0.25">
      <c r="A401">
        <v>1100</v>
      </c>
      <c r="B401" s="147">
        <v>43560</v>
      </c>
      <c r="C401" s="10">
        <v>1700</v>
      </c>
      <c r="D401" s="186">
        <v>2.72</v>
      </c>
      <c r="E401" s="39">
        <v>17.7</v>
      </c>
      <c r="F401" s="39">
        <f t="shared" si="65"/>
        <v>25465.999999999996</v>
      </c>
      <c r="G401" s="39">
        <f t="shared" si="66"/>
        <v>4624</v>
      </c>
      <c r="H401" s="175">
        <f t="shared" si="67"/>
        <v>5.5073529411764701</v>
      </c>
      <c r="I401" s="39"/>
      <c r="J401" s="39"/>
      <c r="K401" s="39">
        <f t="shared" si="68"/>
        <v>40081.571000001626</v>
      </c>
      <c r="L401" s="39">
        <v>63.25</v>
      </c>
    </row>
    <row r="402" spans="1:12" x14ac:dyDescent="0.25">
      <c r="B402" s="147">
        <v>43566</v>
      </c>
      <c r="C402" s="10">
        <v>1900</v>
      </c>
      <c r="D402" s="186">
        <v>4.24</v>
      </c>
      <c r="E402" s="39">
        <v>17.190000000000001</v>
      </c>
      <c r="F402" s="39">
        <f t="shared" si="65"/>
        <v>24605.000000000004</v>
      </c>
      <c r="G402" s="39">
        <f t="shared" si="66"/>
        <v>8056</v>
      </c>
      <c r="H402" s="175">
        <f t="shared" si="67"/>
        <v>3.0542452830188682</v>
      </c>
      <c r="I402" s="39"/>
      <c r="J402" s="39"/>
      <c r="K402" s="39">
        <f t="shared" si="68"/>
        <v>39220.571000001626</v>
      </c>
      <c r="L402" s="39">
        <v>63.68</v>
      </c>
    </row>
    <row r="403" spans="1:12" x14ac:dyDescent="0.25">
      <c r="A403">
        <v>900</v>
      </c>
      <c r="B403" s="147">
        <v>43572</v>
      </c>
      <c r="C403" s="10">
        <v>1700</v>
      </c>
      <c r="D403" s="186">
        <v>2.645</v>
      </c>
      <c r="E403" s="39">
        <v>17.739999999999998</v>
      </c>
      <c r="F403" s="39">
        <f t="shared" si="65"/>
        <v>25661.499999999996</v>
      </c>
      <c r="G403" s="39">
        <f t="shared" si="66"/>
        <v>4496.5</v>
      </c>
      <c r="H403" s="175">
        <f t="shared" si="67"/>
        <v>5.7069943289224945</v>
      </c>
      <c r="I403" s="39"/>
      <c r="J403" s="39"/>
      <c r="K403" s="39">
        <f t="shared" si="68"/>
        <v>40277.071000001626</v>
      </c>
      <c r="L403" s="39"/>
    </row>
    <row r="404" spans="1:12" x14ac:dyDescent="0.25">
      <c r="A404">
        <v>1000</v>
      </c>
      <c r="B404" s="147">
        <v>43577</v>
      </c>
      <c r="C404" s="10">
        <v>1500</v>
      </c>
      <c r="D404" s="186">
        <v>0.49</v>
      </c>
      <c r="E404" s="39">
        <v>18.78</v>
      </c>
      <c r="F404" s="39">
        <f t="shared" ref="F404:F433" si="69">C404*(E404-D404)</f>
        <v>27435.000000000004</v>
      </c>
      <c r="G404" s="39">
        <f t="shared" ref="G404:G433" si="70">D404*C404</f>
        <v>735</v>
      </c>
      <c r="H404" s="175">
        <f t="shared" ref="H404:H433" si="71">(E404-D404)/D404</f>
        <v>37.326530612244902</v>
      </c>
      <c r="I404" s="39"/>
      <c r="J404" s="39"/>
      <c r="K404" s="39">
        <f t="shared" ref="K404:K433" si="72">F404+$Q$10</f>
        <v>42050.571000001626</v>
      </c>
      <c r="L404" s="39">
        <v>65.59</v>
      </c>
    </row>
    <row r="405" spans="1:12" x14ac:dyDescent="0.25">
      <c r="B405" s="147">
        <v>43579</v>
      </c>
      <c r="C405" s="10">
        <v>1700</v>
      </c>
      <c r="D405" s="186">
        <v>2.5950000000000002</v>
      </c>
      <c r="E405" s="39">
        <v>18.149999999999999</v>
      </c>
      <c r="F405" s="39">
        <f t="shared" si="69"/>
        <v>26443.499999999996</v>
      </c>
      <c r="G405" s="39">
        <f t="shared" si="70"/>
        <v>4411.5</v>
      </c>
      <c r="H405" s="175">
        <f t="shared" si="71"/>
        <v>5.9942196531791891</v>
      </c>
      <c r="I405" s="39"/>
      <c r="J405" s="39"/>
      <c r="K405" s="39">
        <f t="shared" si="72"/>
        <v>41059.071000001626</v>
      </c>
      <c r="L405" s="39"/>
    </row>
    <row r="406" spans="1:12" x14ac:dyDescent="0.25">
      <c r="A406">
        <v>1000</v>
      </c>
      <c r="B406" s="147">
        <v>43583</v>
      </c>
      <c r="C406" s="350">
        <v>2000</v>
      </c>
      <c r="D406" s="745">
        <v>4.83</v>
      </c>
      <c r="E406" s="39">
        <v>17.38</v>
      </c>
      <c r="F406" s="39">
        <f t="shared" si="69"/>
        <v>25099.999999999996</v>
      </c>
      <c r="G406" s="39">
        <f t="shared" si="70"/>
        <v>9660</v>
      </c>
      <c r="H406" s="175">
        <f t="shared" si="71"/>
        <v>2.5983436853002067</v>
      </c>
      <c r="I406" s="39"/>
      <c r="J406" s="39"/>
      <c r="K406" s="39">
        <f t="shared" si="72"/>
        <v>39715.571000001626</v>
      </c>
      <c r="L406" s="39">
        <v>63.3</v>
      </c>
    </row>
    <row r="407" spans="1:12" ht="15" customHeight="1" x14ac:dyDescent="0.25">
      <c r="A407">
        <v>1000</v>
      </c>
      <c r="B407" s="147">
        <v>43586</v>
      </c>
      <c r="C407" s="10">
        <v>2200</v>
      </c>
      <c r="D407" s="186">
        <v>5.9</v>
      </c>
      <c r="E407" s="39">
        <v>16.53</v>
      </c>
      <c r="F407" s="39">
        <f t="shared" si="69"/>
        <v>23386</v>
      </c>
      <c r="G407" s="39">
        <f t="shared" si="70"/>
        <v>12980</v>
      </c>
      <c r="H407" s="175">
        <f t="shared" si="71"/>
        <v>1.8016949152542374</v>
      </c>
      <c r="I407" s="39"/>
      <c r="J407" s="39"/>
      <c r="K407" s="39">
        <f t="shared" si="72"/>
        <v>38001.571000001626</v>
      </c>
      <c r="L407" s="39">
        <v>63.54</v>
      </c>
    </row>
    <row r="408" spans="1:12" x14ac:dyDescent="0.25">
      <c r="A408">
        <v>1000</v>
      </c>
      <c r="B408" s="147">
        <v>43587</v>
      </c>
      <c r="C408" s="10">
        <v>2800</v>
      </c>
      <c r="D408" s="186">
        <v>8.0139999999999993</v>
      </c>
      <c r="E408" s="39">
        <v>15.52</v>
      </c>
      <c r="F408" s="39">
        <f t="shared" si="69"/>
        <v>21016.799999999999</v>
      </c>
      <c r="G408" s="39">
        <f t="shared" si="70"/>
        <v>22439.199999999997</v>
      </c>
      <c r="H408" s="175">
        <f t="shared" si="71"/>
        <v>0.93661093087097591</v>
      </c>
      <c r="I408" s="39"/>
      <c r="J408" s="39"/>
      <c r="K408" s="39">
        <f t="shared" si="72"/>
        <v>35632.371000001629</v>
      </c>
      <c r="L408" s="39">
        <v>61.74</v>
      </c>
    </row>
    <row r="409" spans="1:12" x14ac:dyDescent="0.25">
      <c r="A409">
        <v>1500</v>
      </c>
      <c r="B409" s="147">
        <v>43608</v>
      </c>
      <c r="C409" s="10">
        <v>3200</v>
      </c>
      <c r="D409" s="186">
        <v>8.83</v>
      </c>
      <c r="E409" s="39">
        <v>14.56</v>
      </c>
      <c r="F409" s="39">
        <f t="shared" si="69"/>
        <v>18336</v>
      </c>
      <c r="G409" s="39">
        <f t="shared" si="70"/>
        <v>28256</v>
      </c>
      <c r="H409" s="175">
        <f t="shared" si="71"/>
        <v>0.64892412231030583</v>
      </c>
      <c r="I409" s="39"/>
      <c r="J409" s="39"/>
      <c r="K409" s="39">
        <f t="shared" si="72"/>
        <v>32951.571000001626</v>
      </c>
      <c r="L409" s="39"/>
    </row>
    <row r="410" spans="1:12" x14ac:dyDescent="0.25">
      <c r="A410">
        <v>2000</v>
      </c>
      <c r="B410" s="147">
        <v>43614</v>
      </c>
      <c r="C410" s="10">
        <v>3200</v>
      </c>
      <c r="D410" s="186">
        <v>8.83</v>
      </c>
      <c r="E410" s="39">
        <v>14.09</v>
      </c>
      <c r="F410" s="39">
        <f t="shared" si="69"/>
        <v>16832</v>
      </c>
      <c r="G410" s="39">
        <f t="shared" si="70"/>
        <v>28256</v>
      </c>
      <c r="H410" s="175">
        <f t="shared" si="71"/>
        <v>0.59569648924122309</v>
      </c>
      <c r="I410" s="39"/>
      <c r="J410" s="39"/>
      <c r="K410" s="39">
        <f t="shared" si="72"/>
        <v>31447.571000001626</v>
      </c>
      <c r="L410" s="39">
        <v>59.1</v>
      </c>
    </row>
    <row r="411" spans="1:12" x14ac:dyDescent="0.25">
      <c r="A411">
        <v>2800</v>
      </c>
      <c r="B411" s="147">
        <v>43626</v>
      </c>
      <c r="C411" s="10">
        <v>3200</v>
      </c>
      <c r="D411" s="186">
        <v>8.7858999999999998</v>
      </c>
      <c r="E411" s="39">
        <v>13.45</v>
      </c>
      <c r="F411" s="39">
        <f t="shared" si="69"/>
        <v>14925.119999999999</v>
      </c>
      <c r="G411" s="39">
        <f t="shared" si="70"/>
        <v>28114.880000000001</v>
      </c>
      <c r="H411" s="175">
        <f t="shared" si="71"/>
        <v>0.53086194925960906</v>
      </c>
      <c r="I411" s="39"/>
      <c r="J411" s="39"/>
      <c r="K411" s="39">
        <f t="shared" si="72"/>
        <v>29540.691000001625</v>
      </c>
      <c r="L411" s="39">
        <v>53.38</v>
      </c>
    </row>
    <row r="412" spans="1:12" x14ac:dyDescent="0.25">
      <c r="A412">
        <v>2800</v>
      </c>
      <c r="B412" s="147">
        <v>43636</v>
      </c>
      <c r="C412" s="10">
        <v>3400</v>
      </c>
      <c r="D412" s="186">
        <v>9.1</v>
      </c>
      <c r="E412" s="39">
        <v>14.11</v>
      </c>
      <c r="F412" s="39">
        <f t="shared" si="69"/>
        <v>17034</v>
      </c>
      <c r="G412" s="39">
        <f t="shared" si="70"/>
        <v>30940</v>
      </c>
      <c r="H412" s="175">
        <f t="shared" si="71"/>
        <v>0.55054945054945059</v>
      </c>
      <c r="I412" s="39"/>
      <c r="J412" s="39"/>
      <c r="K412" s="39">
        <f t="shared" si="72"/>
        <v>31649.571000001626</v>
      </c>
      <c r="L412" s="39">
        <v>57.39</v>
      </c>
    </row>
    <row r="413" spans="1:12" x14ac:dyDescent="0.25">
      <c r="B413" s="147">
        <v>43640</v>
      </c>
      <c r="C413" s="7">
        <v>4000</v>
      </c>
      <c r="D413" s="349">
        <v>9.85</v>
      </c>
      <c r="E413" s="39">
        <v>13.9</v>
      </c>
      <c r="F413" s="39">
        <f t="shared" si="69"/>
        <v>16200.000000000004</v>
      </c>
      <c r="G413" s="39">
        <f t="shared" si="70"/>
        <v>39400</v>
      </c>
      <c r="H413" s="175">
        <f t="shared" si="71"/>
        <v>0.4111675126903554</v>
      </c>
      <c r="I413" s="39"/>
      <c r="J413" s="39"/>
      <c r="K413" s="39">
        <f t="shared" si="72"/>
        <v>30815.57100000163</v>
      </c>
      <c r="L413" s="39"/>
    </row>
    <row r="414" spans="1:12" ht="15" customHeight="1" x14ac:dyDescent="0.25">
      <c r="B414" s="147">
        <v>43641</v>
      </c>
      <c r="C414" s="10">
        <v>4500</v>
      </c>
      <c r="D414" s="186">
        <v>10.32</v>
      </c>
      <c r="E414" s="39">
        <v>13.9</v>
      </c>
      <c r="F414" s="39">
        <f t="shared" si="69"/>
        <v>16110</v>
      </c>
      <c r="G414" s="39">
        <f t="shared" si="70"/>
        <v>46440</v>
      </c>
      <c r="H414" s="175">
        <f t="shared" si="71"/>
        <v>0.34689922480620156</v>
      </c>
      <c r="I414" s="39"/>
      <c r="J414" s="39"/>
      <c r="K414" s="39">
        <f t="shared" si="72"/>
        <v>30725.571000001626</v>
      </c>
      <c r="L414" s="39"/>
    </row>
    <row r="415" spans="1:12" x14ac:dyDescent="0.25">
      <c r="A415">
        <v>3200</v>
      </c>
      <c r="B415" s="147">
        <v>43648</v>
      </c>
      <c r="C415" s="716">
        <v>5000</v>
      </c>
      <c r="D415" s="717">
        <v>10.645</v>
      </c>
      <c r="E415" s="39">
        <v>13.55</v>
      </c>
      <c r="F415" s="39">
        <f t="shared" si="69"/>
        <v>14525.000000000005</v>
      </c>
      <c r="G415" s="39">
        <f t="shared" si="70"/>
        <v>53225</v>
      </c>
      <c r="H415" s="175">
        <f t="shared" si="71"/>
        <v>0.2728980742132458</v>
      </c>
      <c r="I415" s="39"/>
      <c r="J415" s="39"/>
      <c r="K415" s="39">
        <f t="shared" si="72"/>
        <v>29140.571000001633</v>
      </c>
      <c r="L415" s="39"/>
    </row>
    <row r="416" spans="1:12" x14ac:dyDescent="0.25">
      <c r="A416">
        <v>3200</v>
      </c>
      <c r="B416" s="147">
        <v>43655</v>
      </c>
      <c r="C416" s="10">
        <v>7000</v>
      </c>
      <c r="D416" s="186">
        <v>11.489000000000001</v>
      </c>
      <c r="E416" s="39">
        <v>13.54</v>
      </c>
      <c r="F416" s="39">
        <f t="shared" si="69"/>
        <v>14356.999999999989</v>
      </c>
      <c r="G416" s="39">
        <f t="shared" si="70"/>
        <v>80423</v>
      </c>
      <c r="H416" s="175">
        <f t="shared" si="71"/>
        <v>0.1785185829924274</v>
      </c>
      <c r="I416" s="39"/>
      <c r="J416" s="39"/>
      <c r="K416" s="39">
        <f t="shared" si="72"/>
        <v>28972.571000001615</v>
      </c>
      <c r="L416" s="39"/>
    </row>
    <row r="417" spans="1:12" x14ac:dyDescent="0.25">
      <c r="A417">
        <v>3200</v>
      </c>
      <c r="B417" s="147">
        <v>43657</v>
      </c>
      <c r="C417" s="10">
        <v>7200</v>
      </c>
      <c r="D417" s="186">
        <v>11.55</v>
      </c>
      <c r="E417" s="39">
        <v>13.65</v>
      </c>
      <c r="F417" s="39">
        <f t="shared" si="69"/>
        <v>15119.999999999998</v>
      </c>
      <c r="G417" s="39">
        <f t="shared" si="70"/>
        <v>83160</v>
      </c>
      <c r="H417" s="175">
        <f t="shared" si="71"/>
        <v>0.18181818181818177</v>
      </c>
      <c r="I417" s="39"/>
      <c r="J417" s="39"/>
      <c r="K417" s="39">
        <f t="shared" si="72"/>
        <v>29735.571000001626</v>
      </c>
      <c r="L417" s="39"/>
    </row>
    <row r="418" spans="1:12" x14ac:dyDescent="0.25">
      <c r="A418">
        <v>3100</v>
      </c>
      <c r="B418" s="147">
        <v>43658</v>
      </c>
      <c r="C418" s="10">
        <v>7100</v>
      </c>
      <c r="D418" s="186">
        <v>11.52</v>
      </c>
      <c r="E418" s="39">
        <v>13.92</v>
      </c>
      <c r="F418" s="39">
        <f t="shared" si="69"/>
        <v>17040.000000000004</v>
      </c>
      <c r="G418" s="39">
        <f t="shared" si="70"/>
        <v>81792</v>
      </c>
      <c r="H418" s="175">
        <f t="shared" si="71"/>
        <v>0.20833333333333337</v>
      </c>
      <c r="I418" s="39"/>
      <c r="J418" s="39"/>
      <c r="K418" s="39">
        <f t="shared" si="72"/>
        <v>31655.57100000163</v>
      </c>
      <c r="L418" s="39"/>
    </row>
    <row r="419" spans="1:12" x14ac:dyDescent="0.25">
      <c r="A419">
        <v>3100</v>
      </c>
      <c r="B419" s="147">
        <v>43661</v>
      </c>
      <c r="C419" s="10">
        <v>7400</v>
      </c>
      <c r="D419" s="186">
        <v>11.61</v>
      </c>
      <c r="E419" s="39">
        <v>13.48</v>
      </c>
      <c r="F419" s="39">
        <f t="shared" si="69"/>
        <v>13838.000000000007</v>
      </c>
      <c r="G419" s="39">
        <f t="shared" si="70"/>
        <v>85914</v>
      </c>
      <c r="H419" s="175">
        <f t="shared" si="71"/>
        <v>0.16106804478897513</v>
      </c>
      <c r="I419" s="39"/>
      <c r="J419" s="39"/>
      <c r="K419" s="39">
        <f t="shared" si="72"/>
        <v>28453.571000001633</v>
      </c>
      <c r="L419" s="39">
        <v>59.45</v>
      </c>
    </row>
    <row r="420" spans="1:12" x14ac:dyDescent="0.25">
      <c r="A420">
        <v>1500</v>
      </c>
      <c r="B420" s="147">
        <v>43670</v>
      </c>
      <c r="C420" s="716">
        <v>5000</v>
      </c>
      <c r="D420" s="717">
        <v>10.417</v>
      </c>
      <c r="E420" s="39">
        <v>13.97</v>
      </c>
      <c r="F420" s="39">
        <f t="shared" si="69"/>
        <v>17765.000000000004</v>
      </c>
      <c r="G420" s="39">
        <f t="shared" si="70"/>
        <v>52085</v>
      </c>
      <c r="H420" s="175">
        <f t="shared" si="71"/>
        <v>0.34107708553326305</v>
      </c>
      <c r="I420" s="39"/>
      <c r="J420" s="39"/>
      <c r="K420" s="39">
        <f t="shared" si="72"/>
        <v>32380.57100000163</v>
      </c>
      <c r="L420" s="39"/>
    </row>
    <row r="421" spans="1:12" x14ac:dyDescent="0.25">
      <c r="A421">
        <v>2000</v>
      </c>
      <c r="B421" s="147">
        <v>43676</v>
      </c>
      <c r="C421" s="10">
        <v>5000</v>
      </c>
      <c r="D421" s="186">
        <v>10.417</v>
      </c>
      <c r="E421" s="39">
        <v>14.13</v>
      </c>
      <c r="F421" s="39">
        <f t="shared" si="69"/>
        <v>18565.000000000004</v>
      </c>
      <c r="G421" s="39">
        <f t="shared" si="70"/>
        <v>52085</v>
      </c>
      <c r="H421" s="175">
        <f t="shared" si="71"/>
        <v>0.35643659402899119</v>
      </c>
      <c r="I421" s="39"/>
      <c r="J421" s="39"/>
      <c r="K421" s="39">
        <f t="shared" si="72"/>
        <v>33180.571000001626</v>
      </c>
      <c r="L421" s="39"/>
    </row>
    <row r="422" spans="1:12" x14ac:dyDescent="0.25">
      <c r="A422">
        <v>2500</v>
      </c>
      <c r="B422" s="147">
        <v>43678</v>
      </c>
      <c r="C422" s="352">
        <v>6000</v>
      </c>
      <c r="D422" s="554">
        <v>10.944000000000001</v>
      </c>
      <c r="E422" s="39">
        <v>13.53</v>
      </c>
      <c r="F422" s="39">
        <f t="shared" si="69"/>
        <v>15515.999999999991</v>
      </c>
      <c r="G422" s="39">
        <f t="shared" si="70"/>
        <v>65664</v>
      </c>
      <c r="H422" s="175">
        <f t="shared" si="71"/>
        <v>0.23629385964912267</v>
      </c>
      <c r="I422" s="39"/>
      <c r="J422" s="39"/>
      <c r="K422" s="39">
        <f t="shared" si="72"/>
        <v>30131.571000001619</v>
      </c>
      <c r="L422" s="39"/>
    </row>
    <row r="423" spans="1:12" x14ac:dyDescent="0.25">
      <c r="A423">
        <v>2500</v>
      </c>
      <c r="B423" s="147">
        <v>43679</v>
      </c>
      <c r="C423" s="10">
        <v>6500</v>
      </c>
      <c r="D423" s="186">
        <v>11.11</v>
      </c>
      <c r="E423" s="39">
        <v>13.28</v>
      </c>
      <c r="F423" s="39">
        <f t="shared" si="69"/>
        <v>14105</v>
      </c>
      <c r="G423" s="39">
        <f t="shared" si="70"/>
        <v>72215</v>
      </c>
      <c r="H423" s="175">
        <f t="shared" si="71"/>
        <v>0.19531953195319532</v>
      </c>
      <c r="I423" s="39"/>
      <c r="J423" s="39"/>
      <c r="K423" s="39">
        <f t="shared" si="72"/>
        <v>28720.571000001626</v>
      </c>
      <c r="L423" s="39"/>
    </row>
    <row r="424" spans="1:12" ht="15" customHeight="1" x14ac:dyDescent="0.25">
      <c r="A424">
        <v>2500</v>
      </c>
      <c r="B424" s="147">
        <v>43682</v>
      </c>
      <c r="C424" s="10">
        <v>6800</v>
      </c>
      <c r="D424" s="186">
        <v>11.176600000000001</v>
      </c>
      <c r="E424" s="39">
        <v>12.5</v>
      </c>
      <c r="F424" s="39">
        <f t="shared" si="69"/>
        <v>8999.1199999999972</v>
      </c>
      <c r="G424" s="39">
        <f t="shared" si="70"/>
        <v>76000.88</v>
      </c>
      <c r="H424" s="175">
        <f t="shared" si="71"/>
        <v>0.11840810264302197</v>
      </c>
      <c r="I424" s="39"/>
      <c r="J424" s="39"/>
      <c r="K424" s="39">
        <f t="shared" si="72"/>
        <v>23614.691000001621</v>
      </c>
      <c r="L424" s="39"/>
    </row>
    <row r="425" spans="1:12" x14ac:dyDescent="0.25">
      <c r="A425">
        <v>2500</v>
      </c>
      <c r="B425" s="147">
        <v>43683</v>
      </c>
      <c r="C425" s="10">
        <v>7000</v>
      </c>
      <c r="D425" s="186">
        <v>11.2</v>
      </c>
      <c r="E425" s="39">
        <v>12.16</v>
      </c>
      <c r="F425" s="39">
        <f t="shared" si="69"/>
        <v>6720.0000000000064</v>
      </c>
      <c r="G425" s="39">
        <f t="shared" si="70"/>
        <v>78400</v>
      </c>
      <c r="H425" s="175">
        <f t="shared" si="71"/>
        <v>8.5714285714285798E-2</v>
      </c>
      <c r="I425" s="39"/>
      <c r="J425" s="39"/>
      <c r="K425" s="39">
        <f t="shared" si="72"/>
        <v>21335.571000001633</v>
      </c>
      <c r="L425" s="39"/>
    </row>
    <row r="426" spans="1:12" x14ac:dyDescent="0.25">
      <c r="A426">
        <v>2000</v>
      </c>
      <c r="B426" s="147">
        <v>43686</v>
      </c>
      <c r="C426" s="10">
        <v>6500</v>
      </c>
      <c r="D426" s="186">
        <v>11.061999999999999</v>
      </c>
      <c r="E426" s="39">
        <v>12.87</v>
      </c>
      <c r="F426" s="39">
        <f t="shared" si="69"/>
        <v>11751.999999999998</v>
      </c>
      <c r="G426" s="39">
        <f t="shared" si="70"/>
        <v>71903</v>
      </c>
      <c r="H426" s="175">
        <f t="shared" si="71"/>
        <v>0.1634424154764057</v>
      </c>
      <c r="I426" s="39"/>
      <c r="J426" s="39"/>
      <c r="K426" s="39">
        <f t="shared" si="72"/>
        <v>26367.571000001626</v>
      </c>
      <c r="L426" s="39"/>
    </row>
    <row r="427" spans="1:12" x14ac:dyDescent="0.25">
      <c r="A427">
        <v>4200</v>
      </c>
      <c r="B427" s="147">
        <v>43691</v>
      </c>
      <c r="C427" s="10">
        <v>7000</v>
      </c>
      <c r="D427" s="186">
        <v>11.15</v>
      </c>
      <c r="E427" s="39">
        <v>12.3</v>
      </c>
      <c r="F427" s="39">
        <f t="shared" si="69"/>
        <v>8050.0000000000027</v>
      </c>
      <c r="G427" s="39">
        <f t="shared" si="70"/>
        <v>78050</v>
      </c>
      <c r="H427" s="175">
        <f t="shared" si="71"/>
        <v>0.10313901345291483</v>
      </c>
      <c r="I427" s="39"/>
      <c r="J427" s="39"/>
      <c r="K427" s="39">
        <f t="shared" si="72"/>
        <v>22665.57100000163</v>
      </c>
      <c r="L427" s="39"/>
    </row>
    <row r="428" spans="1:12" x14ac:dyDescent="0.25">
      <c r="A428">
        <v>4000</v>
      </c>
      <c r="B428" s="147">
        <v>43696</v>
      </c>
      <c r="C428" s="10">
        <v>6500</v>
      </c>
      <c r="D428" s="186">
        <v>11.013999999999999</v>
      </c>
      <c r="E428" s="39">
        <v>12.88</v>
      </c>
      <c r="F428" s="39">
        <f t="shared" si="69"/>
        <v>12129.000000000009</v>
      </c>
      <c r="G428" s="39">
        <f t="shared" si="70"/>
        <v>71591</v>
      </c>
      <c r="H428" s="175">
        <f t="shared" si="71"/>
        <v>0.1694207372435084</v>
      </c>
      <c r="I428" s="39"/>
      <c r="J428" s="39"/>
      <c r="K428" s="39">
        <f t="shared" si="72"/>
        <v>26744.571000001633</v>
      </c>
      <c r="L428" s="39"/>
    </row>
    <row r="429" spans="1:12" x14ac:dyDescent="0.25">
      <c r="A429">
        <v>4000</v>
      </c>
      <c r="B429" s="147">
        <v>43698</v>
      </c>
      <c r="C429" s="10">
        <v>6800</v>
      </c>
      <c r="D429" s="186">
        <v>11.08</v>
      </c>
      <c r="E429" s="39">
        <v>12.42</v>
      </c>
      <c r="F429" s="39">
        <f t="shared" si="69"/>
        <v>9111.9999999999982</v>
      </c>
      <c r="G429" s="39">
        <f t="shared" si="70"/>
        <v>75344</v>
      </c>
      <c r="H429" s="175">
        <f t="shared" si="71"/>
        <v>0.12093862815884475</v>
      </c>
      <c r="I429" s="39"/>
      <c r="J429" s="39"/>
      <c r="K429" s="39">
        <f t="shared" si="72"/>
        <v>23727.571000001626</v>
      </c>
      <c r="L429" s="39"/>
    </row>
    <row r="430" spans="1:12" x14ac:dyDescent="0.25">
      <c r="A430">
        <v>4000</v>
      </c>
      <c r="B430" s="147">
        <v>43702</v>
      </c>
      <c r="C430" s="10">
        <v>7000</v>
      </c>
      <c r="D430" s="186">
        <v>11.1</v>
      </c>
      <c r="E430" s="39">
        <v>11.75</v>
      </c>
      <c r="F430" s="39">
        <f t="shared" si="69"/>
        <v>4550.0000000000027</v>
      </c>
      <c r="G430" s="39">
        <f t="shared" si="70"/>
        <v>77700</v>
      </c>
      <c r="H430" s="175">
        <f t="shared" si="71"/>
        <v>5.8558558558558592E-2</v>
      </c>
      <c r="I430" s="39"/>
      <c r="J430" s="39"/>
      <c r="K430" s="39">
        <f t="shared" si="72"/>
        <v>19165.57100000163</v>
      </c>
      <c r="L430" s="39"/>
    </row>
    <row r="431" spans="1:12" ht="15" customHeight="1" x14ac:dyDescent="0.25">
      <c r="A431">
        <v>4000</v>
      </c>
      <c r="B431" s="147">
        <v>43706</v>
      </c>
      <c r="C431" s="10">
        <v>6800</v>
      </c>
      <c r="D431" s="186">
        <v>11.063000000000001</v>
      </c>
      <c r="E431" s="39">
        <v>12.2</v>
      </c>
      <c r="F431" s="39">
        <f t="shared" si="69"/>
        <v>7731.5999999999913</v>
      </c>
      <c r="G431" s="39">
        <f t="shared" si="70"/>
        <v>75228.400000000009</v>
      </c>
      <c r="H431" s="175">
        <f t="shared" si="71"/>
        <v>0.10277501581849395</v>
      </c>
      <c r="I431" s="39"/>
      <c r="J431" s="39"/>
      <c r="K431" s="39">
        <f t="shared" si="72"/>
        <v>22347.171000001617</v>
      </c>
      <c r="L431" s="39"/>
    </row>
    <row r="432" spans="1:12" x14ac:dyDescent="0.25">
      <c r="A432">
        <v>3800</v>
      </c>
      <c r="B432" s="147">
        <v>43707</v>
      </c>
      <c r="C432" s="10">
        <v>7000</v>
      </c>
      <c r="D432" s="186">
        <v>11.085000000000001</v>
      </c>
      <c r="E432" s="39">
        <v>11.84</v>
      </c>
      <c r="F432" s="39">
        <f t="shared" si="69"/>
        <v>5284.9999999999927</v>
      </c>
      <c r="G432" s="39">
        <f t="shared" si="70"/>
        <v>77595</v>
      </c>
      <c r="H432" s="175">
        <f t="shared" si="71"/>
        <v>6.8110058637798732E-2</v>
      </c>
      <c r="I432" s="39"/>
      <c r="J432" s="39"/>
      <c r="K432" s="39">
        <f t="shared" si="72"/>
        <v>19900.571000001619</v>
      </c>
      <c r="L432" s="39"/>
    </row>
    <row r="433" spans="1:12" x14ac:dyDescent="0.25">
      <c r="A433">
        <v>2400</v>
      </c>
      <c r="B433" s="147">
        <v>43713</v>
      </c>
      <c r="C433" s="10">
        <v>6800</v>
      </c>
      <c r="D433" s="186">
        <v>11.045999999999999</v>
      </c>
      <c r="E433" s="39">
        <v>12.54</v>
      </c>
      <c r="F433" s="39">
        <f t="shared" si="69"/>
        <v>10159.199999999999</v>
      </c>
      <c r="G433" s="39">
        <f t="shared" si="70"/>
        <v>75112.800000000003</v>
      </c>
      <c r="H433" s="175">
        <f t="shared" si="71"/>
        <v>0.13525258011950025</v>
      </c>
      <c r="I433" s="39"/>
      <c r="J433" s="39"/>
      <c r="K433" s="39">
        <f t="shared" si="72"/>
        <v>24774.771000001623</v>
      </c>
      <c r="L433" s="39"/>
    </row>
    <row r="434" spans="1:12" x14ac:dyDescent="0.25">
      <c r="A434">
        <v>5300</v>
      </c>
      <c r="B434" s="147">
        <v>43717</v>
      </c>
      <c r="C434" s="10">
        <v>6500</v>
      </c>
      <c r="D434" s="186">
        <v>10.9</v>
      </c>
      <c r="E434" s="39">
        <v>13.14</v>
      </c>
      <c r="F434" s="39">
        <f t="shared" ref="F434:F443" si="73">C434*(E434-D434)</f>
        <v>14560.000000000002</v>
      </c>
      <c r="G434" s="39">
        <f t="shared" ref="G434:G443" si="74">D434*C434</f>
        <v>70850</v>
      </c>
      <c r="H434" s="175">
        <f t="shared" ref="H434:H443" si="75">(E434-D434)/D434</f>
        <v>0.20550458715596331</v>
      </c>
      <c r="I434" s="39" t="s">
        <v>182</v>
      </c>
      <c r="J434" s="39"/>
      <c r="K434" s="39">
        <f t="shared" ref="K434:K443" si="76">F434+$Q$10</f>
        <v>29175.571000001626</v>
      </c>
      <c r="L434" s="39"/>
    </row>
    <row r="435" spans="1:12" x14ac:dyDescent="0.25">
      <c r="A435">
        <v>5119</v>
      </c>
      <c r="B435" s="147">
        <v>43724</v>
      </c>
      <c r="C435" s="352">
        <v>6000</v>
      </c>
      <c r="D435" s="554">
        <v>10.576000000000001</v>
      </c>
      <c r="E435" s="39">
        <v>14.17</v>
      </c>
      <c r="F435" s="39">
        <f t="shared" si="73"/>
        <v>21563.999999999996</v>
      </c>
      <c r="G435" s="39">
        <f t="shared" si="74"/>
        <v>63456</v>
      </c>
      <c r="H435" s="175">
        <f t="shared" si="75"/>
        <v>0.33982602118003019</v>
      </c>
      <c r="I435" s="39"/>
      <c r="J435" s="39"/>
      <c r="K435" s="39">
        <f t="shared" si="76"/>
        <v>36179.571000001626</v>
      </c>
      <c r="L435" s="39"/>
    </row>
    <row r="436" spans="1:12" x14ac:dyDescent="0.25">
      <c r="A436">
        <v>5119</v>
      </c>
      <c r="B436" s="147">
        <v>43725</v>
      </c>
      <c r="C436" s="10">
        <v>6500</v>
      </c>
      <c r="D436" s="186">
        <v>10.77</v>
      </c>
      <c r="E436" s="39">
        <v>13.07</v>
      </c>
      <c r="F436" s="39">
        <f t="shared" si="73"/>
        <v>14950.000000000005</v>
      </c>
      <c r="G436" s="39">
        <f t="shared" si="74"/>
        <v>70005</v>
      </c>
      <c r="H436" s="175">
        <f t="shared" si="75"/>
        <v>0.21355617455896014</v>
      </c>
      <c r="I436" s="39"/>
      <c r="J436" s="39"/>
      <c r="K436" s="39">
        <f t="shared" si="76"/>
        <v>29565.571000001633</v>
      </c>
      <c r="L436" s="39"/>
    </row>
    <row r="437" spans="1:12" ht="15" customHeight="1" x14ac:dyDescent="0.25">
      <c r="A437">
        <v>5619</v>
      </c>
      <c r="B437" s="147">
        <v>43732</v>
      </c>
      <c r="C437" s="10">
        <v>7000</v>
      </c>
      <c r="D437" s="186">
        <v>10.875</v>
      </c>
      <c r="E437" s="39">
        <v>12.22</v>
      </c>
      <c r="F437" s="39">
        <f t="shared" si="73"/>
        <v>9415.0000000000036</v>
      </c>
      <c r="G437" s="39">
        <f t="shared" si="74"/>
        <v>76125</v>
      </c>
      <c r="H437" s="175">
        <f t="shared" si="75"/>
        <v>0.12367816091954029</v>
      </c>
      <c r="I437" s="39"/>
      <c r="J437" s="39"/>
      <c r="K437" s="39">
        <f t="shared" si="76"/>
        <v>24030.57100000163</v>
      </c>
      <c r="L437" s="39"/>
    </row>
    <row r="438" spans="1:12" x14ac:dyDescent="0.25">
      <c r="A438">
        <v>7000</v>
      </c>
      <c r="B438" s="147">
        <v>43772</v>
      </c>
      <c r="C438" s="10">
        <v>7000</v>
      </c>
      <c r="D438" s="186">
        <v>10.875</v>
      </c>
      <c r="E438" s="39">
        <v>12.05</v>
      </c>
      <c r="F438" s="39">
        <f t="shared" si="73"/>
        <v>8225.0000000000055</v>
      </c>
      <c r="G438" s="39">
        <f t="shared" si="74"/>
        <v>76125</v>
      </c>
      <c r="H438" s="175">
        <f t="shared" si="75"/>
        <v>0.10804597701149432</v>
      </c>
      <c r="I438" s="39"/>
      <c r="J438" s="39"/>
      <c r="K438" s="39">
        <f t="shared" si="76"/>
        <v>22840.571000001633</v>
      </c>
      <c r="L438" s="39"/>
    </row>
    <row r="439" spans="1:12" x14ac:dyDescent="0.25">
      <c r="A439">
        <v>6500</v>
      </c>
      <c r="B439" s="147">
        <v>43773</v>
      </c>
      <c r="C439" s="10">
        <v>6500</v>
      </c>
      <c r="D439" s="186">
        <v>10.747999999999999</v>
      </c>
      <c r="E439" s="39">
        <v>12.52</v>
      </c>
      <c r="F439" s="39">
        <f t="shared" si="73"/>
        <v>11518.000000000002</v>
      </c>
      <c r="G439" s="39">
        <f t="shared" si="74"/>
        <v>69862</v>
      </c>
      <c r="H439" s="175">
        <f t="shared" si="75"/>
        <v>0.16486788239672501</v>
      </c>
      <c r="I439" s="39"/>
      <c r="J439" s="39"/>
      <c r="K439" s="39">
        <f t="shared" si="76"/>
        <v>26133.571000001626</v>
      </c>
      <c r="L439" s="39"/>
    </row>
    <row r="440" spans="1:12" x14ac:dyDescent="0.25">
      <c r="A440">
        <v>6000</v>
      </c>
      <c r="B440" s="147">
        <v>43777</v>
      </c>
      <c r="C440" s="10">
        <v>6500</v>
      </c>
      <c r="D440" s="186">
        <v>10.731</v>
      </c>
      <c r="E440" s="39">
        <v>12.4</v>
      </c>
      <c r="F440" s="39">
        <f t="shared" si="73"/>
        <v>10848.500000000004</v>
      </c>
      <c r="G440" s="39">
        <f t="shared" si="74"/>
        <v>69751.5</v>
      </c>
      <c r="H440" s="175">
        <f t="shared" si="75"/>
        <v>0.15553070543285813</v>
      </c>
      <c r="I440" s="39"/>
      <c r="J440" s="39"/>
      <c r="K440" s="39">
        <f t="shared" si="76"/>
        <v>25464.07100000163</v>
      </c>
      <c r="L440" s="39"/>
    </row>
    <row r="441" spans="1:12" x14ac:dyDescent="0.25">
      <c r="A441">
        <v>5500</v>
      </c>
      <c r="B441" s="147">
        <v>43781</v>
      </c>
      <c r="C441" s="10">
        <v>6700</v>
      </c>
      <c r="D441" s="186">
        <v>10.769399999999999</v>
      </c>
      <c r="E441" s="39">
        <v>12</v>
      </c>
      <c r="F441" s="39">
        <f t="shared" si="73"/>
        <v>8245.0200000000059</v>
      </c>
      <c r="G441" s="39">
        <f t="shared" si="74"/>
        <v>72154.98</v>
      </c>
      <c r="H441" s="175">
        <f t="shared" si="75"/>
        <v>0.11426820435678876</v>
      </c>
      <c r="I441" s="39"/>
      <c r="J441" s="39"/>
      <c r="K441" s="39">
        <f t="shared" si="76"/>
        <v>22860.59100000163</v>
      </c>
      <c r="L441" s="39"/>
    </row>
    <row r="442" spans="1:12" x14ac:dyDescent="0.25">
      <c r="A442">
        <v>6000</v>
      </c>
      <c r="B442" s="147">
        <v>43788</v>
      </c>
      <c r="C442" s="10">
        <v>7000</v>
      </c>
      <c r="D442" s="186">
        <v>10.81</v>
      </c>
      <c r="E442" s="39">
        <v>11.77</v>
      </c>
      <c r="F442" s="39">
        <f t="shared" si="73"/>
        <v>6719.9999999999936</v>
      </c>
      <c r="G442" s="39">
        <f t="shared" si="74"/>
        <v>75670</v>
      </c>
      <c r="H442" s="175">
        <f t="shared" si="75"/>
        <v>8.8806660499537379E-2</v>
      </c>
      <c r="I442" s="39"/>
      <c r="J442" s="39"/>
      <c r="K442" s="39">
        <f t="shared" si="76"/>
        <v>21335.571000001619</v>
      </c>
      <c r="L442" s="39"/>
    </row>
    <row r="443" spans="1:12" x14ac:dyDescent="0.25">
      <c r="A443">
        <v>6000</v>
      </c>
      <c r="B443" s="147">
        <v>43807</v>
      </c>
      <c r="C443" s="10">
        <v>6500</v>
      </c>
      <c r="D443" s="186">
        <v>10.686</v>
      </c>
      <c r="E443" s="39">
        <v>12.45</v>
      </c>
      <c r="F443" s="39">
        <f t="shared" si="73"/>
        <v>11465.999999999996</v>
      </c>
      <c r="G443" s="39">
        <f t="shared" si="74"/>
        <v>69459</v>
      </c>
      <c r="H443" s="175">
        <f t="shared" si="75"/>
        <v>0.16507580011229639</v>
      </c>
      <c r="I443" s="39"/>
      <c r="J443" s="39"/>
      <c r="K443" s="39">
        <f t="shared" si="76"/>
        <v>26081.571000001622</v>
      </c>
      <c r="L443" s="39"/>
    </row>
    <row r="444" spans="1:12" x14ac:dyDescent="0.25">
      <c r="A444">
        <v>6000</v>
      </c>
      <c r="B444" s="147">
        <v>43809</v>
      </c>
      <c r="C444" s="10">
        <v>6500</v>
      </c>
      <c r="D444" s="186">
        <v>10.632</v>
      </c>
      <c r="E444" s="39">
        <v>12.59</v>
      </c>
      <c r="F444" s="39">
        <f t="shared" ref="F444:F450" si="77">C444*(E444-D444)</f>
        <v>12727.000000000002</v>
      </c>
      <c r="G444" s="39">
        <f t="shared" ref="G444:G450" si="78">D444*C444</f>
        <v>69108</v>
      </c>
      <c r="H444" s="175">
        <f t="shared" ref="H444:H450" si="79">(E444-D444)/D444</f>
        <v>0.18416102332580891</v>
      </c>
      <c r="I444" s="39" t="s">
        <v>182</v>
      </c>
      <c r="J444" s="39"/>
      <c r="K444" s="39">
        <f t="shared" ref="K444:K450" si="80">F444+$Q$10</f>
        <v>27342.571000001626</v>
      </c>
      <c r="L444" s="39"/>
    </row>
    <row r="445" spans="1:12" x14ac:dyDescent="0.25">
      <c r="A445">
        <v>6200</v>
      </c>
      <c r="B445" s="147">
        <v>43814</v>
      </c>
      <c r="C445" s="10">
        <v>6500</v>
      </c>
      <c r="D445" s="186">
        <v>10.632</v>
      </c>
      <c r="E445" s="39">
        <v>13.03</v>
      </c>
      <c r="F445" s="39">
        <f t="shared" si="77"/>
        <v>15586.999999999998</v>
      </c>
      <c r="G445" s="39">
        <f t="shared" si="78"/>
        <v>69108</v>
      </c>
      <c r="H445" s="175">
        <f t="shared" si="79"/>
        <v>0.22554552294958613</v>
      </c>
      <c r="I445" s="39"/>
      <c r="J445" s="39"/>
      <c r="K445" s="39">
        <f t="shared" si="80"/>
        <v>30202.571000001626</v>
      </c>
      <c r="L445" s="39"/>
    </row>
    <row r="446" spans="1:12" x14ac:dyDescent="0.25">
      <c r="A446">
        <v>5700</v>
      </c>
      <c r="B446" s="147">
        <v>43817</v>
      </c>
      <c r="C446" s="352">
        <v>6000</v>
      </c>
      <c r="D446" s="554">
        <v>10.391999999999999</v>
      </c>
      <c r="E446" s="39">
        <v>13.5</v>
      </c>
      <c r="F446" s="39">
        <f t="shared" si="77"/>
        <v>18648.000000000004</v>
      </c>
      <c r="G446" s="39">
        <f t="shared" si="78"/>
        <v>62352</v>
      </c>
      <c r="H446" s="175">
        <f t="shared" si="79"/>
        <v>0.2990762124711317</v>
      </c>
      <c r="I446" s="39"/>
      <c r="J446" s="39"/>
      <c r="K446" s="39">
        <f t="shared" si="80"/>
        <v>33263.571000001626</v>
      </c>
      <c r="L446" s="39">
        <v>60.83</v>
      </c>
    </row>
    <row r="447" spans="1:12" x14ac:dyDescent="0.25">
      <c r="A447">
        <v>5500</v>
      </c>
      <c r="B447" s="147">
        <v>43823</v>
      </c>
      <c r="C447" s="10">
        <v>5500</v>
      </c>
      <c r="D447" s="186">
        <v>10.09</v>
      </c>
      <c r="E447" s="39">
        <v>13.7</v>
      </c>
      <c r="F447" s="39">
        <f t="shared" si="77"/>
        <v>19854.999999999996</v>
      </c>
      <c r="G447" s="39">
        <f t="shared" si="78"/>
        <v>55495</v>
      </c>
      <c r="H447" s="175">
        <f t="shared" si="79"/>
        <v>0.35777998017839441</v>
      </c>
      <c r="I447" s="39"/>
      <c r="J447" s="39"/>
      <c r="K447" s="39">
        <f t="shared" si="80"/>
        <v>34470.571000001626</v>
      </c>
      <c r="L447" s="39"/>
    </row>
    <row r="448" spans="1:12" x14ac:dyDescent="0.25">
      <c r="A448">
        <v>5000</v>
      </c>
      <c r="B448" s="147">
        <v>43832</v>
      </c>
      <c r="C448" s="716">
        <v>5000</v>
      </c>
      <c r="D448" s="717">
        <v>9.7260000000000009</v>
      </c>
      <c r="E448" s="39">
        <v>13.68</v>
      </c>
      <c r="F448" s="39">
        <f t="shared" si="77"/>
        <v>19769.999999999993</v>
      </c>
      <c r="G448" s="39">
        <f t="shared" si="78"/>
        <v>48630.000000000007</v>
      </c>
      <c r="H448" s="175">
        <f t="shared" si="79"/>
        <v>0.40653917334978396</v>
      </c>
      <c r="I448" s="39"/>
      <c r="J448" s="39"/>
      <c r="K448" s="39">
        <f t="shared" si="80"/>
        <v>34385.571000001619</v>
      </c>
      <c r="L448" s="39">
        <v>61.16</v>
      </c>
    </row>
    <row r="449" spans="1:12" x14ac:dyDescent="0.25">
      <c r="A449">
        <v>4700</v>
      </c>
      <c r="B449" s="147">
        <v>43837</v>
      </c>
      <c r="C449" s="10">
        <v>4700</v>
      </c>
      <c r="D449" s="186">
        <v>9.4452999999999996</v>
      </c>
      <c r="E449" s="39">
        <v>13.79</v>
      </c>
      <c r="F449" s="39">
        <f t="shared" si="77"/>
        <v>20420.089999999997</v>
      </c>
      <c r="G449" s="39">
        <f t="shared" si="78"/>
        <v>44392.909999999996</v>
      </c>
      <c r="H449" s="175">
        <f t="shared" si="79"/>
        <v>0.45998538955882817</v>
      </c>
      <c r="I449" s="39"/>
      <c r="J449" s="39"/>
      <c r="K449" s="39">
        <f t="shared" si="80"/>
        <v>35035.661000001623</v>
      </c>
      <c r="L449" s="39">
        <v>64.849999999999994</v>
      </c>
    </row>
    <row r="450" spans="1:12" x14ac:dyDescent="0.25">
      <c r="A450">
        <v>4700</v>
      </c>
      <c r="B450" s="147">
        <v>43838</v>
      </c>
      <c r="C450" s="716">
        <v>5000</v>
      </c>
      <c r="D450" s="717">
        <v>9.68</v>
      </c>
      <c r="E450" s="39">
        <v>13.27</v>
      </c>
      <c r="F450" s="39">
        <f t="shared" si="77"/>
        <v>17950</v>
      </c>
      <c r="G450" s="39">
        <f t="shared" si="78"/>
        <v>48400</v>
      </c>
      <c r="H450" s="175">
        <f t="shared" si="79"/>
        <v>0.37086776859504134</v>
      </c>
      <c r="I450" s="39"/>
      <c r="J450" s="39"/>
      <c r="K450" s="39">
        <f t="shared" si="80"/>
        <v>32565.571000001626</v>
      </c>
      <c r="L450" s="39"/>
    </row>
    <row r="451" spans="1:12" x14ac:dyDescent="0.25">
      <c r="A451">
        <v>4700</v>
      </c>
      <c r="B451" s="147">
        <v>43851</v>
      </c>
      <c r="C451" s="10">
        <v>5500</v>
      </c>
      <c r="D451" s="186">
        <v>9.9719999999999995</v>
      </c>
      <c r="E451" s="39">
        <v>12.85</v>
      </c>
      <c r="F451" s="39">
        <f t="shared" ref="F451:F454" si="81">C451*(E451-D451)</f>
        <v>15829</v>
      </c>
      <c r="G451" s="39">
        <f t="shared" ref="G451:G454" si="82">D451*C451</f>
        <v>54846</v>
      </c>
      <c r="H451" s="175">
        <f t="shared" ref="H451:H454" si="83">(E451-D451)/D451</f>
        <v>0.28860810268752507</v>
      </c>
      <c r="I451" s="39"/>
      <c r="J451" s="39"/>
      <c r="K451" s="39">
        <f t="shared" ref="K451:K454" si="84">F451+$Q$10</f>
        <v>30444.571000001626</v>
      </c>
      <c r="L451" s="39">
        <v>58.3</v>
      </c>
    </row>
    <row r="452" spans="1:12" x14ac:dyDescent="0.25">
      <c r="A452">
        <v>4700</v>
      </c>
      <c r="B452" s="147">
        <v>43852</v>
      </c>
      <c r="C452" s="352">
        <v>6000</v>
      </c>
      <c r="D452" s="554">
        <v>10.19</v>
      </c>
      <c r="E452" s="39">
        <v>12.45</v>
      </c>
      <c r="F452" s="39">
        <f t="shared" si="81"/>
        <v>13559.999999999998</v>
      </c>
      <c r="G452" s="39">
        <f t="shared" si="82"/>
        <v>61140</v>
      </c>
      <c r="H452" s="175">
        <f t="shared" si="83"/>
        <v>0.22178606476938173</v>
      </c>
      <c r="I452" s="39"/>
      <c r="J452" s="39"/>
      <c r="K452" s="39">
        <f t="shared" si="84"/>
        <v>28175.571000001626</v>
      </c>
      <c r="L452" s="39">
        <v>55.83</v>
      </c>
    </row>
    <row r="453" spans="1:12" x14ac:dyDescent="0.25">
      <c r="B453" s="147">
        <v>43856</v>
      </c>
      <c r="C453" s="10">
        <v>7000</v>
      </c>
      <c r="D453" s="186">
        <v>10.417999999999999</v>
      </c>
      <c r="E453" s="39">
        <v>11.93</v>
      </c>
      <c r="F453" s="39">
        <f t="shared" si="81"/>
        <v>10584.000000000004</v>
      </c>
      <c r="G453" s="39">
        <f t="shared" si="82"/>
        <v>72926</v>
      </c>
      <c r="H453" s="175">
        <f t="shared" si="83"/>
        <v>0.14513342292186607</v>
      </c>
      <c r="I453" s="39"/>
      <c r="J453" s="39"/>
      <c r="K453" s="39">
        <f t="shared" si="84"/>
        <v>25199.57100000163</v>
      </c>
      <c r="L453" s="39">
        <v>52.97</v>
      </c>
    </row>
    <row r="454" spans="1:12" x14ac:dyDescent="0.25">
      <c r="A454">
        <v>4200</v>
      </c>
      <c r="B454" s="147">
        <v>43866</v>
      </c>
      <c r="C454" s="10">
        <v>6500</v>
      </c>
      <c r="D454" s="186">
        <v>10.28</v>
      </c>
      <c r="E454" s="39">
        <v>12.16</v>
      </c>
      <c r="F454" s="39">
        <f t="shared" si="81"/>
        <v>12220.000000000005</v>
      </c>
      <c r="G454" s="39">
        <f t="shared" si="82"/>
        <v>66820</v>
      </c>
      <c r="H454" s="175">
        <f t="shared" si="83"/>
        <v>0.18287937743190671</v>
      </c>
      <c r="I454" s="39"/>
      <c r="J454" s="39"/>
      <c r="K454" s="39">
        <f t="shared" si="84"/>
        <v>26835.571000001633</v>
      </c>
      <c r="L454" s="39">
        <v>51.92</v>
      </c>
    </row>
    <row r="455" spans="1:12" x14ac:dyDescent="0.25">
      <c r="B455" s="147">
        <v>43871</v>
      </c>
      <c r="C455" s="10">
        <v>7000</v>
      </c>
      <c r="D455" s="186">
        <v>10.36</v>
      </c>
      <c r="E455" s="39">
        <v>11.38</v>
      </c>
      <c r="F455" s="39">
        <f t="shared" ref="F455:F456" si="85">C455*(E455-D455)</f>
        <v>7140.0000000000091</v>
      </c>
      <c r="G455" s="39">
        <f t="shared" ref="G455:G456" si="86">D455*C455</f>
        <v>72520</v>
      </c>
      <c r="H455" s="175">
        <f t="shared" ref="H455:H456" si="87">(E455-D455)/D455</f>
        <v>9.8455598455598592E-2</v>
      </c>
      <c r="I455" s="39"/>
      <c r="J455" s="39"/>
      <c r="K455" s="39">
        <f t="shared" ref="K455:K456" si="88">F455+$Q$10</f>
        <v>21755.571000001633</v>
      </c>
      <c r="L455" s="39">
        <v>50.09</v>
      </c>
    </row>
    <row r="456" spans="1:12" x14ac:dyDescent="0.25">
      <c r="A456">
        <v>4500</v>
      </c>
      <c r="B456" s="147">
        <v>43874</v>
      </c>
      <c r="C456" s="10">
        <v>7500</v>
      </c>
      <c r="D456" s="186">
        <v>10.39</v>
      </c>
      <c r="E456" s="39">
        <v>11.11</v>
      </c>
      <c r="F456" s="39">
        <f t="shared" si="85"/>
        <v>5399.9999999999918</v>
      </c>
      <c r="G456" s="39">
        <f t="shared" si="86"/>
        <v>77925</v>
      </c>
      <c r="H456" s="175">
        <f t="shared" si="87"/>
        <v>6.9297401347449356E-2</v>
      </c>
      <c r="I456" s="39"/>
      <c r="J456" s="39"/>
      <c r="K456" s="39">
        <f t="shared" si="88"/>
        <v>20015.571000001619</v>
      </c>
      <c r="L456" s="39">
        <v>51.42</v>
      </c>
    </row>
    <row r="457" spans="1:12" x14ac:dyDescent="0.25">
      <c r="B457" s="147"/>
      <c r="C457" s="10"/>
      <c r="D457" s="186"/>
      <c r="E457" s="39"/>
      <c r="F457" s="39"/>
      <c r="G457" s="39"/>
      <c r="H457" s="175"/>
      <c r="I457" s="39"/>
      <c r="J457" s="39"/>
      <c r="K457" s="39"/>
      <c r="L457" s="39"/>
    </row>
    <row r="458" spans="1:12" ht="15" customHeight="1" x14ac:dyDescent="0.25">
      <c r="B458" s="147"/>
      <c r="C458" s="10"/>
      <c r="D458" s="186"/>
      <c r="E458" s="39"/>
      <c r="F458" s="39"/>
      <c r="G458" s="39"/>
      <c r="H458" s="175"/>
      <c r="I458" s="39"/>
      <c r="J458" s="39"/>
      <c r="K458" s="39"/>
      <c r="L458" s="39"/>
    </row>
    <row r="459" spans="1:12" x14ac:dyDescent="0.25">
      <c r="B459" s="147"/>
      <c r="C459" s="10"/>
      <c r="D459" s="186"/>
      <c r="E459" s="39"/>
      <c r="F459" s="39"/>
      <c r="G459" s="39"/>
      <c r="H459" s="175"/>
      <c r="I459" s="39"/>
      <c r="J459" s="39"/>
      <c r="K459" s="39"/>
      <c r="L459" s="39"/>
    </row>
    <row r="460" spans="1:12" x14ac:dyDescent="0.25">
      <c r="B460" s="147"/>
      <c r="C460" s="10"/>
      <c r="D460" s="186"/>
      <c r="E460" s="39"/>
      <c r="F460" s="39"/>
      <c r="G460" s="39"/>
      <c r="H460" s="175"/>
      <c r="I460" s="39"/>
      <c r="J460" s="39"/>
      <c r="K460" s="39"/>
      <c r="L460" s="39"/>
    </row>
    <row r="461" spans="1:12" x14ac:dyDescent="0.25">
      <c r="B461" s="147"/>
      <c r="C461" s="10"/>
      <c r="D461" s="186"/>
      <c r="E461" s="39"/>
      <c r="F461" s="39"/>
      <c r="G461" s="39"/>
      <c r="H461" s="175"/>
      <c r="I461" s="39"/>
      <c r="J461" s="39"/>
      <c r="K461" s="39"/>
      <c r="L461" s="39"/>
    </row>
    <row r="462" spans="1:12" x14ac:dyDescent="0.25">
      <c r="B462" s="147"/>
      <c r="C462" s="10"/>
      <c r="D462" s="186"/>
      <c r="E462" s="39"/>
      <c r="F462" s="39"/>
      <c r="G462" s="39"/>
      <c r="H462" s="175"/>
      <c r="I462" s="39"/>
      <c r="J462" s="39"/>
      <c r="K462" s="39"/>
      <c r="L462" s="39"/>
    </row>
    <row r="464" spans="1:12" x14ac:dyDescent="0.25">
      <c r="B464" s="531" t="s">
        <v>113</v>
      </c>
      <c r="C464" s="405" t="s">
        <v>143</v>
      </c>
      <c r="D464" s="532" t="s">
        <v>142</v>
      </c>
      <c r="E464" s="407" t="s">
        <v>144</v>
      </c>
      <c r="F464" s="408" t="s">
        <v>65</v>
      </c>
      <c r="G464" s="409" t="s">
        <v>148</v>
      </c>
      <c r="H464" s="408" t="s">
        <v>88</v>
      </c>
      <c r="I464" s="409" t="s">
        <v>151</v>
      </c>
    </row>
    <row r="465" spans="2:14" x14ac:dyDescent="0.25">
      <c r="B465" s="533">
        <v>42305</v>
      </c>
      <c r="C465" s="291">
        <v>2000</v>
      </c>
      <c r="D465" s="534">
        <v>34.06</v>
      </c>
      <c r="E465" s="292">
        <v>17.68</v>
      </c>
      <c r="F465" s="292">
        <v>-32767.45</v>
      </c>
      <c r="G465" s="292">
        <f t="shared" ref="G465:G471" si="89">IF(C465=0, 0,D465*C465)</f>
        <v>68120</v>
      </c>
      <c r="H465" s="294">
        <f t="shared" ref="H465:H471" si="90">IF(C465=0, D465, (E465-D465)/D465)</f>
        <v>-0.48091603053435117</v>
      </c>
      <c r="I465" s="292"/>
    </row>
    <row r="466" spans="2:14" x14ac:dyDescent="0.25">
      <c r="B466" s="533">
        <v>42307</v>
      </c>
      <c r="C466" s="291">
        <v>0</v>
      </c>
      <c r="D466" s="534" t="s">
        <v>128</v>
      </c>
      <c r="E466" s="292">
        <v>17.55</v>
      </c>
      <c r="F466" s="292">
        <v>-30722.2</v>
      </c>
      <c r="G466" s="292">
        <f t="shared" si="89"/>
        <v>0</v>
      </c>
      <c r="H466" s="294" t="str">
        <f t="shared" si="90"/>
        <v>N/A</v>
      </c>
      <c r="I466" s="292"/>
    </row>
    <row r="467" spans="2:14" x14ac:dyDescent="0.25">
      <c r="B467" s="533">
        <v>42310</v>
      </c>
      <c r="C467" s="291">
        <v>0</v>
      </c>
      <c r="D467" s="534" t="s">
        <v>128</v>
      </c>
      <c r="E467" s="292">
        <v>19.010000000000002</v>
      </c>
      <c r="F467" s="292">
        <v>-30693.25</v>
      </c>
      <c r="G467" s="292">
        <f t="shared" si="89"/>
        <v>0</v>
      </c>
      <c r="H467" s="294" t="str">
        <f t="shared" si="90"/>
        <v>N/A</v>
      </c>
      <c r="I467" s="292"/>
    </row>
    <row r="468" spans="2:14" x14ac:dyDescent="0.25">
      <c r="B468" s="533">
        <v>42314</v>
      </c>
      <c r="C468" s="291">
        <v>2500</v>
      </c>
      <c r="D468" s="534">
        <v>30.24</v>
      </c>
      <c r="E468" s="292">
        <v>18.29</v>
      </c>
      <c r="F468" s="292">
        <v>-29878.25</v>
      </c>
      <c r="G468" s="292">
        <f t="shared" si="89"/>
        <v>75600</v>
      </c>
      <c r="H468" s="294">
        <f t="shared" si="90"/>
        <v>-0.39517195767195767</v>
      </c>
      <c r="I468" s="292"/>
    </row>
    <row r="469" spans="2:14" x14ac:dyDescent="0.25">
      <c r="B469" s="533">
        <v>42318</v>
      </c>
      <c r="C469" s="291">
        <v>0</v>
      </c>
      <c r="D469" s="534" t="s">
        <v>128</v>
      </c>
      <c r="E469" s="292">
        <v>18.78</v>
      </c>
      <c r="F469" s="292">
        <v>-28604.09</v>
      </c>
      <c r="G469" s="292">
        <f t="shared" si="89"/>
        <v>0</v>
      </c>
      <c r="H469" s="294" t="str">
        <f t="shared" si="90"/>
        <v>N/A</v>
      </c>
      <c r="I469" s="292"/>
      <c r="N469" s="67"/>
    </row>
    <row r="470" spans="2:14" x14ac:dyDescent="0.25">
      <c r="B470" s="533">
        <v>42328</v>
      </c>
      <c r="C470" s="291">
        <v>3078</v>
      </c>
      <c r="D470" s="534">
        <v>26.76</v>
      </c>
      <c r="E470" s="292">
        <v>17.440000000000001</v>
      </c>
      <c r="F470" s="292">
        <v>-28696.448999999906</v>
      </c>
      <c r="G470" s="292">
        <f t="shared" si="89"/>
        <v>82367.28</v>
      </c>
      <c r="H470" s="294">
        <f t="shared" si="90"/>
        <v>-0.34828101644245141</v>
      </c>
      <c r="I470" s="292"/>
    </row>
    <row r="471" spans="2:14" x14ac:dyDescent="0.25">
      <c r="B471" s="533">
        <v>42331</v>
      </c>
      <c r="C471" s="291">
        <v>0</v>
      </c>
      <c r="D471" s="534" t="s">
        <v>128</v>
      </c>
      <c r="E471" s="292">
        <v>17.53</v>
      </c>
      <c r="F471" s="292">
        <v>-28051.068999999901</v>
      </c>
      <c r="G471" s="292">
        <f t="shared" si="89"/>
        <v>0</v>
      </c>
      <c r="H471" s="294" t="str">
        <f t="shared" si="90"/>
        <v>N/A</v>
      </c>
      <c r="I471" s="292"/>
    </row>
    <row r="472" spans="2:14" x14ac:dyDescent="0.25">
      <c r="B472" s="533">
        <v>42335</v>
      </c>
      <c r="C472" s="291">
        <v>3078</v>
      </c>
      <c r="D472" s="534">
        <v>26.85</v>
      </c>
      <c r="E472" s="292">
        <v>17.73</v>
      </c>
      <c r="F472" s="292">
        <f>C472*(E472-D472)</f>
        <v>-28071.360000000004</v>
      </c>
      <c r="G472" s="292">
        <f>D472*C472</f>
        <v>82644.3</v>
      </c>
      <c r="H472" s="293">
        <f>(E472-D472)/D472</f>
        <v>-0.33966480446927377</v>
      </c>
      <c r="I472" s="292"/>
    </row>
    <row r="473" spans="2:14" x14ac:dyDescent="0.25">
      <c r="B473" s="533">
        <v>42335</v>
      </c>
      <c r="C473" s="291">
        <v>3578</v>
      </c>
      <c r="D473" s="534">
        <v>25.55</v>
      </c>
      <c r="E473" s="292">
        <v>17.440000000000001</v>
      </c>
      <c r="F473" s="292">
        <f t="shared" ref="F473:F504" si="91">C473*(E473-D473)</f>
        <v>-29017.579999999998</v>
      </c>
      <c r="G473" s="292">
        <f t="shared" ref="G473:G502" si="92">D473*C473</f>
        <v>91417.900000000009</v>
      </c>
      <c r="H473" s="293">
        <f t="shared" ref="H473:H502" si="93">(E473-D473)/D473</f>
        <v>-0.31741682974559682</v>
      </c>
      <c r="I473" s="292"/>
    </row>
    <row r="474" spans="2:14" x14ac:dyDescent="0.25">
      <c r="B474" s="533">
        <v>42340</v>
      </c>
      <c r="C474" s="291">
        <v>4178</v>
      </c>
      <c r="D474" s="534">
        <v>24.29</v>
      </c>
      <c r="E474" s="292">
        <v>16.670000000000002</v>
      </c>
      <c r="F474" s="292">
        <f t="shared" si="91"/>
        <v>-31836.35999999999</v>
      </c>
      <c r="G474" s="292">
        <f t="shared" si="92"/>
        <v>101483.62</v>
      </c>
      <c r="H474" s="293">
        <f t="shared" si="93"/>
        <v>-0.31370934540963352</v>
      </c>
      <c r="I474" s="292"/>
    </row>
    <row r="475" spans="2:14" x14ac:dyDescent="0.25">
      <c r="B475" s="533">
        <v>42342</v>
      </c>
      <c r="C475" s="291">
        <v>4678</v>
      </c>
      <c r="D475" s="534">
        <v>23.39</v>
      </c>
      <c r="E475" s="292">
        <v>16.12</v>
      </c>
      <c r="F475" s="292">
        <f t="shared" si="91"/>
        <v>-34009.06</v>
      </c>
      <c r="G475" s="292">
        <f t="shared" si="92"/>
        <v>109418.42</v>
      </c>
      <c r="H475" s="293">
        <f t="shared" si="93"/>
        <v>-0.31081658828559211</v>
      </c>
      <c r="I475" s="292"/>
    </row>
    <row r="476" spans="2:14" x14ac:dyDescent="0.25">
      <c r="B476" s="533">
        <v>42342</v>
      </c>
      <c r="C476" s="291">
        <v>4178</v>
      </c>
      <c r="D476" s="534">
        <v>24.26</v>
      </c>
      <c r="E476" s="292">
        <v>16.12</v>
      </c>
      <c r="F476" s="292">
        <f t="shared" si="91"/>
        <v>-34008.920000000006</v>
      </c>
      <c r="G476" s="292">
        <f t="shared" si="92"/>
        <v>101358.28000000001</v>
      </c>
      <c r="H476" s="293">
        <f t="shared" si="93"/>
        <v>-0.33553173948887055</v>
      </c>
      <c r="I476" s="292"/>
    </row>
    <row r="477" spans="2:14" x14ac:dyDescent="0.25">
      <c r="B477" s="533">
        <v>42345</v>
      </c>
      <c r="C477" s="291">
        <v>4678</v>
      </c>
      <c r="D477" s="534">
        <v>23.24</v>
      </c>
      <c r="E477" s="292">
        <v>14.78</v>
      </c>
      <c r="F477" s="292">
        <f t="shared" si="91"/>
        <v>-39575.879999999997</v>
      </c>
      <c r="G477" s="292">
        <f t="shared" si="92"/>
        <v>108716.71999999999</v>
      </c>
      <c r="H477" s="293">
        <f t="shared" si="93"/>
        <v>-0.36402753872633387</v>
      </c>
      <c r="I477" s="292"/>
    </row>
    <row r="478" spans="2:14" ht="15" customHeight="1" x14ac:dyDescent="0.25">
      <c r="B478" s="533">
        <v>42347</v>
      </c>
      <c r="C478" s="291">
        <v>4778</v>
      </c>
      <c r="D478" s="534">
        <v>23.06</v>
      </c>
      <c r="E478" s="292">
        <v>14.92</v>
      </c>
      <c r="F478" s="292">
        <f t="shared" si="91"/>
        <v>-38892.919999999991</v>
      </c>
      <c r="G478" s="292">
        <f t="shared" si="92"/>
        <v>110180.68</v>
      </c>
      <c r="H478" s="293">
        <f t="shared" si="93"/>
        <v>-0.3529921942758022</v>
      </c>
      <c r="I478" s="292"/>
    </row>
    <row r="479" spans="2:14" x14ac:dyDescent="0.25">
      <c r="B479" s="533">
        <v>42348</v>
      </c>
      <c r="C479" s="291">
        <v>4178</v>
      </c>
      <c r="D479" s="534">
        <v>24.23</v>
      </c>
      <c r="E479" s="292">
        <v>14.74</v>
      </c>
      <c r="F479" s="292">
        <f t="shared" si="91"/>
        <v>-39649.22</v>
      </c>
      <c r="G479" s="292">
        <f t="shared" si="92"/>
        <v>101232.94</v>
      </c>
      <c r="H479" s="293">
        <f t="shared" si="93"/>
        <v>-0.39166322740404458</v>
      </c>
      <c r="I479" s="292"/>
    </row>
    <row r="480" spans="2:14" x14ac:dyDescent="0.25">
      <c r="B480" s="533">
        <v>42349</v>
      </c>
      <c r="C480" s="291">
        <v>3678</v>
      </c>
      <c r="D480" s="534">
        <v>25.57</v>
      </c>
      <c r="E480" s="292">
        <v>14.34</v>
      </c>
      <c r="F480" s="292">
        <f t="shared" si="91"/>
        <v>-41303.94</v>
      </c>
      <c r="G480" s="292">
        <f t="shared" si="92"/>
        <v>94046.46</v>
      </c>
      <c r="H480" s="293">
        <f t="shared" si="93"/>
        <v>-0.43918654673445445</v>
      </c>
      <c r="I480" s="292"/>
    </row>
    <row r="481" spans="2:14" x14ac:dyDescent="0.25">
      <c r="B481" s="533">
        <v>42352</v>
      </c>
      <c r="C481" s="291">
        <v>4178</v>
      </c>
      <c r="D481" s="534">
        <v>24.18</v>
      </c>
      <c r="E481" s="292">
        <v>13.96</v>
      </c>
      <c r="F481" s="292">
        <f t="shared" si="91"/>
        <v>-42699.159999999996</v>
      </c>
      <c r="G481" s="292">
        <f t="shared" si="92"/>
        <v>101024.04</v>
      </c>
      <c r="H481" s="293">
        <f t="shared" si="93"/>
        <v>-0.42266335814722905</v>
      </c>
      <c r="I481" s="292"/>
    </row>
    <row r="482" spans="2:14" x14ac:dyDescent="0.25">
      <c r="B482" s="533">
        <v>42355</v>
      </c>
      <c r="C482" s="291">
        <v>4678</v>
      </c>
      <c r="D482" s="534">
        <v>22.98</v>
      </c>
      <c r="E482" s="292">
        <v>12.78</v>
      </c>
      <c r="F482" s="292">
        <f t="shared" si="91"/>
        <v>-47715.600000000006</v>
      </c>
      <c r="G482" s="292">
        <f t="shared" si="92"/>
        <v>107500.44</v>
      </c>
      <c r="H482" s="293">
        <f t="shared" si="93"/>
        <v>-0.44386422976501311</v>
      </c>
      <c r="I482" s="292"/>
    </row>
    <row r="483" spans="2:14" x14ac:dyDescent="0.25">
      <c r="B483" s="533">
        <v>42356</v>
      </c>
      <c r="C483" s="291">
        <v>5178</v>
      </c>
      <c r="D483" s="534">
        <v>21.99</v>
      </c>
      <c r="E483" s="292">
        <v>12.95</v>
      </c>
      <c r="F483" s="292">
        <f t="shared" si="91"/>
        <v>-46809.119999999995</v>
      </c>
      <c r="G483" s="292">
        <f t="shared" si="92"/>
        <v>113864.21999999999</v>
      </c>
      <c r="H483" s="293">
        <f t="shared" si="93"/>
        <v>-0.41109595270577537</v>
      </c>
      <c r="I483" s="292"/>
    </row>
    <row r="484" spans="2:14" x14ac:dyDescent="0.25">
      <c r="B484" s="533">
        <v>42356</v>
      </c>
      <c r="C484" s="291">
        <v>6178</v>
      </c>
      <c r="D484" s="534">
        <v>20.48</v>
      </c>
      <c r="E484" s="292">
        <v>12.76</v>
      </c>
      <c r="F484" s="292">
        <f t="shared" si="91"/>
        <v>-47694.16</v>
      </c>
      <c r="G484" s="292">
        <f t="shared" si="92"/>
        <v>126525.44</v>
      </c>
      <c r="H484" s="293">
        <f t="shared" si="93"/>
        <v>-0.376953125</v>
      </c>
      <c r="I484" s="292"/>
    </row>
    <row r="485" spans="2:14" x14ac:dyDescent="0.25">
      <c r="B485" s="533">
        <v>42356</v>
      </c>
      <c r="C485" s="291">
        <v>6400</v>
      </c>
      <c r="D485" s="534">
        <v>20.2</v>
      </c>
      <c r="E485" s="292">
        <v>12.68</v>
      </c>
      <c r="F485" s="292">
        <f t="shared" si="91"/>
        <v>-48128</v>
      </c>
      <c r="G485" s="292">
        <f t="shared" si="92"/>
        <v>129280</v>
      </c>
      <c r="H485" s="293">
        <f t="shared" si="93"/>
        <v>-0.37227722772277227</v>
      </c>
      <c r="I485" s="292"/>
    </row>
    <row r="486" spans="2:14" x14ac:dyDescent="0.25">
      <c r="B486" s="533">
        <v>42359</v>
      </c>
      <c r="C486" s="291">
        <v>5178</v>
      </c>
      <c r="D486" s="534">
        <v>21.96</v>
      </c>
      <c r="E486" s="292">
        <v>12.66</v>
      </c>
      <c r="F486" s="292">
        <f t="shared" si="91"/>
        <v>-48155.4</v>
      </c>
      <c r="G486" s="292">
        <f t="shared" si="92"/>
        <v>113708.88</v>
      </c>
      <c r="H486" s="293">
        <f t="shared" si="93"/>
        <v>-0.42349726775956287</v>
      </c>
      <c r="I486" s="292"/>
    </row>
    <row r="487" spans="2:14" ht="15" customHeight="1" x14ac:dyDescent="0.25">
      <c r="B487" s="533">
        <v>42361</v>
      </c>
      <c r="C487" s="291">
        <v>4178</v>
      </c>
      <c r="D487" s="534">
        <v>24.07</v>
      </c>
      <c r="E487" s="292">
        <v>13.96</v>
      </c>
      <c r="F487" s="292">
        <f t="shared" si="91"/>
        <v>-42239.579999999994</v>
      </c>
      <c r="G487" s="292">
        <f t="shared" si="92"/>
        <v>100564.46</v>
      </c>
      <c r="H487" s="293">
        <f t="shared" si="93"/>
        <v>-0.42002492729538843</v>
      </c>
      <c r="I487" s="292"/>
      <c r="N487" s="67"/>
    </row>
    <row r="488" spans="2:14" x14ac:dyDescent="0.25">
      <c r="B488" s="533">
        <v>42361</v>
      </c>
      <c r="C488" s="291">
        <v>4178</v>
      </c>
      <c r="D488" s="534">
        <v>24.03</v>
      </c>
      <c r="E488" s="292">
        <v>13.96</v>
      </c>
      <c r="F488" s="292">
        <f t="shared" si="91"/>
        <v>-42072.46</v>
      </c>
      <c r="G488" s="292">
        <f t="shared" si="92"/>
        <v>100397.34000000001</v>
      </c>
      <c r="H488" s="293">
        <f t="shared" si="93"/>
        <v>-0.41905950894714938</v>
      </c>
      <c r="I488" s="292"/>
    </row>
    <row r="489" spans="2:14" x14ac:dyDescent="0.25">
      <c r="B489" s="533">
        <v>42366</v>
      </c>
      <c r="C489" s="312">
        <v>6678</v>
      </c>
      <c r="D489" s="535">
        <v>19.91</v>
      </c>
      <c r="E489" s="292">
        <v>13.09</v>
      </c>
      <c r="F489" s="292">
        <f t="shared" si="91"/>
        <v>-45543.96</v>
      </c>
      <c r="G489" s="292">
        <f t="shared" si="92"/>
        <v>132958.98000000001</v>
      </c>
      <c r="H489" s="293">
        <f t="shared" si="93"/>
        <v>-0.34254143646408841</v>
      </c>
      <c r="I489" s="292"/>
    </row>
    <row r="490" spans="2:14" x14ac:dyDescent="0.25">
      <c r="B490" s="533">
        <v>42367</v>
      </c>
      <c r="C490" s="312">
        <v>8678</v>
      </c>
      <c r="D490" s="535">
        <v>18.32</v>
      </c>
      <c r="E490" s="292">
        <v>13.03</v>
      </c>
      <c r="F490" s="292">
        <f t="shared" si="91"/>
        <v>-45906.62000000001</v>
      </c>
      <c r="G490" s="292">
        <f t="shared" si="92"/>
        <v>158980.96</v>
      </c>
      <c r="H490" s="293">
        <f t="shared" si="93"/>
        <v>-0.28875545851528389</v>
      </c>
      <c r="I490" s="292"/>
    </row>
    <row r="491" spans="2:14" x14ac:dyDescent="0.25">
      <c r="B491" s="533">
        <v>42368</v>
      </c>
      <c r="C491" s="291">
        <v>9678</v>
      </c>
      <c r="D491" s="534">
        <v>17.73</v>
      </c>
      <c r="E491" s="292">
        <v>12.38</v>
      </c>
      <c r="F491" s="292">
        <f t="shared" si="91"/>
        <v>-51777.299999999996</v>
      </c>
      <c r="G491" s="292">
        <f t="shared" si="92"/>
        <v>171590.94</v>
      </c>
      <c r="H491" s="294">
        <f t="shared" si="93"/>
        <v>-0.30174844895657077</v>
      </c>
      <c r="I491" s="292"/>
    </row>
    <row r="492" spans="2:14" x14ac:dyDescent="0.25">
      <c r="B492" s="533">
        <v>42369</v>
      </c>
      <c r="C492" s="291">
        <v>8678</v>
      </c>
      <c r="D492" s="534">
        <v>18.312999999999999</v>
      </c>
      <c r="E492" s="292">
        <v>12.59</v>
      </c>
      <c r="F492" s="292">
        <f t="shared" si="91"/>
        <v>-49664.193999999989</v>
      </c>
      <c r="G492" s="292">
        <f t="shared" si="92"/>
        <v>158920.21399999998</v>
      </c>
      <c r="H492" s="294">
        <f t="shared" si="93"/>
        <v>-0.3125102386282968</v>
      </c>
      <c r="I492" s="292"/>
    </row>
    <row r="493" spans="2:14" x14ac:dyDescent="0.25">
      <c r="B493" s="533">
        <v>42374</v>
      </c>
      <c r="C493" s="291">
        <v>7678</v>
      </c>
      <c r="D493" s="534">
        <v>19.010000000000002</v>
      </c>
      <c r="E493" s="292">
        <v>12.76</v>
      </c>
      <c r="F493" s="292">
        <f t="shared" si="91"/>
        <v>-47987.500000000015</v>
      </c>
      <c r="G493" s="292">
        <f t="shared" si="92"/>
        <v>145958.78</v>
      </c>
      <c r="H493" s="294">
        <f t="shared" si="93"/>
        <v>-0.32877432930036832</v>
      </c>
      <c r="I493" s="292"/>
    </row>
    <row r="494" spans="2:14" x14ac:dyDescent="0.25">
      <c r="B494" s="533">
        <v>42375</v>
      </c>
      <c r="C494" s="291">
        <v>8678</v>
      </c>
      <c r="D494" s="534">
        <v>18.257000000000001</v>
      </c>
      <c r="E494" s="292">
        <v>12.76</v>
      </c>
      <c r="F494" s="292">
        <f t="shared" si="91"/>
        <v>-47702.966000000015</v>
      </c>
      <c r="G494" s="292">
        <f t="shared" si="92"/>
        <v>158434.24600000001</v>
      </c>
      <c r="H494" s="294">
        <f t="shared" si="93"/>
        <v>-0.30108999287944355</v>
      </c>
      <c r="I494" s="292"/>
    </row>
    <row r="495" spans="2:14" x14ac:dyDescent="0.25">
      <c r="B495" s="533">
        <v>42375</v>
      </c>
      <c r="C495" s="291">
        <v>9678</v>
      </c>
      <c r="D495" s="534">
        <v>17.579999999999998</v>
      </c>
      <c r="E495" s="292">
        <v>11.28</v>
      </c>
      <c r="F495" s="292">
        <f t="shared" si="91"/>
        <v>-60971.399999999987</v>
      </c>
      <c r="G495" s="292">
        <f t="shared" si="92"/>
        <v>170139.24</v>
      </c>
      <c r="H495" s="294">
        <f t="shared" si="93"/>
        <v>-0.35836177474402725</v>
      </c>
      <c r="I495" s="292"/>
    </row>
    <row r="496" spans="2:14" x14ac:dyDescent="0.25">
      <c r="B496" s="533">
        <v>42398</v>
      </c>
      <c r="C496" s="291">
        <v>9278</v>
      </c>
      <c r="D496" s="534">
        <v>17.93</v>
      </c>
      <c r="E496" s="292">
        <v>9.56</v>
      </c>
      <c r="F496" s="292">
        <f t="shared" si="91"/>
        <v>-77656.859999999986</v>
      </c>
      <c r="G496" s="292">
        <f t="shared" si="92"/>
        <v>166354.54</v>
      </c>
      <c r="H496" s="294">
        <f t="shared" si="93"/>
        <v>-0.46681539319576126</v>
      </c>
      <c r="I496" s="292"/>
    </row>
    <row r="497" spans="2:9" x14ac:dyDescent="0.25">
      <c r="B497" s="533">
        <v>42402</v>
      </c>
      <c r="C497" s="291">
        <v>9678</v>
      </c>
      <c r="D497" s="534">
        <v>17.559999999999999</v>
      </c>
      <c r="E497" s="292">
        <v>8.74</v>
      </c>
      <c r="F497" s="292">
        <f t="shared" si="91"/>
        <v>-85359.959999999992</v>
      </c>
      <c r="G497" s="292">
        <f t="shared" si="92"/>
        <v>169945.68</v>
      </c>
      <c r="H497" s="294">
        <f t="shared" si="93"/>
        <v>-0.50227790432801822</v>
      </c>
      <c r="I497" s="292"/>
    </row>
    <row r="498" spans="2:9" x14ac:dyDescent="0.25">
      <c r="B498" s="533">
        <v>42411</v>
      </c>
      <c r="C498" s="291">
        <v>9678</v>
      </c>
      <c r="D498" s="534">
        <v>17.553999999999998</v>
      </c>
      <c r="E498" s="292">
        <v>7.13</v>
      </c>
      <c r="F498" s="292">
        <f t="shared" si="91"/>
        <v>-100883.47199999999</v>
      </c>
      <c r="G498" s="292">
        <f t="shared" si="92"/>
        <v>169887.61199999999</v>
      </c>
      <c r="H498" s="293">
        <f t="shared" si="93"/>
        <v>-0.59382476928335426</v>
      </c>
      <c r="I498" s="292"/>
    </row>
    <row r="499" spans="2:9" x14ac:dyDescent="0.25">
      <c r="B499" s="533">
        <v>42412</v>
      </c>
      <c r="C499" s="291">
        <v>9678</v>
      </c>
      <c r="D499" s="534">
        <v>17.55</v>
      </c>
      <c r="E499" s="292">
        <v>7.46</v>
      </c>
      <c r="F499" s="292">
        <f t="shared" si="91"/>
        <v>-97651.02</v>
      </c>
      <c r="G499" s="292">
        <f t="shared" si="92"/>
        <v>169848.9</v>
      </c>
      <c r="H499" s="293">
        <f t="shared" si="93"/>
        <v>-0.57492877492877492</v>
      </c>
      <c r="I499" s="292"/>
    </row>
    <row r="500" spans="2:9" x14ac:dyDescent="0.25">
      <c r="B500" s="533">
        <v>42416</v>
      </c>
      <c r="C500" s="291">
        <v>9178</v>
      </c>
      <c r="D500" s="534">
        <v>18.084</v>
      </c>
      <c r="E500" s="292">
        <v>7.49</v>
      </c>
      <c r="F500" s="292">
        <f t="shared" si="91"/>
        <v>-97231.731999999989</v>
      </c>
      <c r="G500" s="292">
        <f t="shared" si="92"/>
        <v>165974.95199999999</v>
      </c>
      <c r="H500" s="293">
        <f t="shared" si="93"/>
        <v>-0.58582172085821715</v>
      </c>
      <c r="I500" s="292"/>
    </row>
    <row r="501" spans="2:9" x14ac:dyDescent="0.25">
      <c r="B501" s="533">
        <v>42416</v>
      </c>
      <c r="C501" s="291">
        <v>9678</v>
      </c>
      <c r="D501" s="534">
        <v>17.536999999999999</v>
      </c>
      <c r="E501" s="292">
        <v>7.49</v>
      </c>
      <c r="F501" s="292">
        <f t="shared" si="91"/>
        <v>-97234.865999999995</v>
      </c>
      <c r="G501" s="292">
        <f t="shared" si="92"/>
        <v>169723.08599999998</v>
      </c>
      <c r="H501" s="293">
        <f t="shared" si="93"/>
        <v>-0.57290300507498426</v>
      </c>
      <c r="I501" s="292"/>
    </row>
    <row r="502" spans="2:9" x14ac:dyDescent="0.25">
      <c r="B502" s="533">
        <v>42418</v>
      </c>
      <c r="C502" s="291">
        <v>13478</v>
      </c>
      <c r="D502" s="534">
        <v>14.673999999999999</v>
      </c>
      <c r="E502" s="292">
        <v>6.93</v>
      </c>
      <c r="F502" s="292">
        <f t="shared" si="91"/>
        <v>-104373.632</v>
      </c>
      <c r="G502" s="292">
        <f t="shared" si="92"/>
        <v>197776.17199999999</v>
      </c>
      <c r="H502" s="293">
        <f t="shared" si="93"/>
        <v>-0.52773613193403301</v>
      </c>
      <c r="I502" s="292"/>
    </row>
    <row r="503" spans="2:9" x14ac:dyDescent="0.25">
      <c r="B503" s="533">
        <v>42422</v>
      </c>
      <c r="C503" s="291">
        <v>10978</v>
      </c>
      <c r="D503" s="534">
        <v>16.314</v>
      </c>
      <c r="E503" s="292">
        <v>7.49</v>
      </c>
      <c r="F503" s="292">
        <f t="shared" si="91"/>
        <v>-96869.872000000003</v>
      </c>
      <c r="G503" s="292">
        <f>IF(C503=0, 0,D503*C503)</f>
        <v>179095.092</v>
      </c>
      <c r="H503" s="293">
        <f>IF(C503=0, D503, (E503-D503)/D503)</f>
        <v>-0.54088512933676591</v>
      </c>
      <c r="I503" s="292"/>
    </row>
    <row r="504" spans="2:9" x14ac:dyDescent="0.25">
      <c r="B504" s="533">
        <v>42422</v>
      </c>
      <c r="C504" s="291">
        <v>9978</v>
      </c>
      <c r="D504" s="534">
        <v>17.199000000000002</v>
      </c>
      <c r="E504" s="292">
        <v>7.49</v>
      </c>
      <c r="F504" s="292">
        <f t="shared" si="91"/>
        <v>-96876.402000000016</v>
      </c>
      <c r="G504" s="292">
        <f>IF(C504=0, 0,D504*C504)</f>
        <v>171611.622</v>
      </c>
      <c r="H504" s="293">
        <f>IF(C504=0, D504, (E504-D504)/D504)</f>
        <v>-0.56450956450956458</v>
      </c>
      <c r="I504" s="292"/>
    </row>
    <row r="505" spans="2:9" x14ac:dyDescent="0.25">
      <c r="B505" s="533">
        <v>42426</v>
      </c>
      <c r="C505" s="291">
        <v>9678</v>
      </c>
      <c r="D505" s="534">
        <v>17.489000000000001</v>
      </c>
      <c r="E505" s="292">
        <v>7.49</v>
      </c>
      <c r="F505" s="292">
        <f t="shared" ref="F505:F513" si="94">C505*(E505-D505)</f>
        <v>-96770.322</v>
      </c>
      <c r="G505" s="292">
        <f>IF(C505=0, 0,D505*C505)</f>
        <v>169258.54200000002</v>
      </c>
      <c r="H505" s="293">
        <f>IF(C505=0, D505, (E505-D505)/D505)</f>
        <v>-0.57173080221853734</v>
      </c>
      <c r="I505" s="292"/>
    </row>
    <row r="506" spans="2:9" x14ac:dyDescent="0.25">
      <c r="B506" s="533">
        <v>42426</v>
      </c>
      <c r="C506" s="291">
        <v>9178</v>
      </c>
      <c r="D506" s="534">
        <v>18.02</v>
      </c>
      <c r="E506" s="292">
        <v>7.76</v>
      </c>
      <c r="F506" s="292">
        <f t="shared" si="94"/>
        <v>-94166.28</v>
      </c>
      <c r="G506" s="292">
        <f t="shared" ref="G506:G513" si="95">IF(C506=0, 0,D506*C506)</f>
        <v>165387.56</v>
      </c>
      <c r="H506" s="293">
        <f t="shared" ref="H506:H513" si="96">IF(C506=0, D506, (E506-D506)/D506)</f>
        <v>-0.5693673695893452</v>
      </c>
      <c r="I506" s="292"/>
    </row>
    <row r="507" spans="2:9" x14ac:dyDescent="0.25">
      <c r="B507" s="533">
        <v>42426</v>
      </c>
      <c r="C507" s="291">
        <v>8178</v>
      </c>
      <c r="D507" s="534">
        <v>19.245999999999999</v>
      </c>
      <c r="E507" s="292">
        <v>8</v>
      </c>
      <c r="F507" s="292">
        <f t="shared" si="94"/>
        <v>-91969.787999999986</v>
      </c>
      <c r="G507" s="292">
        <f t="shared" si="95"/>
        <v>157393.788</v>
      </c>
      <c r="H507" s="293">
        <f t="shared" si="96"/>
        <v>-0.58432921126467829</v>
      </c>
      <c r="I507" s="292"/>
    </row>
    <row r="508" spans="2:9" x14ac:dyDescent="0.25">
      <c r="B508" s="533">
        <v>42426</v>
      </c>
      <c r="C508" s="291">
        <v>6678</v>
      </c>
      <c r="D508" s="534">
        <v>21.75</v>
      </c>
      <c r="E508" s="292">
        <v>8.1</v>
      </c>
      <c r="F508" s="292">
        <f t="shared" si="94"/>
        <v>-91154.7</v>
      </c>
      <c r="G508" s="292">
        <f t="shared" si="95"/>
        <v>145246.5</v>
      </c>
      <c r="H508" s="293">
        <f t="shared" si="96"/>
        <v>-0.62758620689655176</v>
      </c>
      <c r="I508" s="292"/>
    </row>
    <row r="509" spans="2:9" x14ac:dyDescent="0.25">
      <c r="B509" s="533">
        <v>42426</v>
      </c>
      <c r="C509" s="291">
        <v>8678</v>
      </c>
      <c r="D509" s="534">
        <v>18.568999999999999</v>
      </c>
      <c r="E509" s="292">
        <v>7.94</v>
      </c>
      <c r="F509" s="292">
        <f t="shared" si="94"/>
        <v>-92238.461999999985</v>
      </c>
      <c r="G509" s="292">
        <f t="shared" si="95"/>
        <v>161141.78199999998</v>
      </c>
      <c r="H509" s="293">
        <f t="shared" si="96"/>
        <v>-0.57240562227368186</v>
      </c>
      <c r="I509" s="292"/>
    </row>
    <row r="510" spans="2:9" x14ac:dyDescent="0.25">
      <c r="B510" s="533">
        <v>42429</v>
      </c>
      <c r="C510" s="291">
        <v>7678</v>
      </c>
      <c r="D510" s="534">
        <v>19.876000000000001</v>
      </c>
      <c r="E510" s="292">
        <v>8.2100000000000009</v>
      </c>
      <c r="F510" s="292">
        <f t="shared" si="94"/>
        <v>-89571.54800000001</v>
      </c>
      <c r="G510" s="292">
        <f t="shared" si="95"/>
        <v>152607.92800000001</v>
      </c>
      <c r="H510" s="293">
        <f t="shared" si="96"/>
        <v>-0.58693902193600322</v>
      </c>
      <c r="I510" s="292"/>
    </row>
    <row r="511" spans="2:9" x14ac:dyDescent="0.25">
      <c r="B511" s="533">
        <v>42429</v>
      </c>
      <c r="C511" s="291">
        <v>9678</v>
      </c>
      <c r="D511" s="534">
        <v>17.463000000000001</v>
      </c>
      <c r="E511" s="292">
        <v>8.2100000000000009</v>
      </c>
      <c r="F511" s="292">
        <f t="shared" si="94"/>
        <v>-89550.534</v>
      </c>
      <c r="G511" s="292">
        <f t="shared" si="95"/>
        <v>169006.91400000002</v>
      </c>
      <c r="H511" s="293">
        <f t="shared" si="96"/>
        <v>-0.5298631392086125</v>
      </c>
      <c r="I511" s="292"/>
    </row>
    <row r="512" spans="2:9" ht="15" customHeight="1" x14ac:dyDescent="0.25">
      <c r="B512" s="533">
        <v>42429</v>
      </c>
      <c r="C512" s="291">
        <v>9178</v>
      </c>
      <c r="D512" s="534">
        <v>17.981000000000002</v>
      </c>
      <c r="E512" s="292">
        <v>8.2100000000000009</v>
      </c>
      <c r="F512" s="292">
        <f t="shared" si="94"/>
        <v>-89678.238000000012</v>
      </c>
      <c r="G512" s="292">
        <f t="shared" si="95"/>
        <v>165029.61800000002</v>
      </c>
      <c r="H512" s="293">
        <f t="shared" si="96"/>
        <v>-0.5434069295367332</v>
      </c>
      <c r="I512" s="292"/>
    </row>
    <row r="513" spans="2:14" x14ac:dyDescent="0.25">
      <c r="B513" s="533">
        <v>42429</v>
      </c>
      <c r="C513" s="291">
        <v>9678</v>
      </c>
      <c r="D513" s="534">
        <v>17.459</v>
      </c>
      <c r="E513" s="292">
        <v>8.2100000000000009</v>
      </c>
      <c r="F513" s="292">
        <f t="shared" si="94"/>
        <v>-89511.821999999986</v>
      </c>
      <c r="G513" s="292">
        <f t="shared" si="95"/>
        <v>168968.20199999999</v>
      </c>
      <c r="H513" s="293">
        <f t="shared" si="96"/>
        <v>-0.5297554270004009</v>
      </c>
      <c r="I513" s="292"/>
    </row>
    <row r="514" spans="2:14" x14ac:dyDescent="0.25">
      <c r="B514" s="533">
        <v>42429</v>
      </c>
      <c r="C514" s="291">
        <v>9178</v>
      </c>
      <c r="D514" s="534">
        <v>17.975999999999999</v>
      </c>
      <c r="E514" s="292">
        <v>8.2100000000000009</v>
      </c>
      <c r="F514" s="292">
        <f t="shared" ref="F514:F525" si="97">C514*(E514-D514)</f>
        <v>-89632.347999999984</v>
      </c>
      <c r="G514" s="292">
        <f t="shared" ref="G514:G525" si="98">IF(C514=0, 0,D514*C514)</f>
        <v>164983.728</v>
      </c>
      <c r="H514" s="293">
        <f t="shared" ref="H514:H565" si="99">IF(C514=0, D514, (E514-D514)/D514)</f>
        <v>-0.54327992879394738</v>
      </c>
      <c r="I514" s="292" t="s">
        <v>183</v>
      </c>
    </row>
    <row r="515" spans="2:14" x14ac:dyDescent="0.25">
      <c r="B515" s="533">
        <v>42430</v>
      </c>
      <c r="C515" s="312">
        <v>10178</v>
      </c>
      <c r="D515" s="535">
        <v>16.974</v>
      </c>
      <c r="E515" s="292">
        <v>7.8</v>
      </c>
      <c r="F515" s="292">
        <f t="shared" si="97"/>
        <v>-93372.971999999994</v>
      </c>
      <c r="G515" s="292">
        <f t="shared" si="98"/>
        <v>172761.372</v>
      </c>
      <c r="H515" s="293">
        <f t="shared" si="99"/>
        <v>-0.54047366560622123</v>
      </c>
      <c r="I515" s="292"/>
    </row>
    <row r="516" spans="2:14" x14ac:dyDescent="0.25">
      <c r="B516" s="533">
        <v>42430</v>
      </c>
      <c r="C516" s="312">
        <v>9678</v>
      </c>
      <c r="D516" s="535">
        <v>17.440000000000001</v>
      </c>
      <c r="E516" s="292">
        <v>7.96</v>
      </c>
      <c r="F516" s="292">
        <f t="shared" si="97"/>
        <v>-91747.44</v>
      </c>
      <c r="G516" s="292">
        <f t="shared" si="98"/>
        <v>168784.32</v>
      </c>
      <c r="H516" s="293">
        <f t="shared" si="99"/>
        <v>-0.54357798165137616</v>
      </c>
      <c r="I516" s="292"/>
    </row>
    <row r="517" spans="2:14" x14ac:dyDescent="0.25">
      <c r="B517" s="533">
        <v>42431</v>
      </c>
      <c r="C517" s="291">
        <v>8678</v>
      </c>
      <c r="D517" s="534">
        <v>18.405999999999999</v>
      </c>
      <c r="E517" s="292">
        <v>9.1</v>
      </c>
      <c r="F517" s="292">
        <f t="shared" si="97"/>
        <v>-80757.467999999993</v>
      </c>
      <c r="G517" s="292">
        <f t="shared" si="98"/>
        <v>159727.26799999998</v>
      </c>
      <c r="H517" s="294">
        <f t="shared" si="99"/>
        <v>-0.50559600130392257</v>
      </c>
      <c r="I517" s="292"/>
    </row>
    <row r="518" spans="2:14" x14ac:dyDescent="0.25">
      <c r="B518" s="533">
        <v>42432</v>
      </c>
      <c r="C518" s="291">
        <v>9278</v>
      </c>
      <c r="D518" s="534">
        <v>17.771999999999998</v>
      </c>
      <c r="E518" s="292">
        <v>9.9700000000000006</v>
      </c>
      <c r="F518" s="292">
        <f t="shared" si="97"/>
        <v>-72386.955999999976</v>
      </c>
      <c r="G518" s="292">
        <f t="shared" si="98"/>
        <v>164888.61599999998</v>
      </c>
      <c r="H518" s="294">
        <f t="shared" si="99"/>
        <v>-0.43900517668242173</v>
      </c>
      <c r="I518" s="292"/>
      <c r="N518" s="29"/>
    </row>
    <row r="519" spans="2:14" x14ac:dyDescent="0.25">
      <c r="B519" s="533">
        <v>42433</v>
      </c>
      <c r="C519" s="291">
        <v>9278</v>
      </c>
      <c r="D519" s="534">
        <v>17.771999999999998</v>
      </c>
      <c r="E519" s="292">
        <v>11</v>
      </c>
      <c r="F519" s="292">
        <f t="shared" si="97"/>
        <v>-62830.615999999987</v>
      </c>
      <c r="G519" s="292">
        <f t="shared" si="98"/>
        <v>164888.61599999998</v>
      </c>
      <c r="H519" s="294">
        <f t="shared" si="99"/>
        <v>-0.38104884087328378</v>
      </c>
      <c r="I519" s="292"/>
    </row>
    <row r="520" spans="2:14" x14ac:dyDescent="0.25">
      <c r="B520" s="533">
        <v>42439</v>
      </c>
      <c r="C520" s="291">
        <v>9278</v>
      </c>
      <c r="D520" s="534">
        <v>17.718</v>
      </c>
      <c r="E520" s="292">
        <v>10.59</v>
      </c>
      <c r="F520" s="292">
        <f t="shared" si="97"/>
        <v>-66133.584000000003</v>
      </c>
      <c r="G520" s="292">
        <f t="shared" si="98"/>
        <v>164387.60399999999</v>
      </c>
      <c r="H520" s="294">
        <f t="shared" si="99"/>
        <v>-0.40230274297324753</v>
      </c>
      <c r="I520" s="292" t="s">
        <v>182</v>
      </c>
    </row>
    <row r="521" spans="2:14" x14ac:dyDescent="0.25">
      <c r="B521" s="533">
        <v>42440</v>
      </c>
      <c r="C521" s="291">
        <v>9278</v>
      </c>
      <c r="D521" s="534">
        <v>17.712</v>
      </c>
      <c r="E521" s="292">
        <v>11.12</v>
      </c>
      <c r="F521" s="292">
        <f t="shared" si="97"/>
        <v>-61160.576000000008</v>
      </c>
      <c r="G521" s="292">
        <f t="shared" si="98"/>
        <v>164331.93599999999</v>
      </c>
      <c r="H521" s="294">
        <f t="shared" si="99"/>
        <v>-0.37217705510388438</v>
      </c>
      <c r="I521" s="292"/>
    </row>
    <row r="522" spans="2:14" x14ac:dyDescent="0.25">
      <c r="B522" s="533">
        <v>42446</v>
      </c>
      <c r="C522" s="291">
        <v>9278</v>
      </c>
      <c r="D522" s="534">
        <v>17.704999999999998</v>
      </c>
      <c r="E522" s="292">
        <v>11.45</v>
      </c>
      <c r="F522" s="292">
        <f t="shared" si="97"/>
        <v>-58033.889999999992</v>
      </c>
      <c r="G522" s="292">
        <f t="shared" si="98"/>
        <v>164266.99</v>
      </c>
      <c r="H522" s="294">
        <f t="shared" si="99"/>
        <v>-0.353290031064671</v>
      </c>
      <c r="I522" s="292"/>
    </row>
    <row r="523" spans="2:14" x14ac:dyDescent="0.25">
      <c r="B523" s="533">
        <v>42447</v>
      </c>
      <c r="C523" s="291">
        <v>7928</v>
      </c>
      <c r="D523" s="534">
        <v>18.734999999999999</v>
      </c>
      <c r="E523" s="292">
        <v>11.63</v>
      </c>
      <c r="F523" s="292">
        <f t="shared" si="97"/>
        <v>-56328.439999999988</v>
      </c>
      <c r="G523" s="292">
        <f t="shared" si="98"/>
        <v>148531.07999999999</v>
      </c>
      <c r="H523" s="294">
        <f t="shared" si="99"/>
        <v>-0.37923672271150249</v>
      </c>
      <c r="I523" s="292"/>
    </row>
    <row r="524" spans="2:14" x14ac:dyDescent="0.25">
      <c r="B524" s="533">
        <v>42450</v>
      </c>
      <c r="C524" s="291">
        <v>9278</v>
      </c>
      <c r="D524" s="534">
        <v>17.670000000000002</v>
      </c>
      <c r="E524" s="292">
        <v>11.43</v>
      </c>
      <c r="F524" s="292">
        <f t="shared" si="97"/>
        <v>-57894.720000000016</v>
      </c>
      <c r="G524" s="292">
        <f t="shared" si="98"/>
        <v>163942.26</v>
      </c>
      <c r="H524" s="293">
        <f t="shared" si="99"/>
        <v>-0.35314091680814946</v>
      </c>
      <c r="I524" s="292"/>
    </row>
    <row r="525" spans="2:14" x14ac:dyDescent="0.25">
      <c r="B525" s="533">
        <v>42451</v>
      </c>
      <c r="C525" s="291">
        <v>9628</v>
      </c>
      <c r="D525" s="534">
        <v>17.428000000000001</v>
      </c>
      <c r="E525" s="292">
        <v>11.31</v>
      </c>
      <c r="F525" s="292">
        <f t="shared" si="97"/>
        <v>-58904.104000000007</v>
      </c>
      <c r="G525" s="292">
        <f t="shared" si="98"/>
        <v>167796.78400000001</v>
      </c>
      <c r="H525" s="293">
        <f t="shared" si="99"/>
        <v>-0.35104429653431263</v>
      </c>
      <c r="I525" s="292"/>
    </row>
    <row r="526" spans="2:14" x14ac:dyDescent="0.25">
      <c r="B526" s="533">
        <v>42453</v>
      </c>
      <c r="C526" s="291">
        <v>13278</v>
      </c>
      <c r="D526" s="534">
        <v>15.5565</v>
      </c>
      <c r="E526" s="292">
        <v>10.29</v>
      </c>
      <c r="F526" s="292">
        <f t="shared" ref="F526:F565" si="100">C526*(E526-D526)</f>
        <v>-69928.587000000014</v>
      </c>
      <c r="G526" s="292">
        <f t="shared" ref="G526:G565" si="101">IF(C526=0, 0,D526*C526)</f>
        <v>206559.20699999999</v>
      </c>
      <c r="H526" s="293">
        <f t="shared" si="99"/>
        <v>-0.33854016006171056</v>
      </c>
      <c r="I526" s="292"/>
    </row>
    <row r="527" spans="2:14" x14ac:dyDescent="0.25">
      <c r="B527" s="533">
        <v>42459</v>
      </c>
      <c r="C527" s="291">
        <v>11278</v>
      </c>
      <c r="D527" s="534">
        <v>16.408899999999999</v>
      </c>
      <c r="E527" s="292">
        <v>10.53</v>
      </c>
      <c r="F527" s="292">
        <f t="shared" si="100"/>
        <v>-66302.234199999992</v>
      </c>
      <c r="G527" s="292">
        <f t="shared" si="101"/>
        <v>185059.5742</v>
      </c>
      <c r="H527" s="293">
        <f t="shared" si="99"/>
        <v>-0.35827508242478168</v>
      </c>
      <c r="I527" s="292"/>
    </row>
    <row r="528" spans="2:14" x14ac:dyDescent="0.25">
      <c r="B528" s="533">
        <v>42460</v>
      </c>
      <c r="C528" s="291">
        <v>9678</v>
      </c>
      <c r="D528" s="534">
        <v>17.311699999999998</v>
      </c>
      <c r="E528" s="292">
        <v>11.14</v>
      </c>
      <c r="F528" s="292">
        <f t="shared" si="100"/>
        <v>-59729.712599999977</v>
      </c>
      <c r="G528" s="292">
        <f t="shared" si="101"/>
        <v>167542.63259999998</v>
      </c>
      <c r="H528" s="293">
        <f t="shared" si="99"/>
        <v>-0.35650456049954643</v>
      </c>
      <c r="I528" s="292"/>
    </row>
    <row r="529" spans="2:9" x14ac:dyDescent="0.25">
      <c r="B529" s="533">
        <v>42461</v>
      </c>
      <c r="C529" s="291">
        <v>11678</v>
      </c>
      <c r="D529" s="534">
        <v>16.116</v>
      </c>
      <c r="E529" s="292">
        <v>10.53</v>
      </c>
      <c r="F529" s="292">
        <f t="shared" si="100"/>
        <v>-65233.308000000005</v>
      </c>
      <c r="G529" s="292">
        <f t="shared" si="101"/>
        <v>188202.64799999999</v>
      </c>
      <c r="H529" s="293">
        <f t="shared" si="99"/>
        <v>-0.34661206254653765</v>
      </c>
      <c r="I529" s="292"/>
    </row>
    <row r="530" spans="2:9" x14ac:dyDescent="0.25">
      <c r="B530" s="533">
        <v>42461</v>
      </c>
      <c r="C530" s="291">
        <v>9678</v>
      </c>
      <c r="D530" s="534">
        <v>17.266200000000001</v>
      </c>
      <c r="E530" s="292">
        <v>10.56</v>
      </c>
      <c r="F530" s="292">
        <f t="shared" si="100"/>
        <v>-64902.603600000009</v>
      </c>
      <c r="G530" s="292">
        <f t="shared" si="101"/>
        <v>167102.28360000002</v>
      </c>
      <c r="H530" s="293">
        <f t="shared" si="99"/>
        <v>-0.388400458699656</v>
      </c>
      <c r="I530" s="292"/>
    </row>
    <row r="531" spans="2:9" x14ac:dyDescent="0.25">
      <c r="B531" s="533">
        <v>42464</v>
      </c>
      <c r="C531" s="291">
        <v>9778</v>
      </c>
      <c r="D531" s="534">
        <v>17.196100000000001</v>
      </c>
      <c r="E531" s="292">
        <v>10.4</v>
      </c>
      <c r="F531" s="292">
        <f t="shared" si="100"/>
        <v>-66452.265800000008</v>
      </c>
      <c r="G531" s="292">
        <f t="shared" si="101"/>
        <v>168143.46580000001</v>
      </c>
      <c r="H531" s="293">
        <f t="shared" si="99"/>
        <v>-0.3952117049796175</v>
      </c>
      <c r="I531" s="292"/>
    </row>
    <row r="532" spans="2:9" x14ac:dyDescent="0.25">
      <c r="B532" s="533">
        <v>42465</v>
      </c>
      <c r="C532" s="291">
        <v>9678</v>
      </c>
      <c r="D532" s="534">
        <v>17.262699999999999</v>
      </c>
      <c r="E532" s="292">
        <v>10.63</v>
      </c>
      <c r="F532" s="292">
        <f t="shared" si="100"/>
        <v>-64191.270599999982</v>
      </c>
      <c r="G532" s="292">
        <f t="shared" si="101"/>
        <v>167068.4106</v>
      </c>
      <c r="H532" s="293">
        <f t="shared" si="99"/>
        <v>-0.38422147172806098</v>
      </c>
      <c r="I532" s="292"/>
    </row>
    <row r="533" spans="2:9" x14ac:dyDescent="0.25">
      <c r="B533" s="533">
        <v>42469</v>
      </c>
      <c r="C533" s="291">
        <v>8678</v>
      </c>
      <c r="D533" s="534">
        <v>17.895700000000001</v>
      </c>
      <c r="E533" s="292">
        <v>11.78</v>
      </c>
      <c r="F533" s="292">
        <f t="shared" si="100"/>
        <v>-53072.044600000016</v>
      </c>
      <c r="G533" s="292">
        <f t="shared" si="101"/>
        <v>155298.88460000002</v>
      </c>
      <c r="H533" s="293">
        <f t="shared" si="99"/>
        <v>-0.34174131215878684</v>
      </c>
      <c r="I533" s="292"/>
    </row>
    <row r="534" spans="2:9" x14ac:dyDescent="0.25">
      <c r="B534" s="533">
        <v>42471</v>
      </c>
      <c r="C534" s="291">
        <v>9678</v>
      </c>
      <c r="D534" s="534">
        <v>17.2514</v>
      </c>
      <c r="E534" s="292">
        <v>11.67</v>
      </c>
      <c r="F534" s="292">
        <f t="shared" si="100"/>
        <v>-54016.789200000007</v>
      </c>
      <c r="G534" s="292">
        <f t="shared" si="101"/>
        <v>166959.04920000001</v>
      </c>
      <c r="H534" s="293">
        <f t="shared" si="99"/>
        <v>-0.32353316252593994</v>
      </c>
      <c r="I534" s="292"/>
    </row>
    <row r="535" spans="2:9" x14ac:dyDescent="0.25">
      <c r="B535" s="533">
        <v>42472</v>
      </c>
      <c r="C535" s="291">
        <v>8288</v>
      </c>
      <c r="D535" s="534">
        <v>17.96</v>
      </c>
      <c r="E535" s="292">
        <v>13.05</v>
      </c>
      <c r="F535" s="292">
        <f t="shared" si="100"/>
        <v>-40694.080000000002</v>
      </c>
      <c r="G535" s="292">
        <f t="shared" si="101"/>
        <v>148852.48000000001</v>
      </c>
      <c r="H535" s="293">
        <f t="shared" si="99"/>
        <v>-0.27338530066815142</v>
      </c>
      <c r="I535" s="292"/>
    </row>
    <row r="536" spans="2:9" x14ac:dyDescent="0.25">
      <c r="B536" s="533">
        <v>42473</v>
      </c>
      <c r="C536" s="291">
        <v>9258</v>
      </c>
      <c r="D536" s="534">
        <v>17.415800000000001</v>
      </c>
      <c r="E536" s="292">
        <v>12.92</v>
      </c>
      <c r="F536" s="292">
        <f t="shared" si="100"/>
        <v>-41622.116400000006</v>
      </c>
      <c r="G536" s="292">
        <f t="shared" si="101"/>
        <v>161235.47640000001</v>
      </c>
      <c r="H536" s="293">
        <f t="shared" si="99"/>
        <v>-0.2581449029042594</v>
      </c>
      <c r="I536" s="292"/>
    </row>
    <row r="537" spans="2:9" x14ac:dyDescent="0.25">
      <c r="B537" s="533">
        <v>42474</v>
      </c>
      <c r="C537" s="291">
        <v>9678</v>
      </c>
      <c r="D537" s="534">
        <v>17.2135</v>
      </c>
      <c r="E537" s="292">
        <v>13.11</v>
      </c>
      <c r="F537" s="292">
        <f t="shared" si="100"/>
        <v>-39713.673000000003</v>
      </c>
      <c r="G537" s="292">
        <f t="shared" si="101"/>
        <v>166592.253</v>
      </c>
      <c r="H537" s="293">
        <f t="shared" si="99"/>
        <v>-0.23838847416272113</v>
      </c>
      <c r="I537" s="292"/>
    </row>
    <row r="538" spans="2:9" x14ac:dyDescent="0.25">
      <c r="B538" s="533">
        <v>42474</v>
      </c>
      <c r="C538" s="291">
        <v>9178</v>
      </c>
      <c r="D538" s="534">
        <v>17.433299999999999</v>
      </c>
      <c r="E538" s="292">
        <v>13.11</v>
      </c>
      <c r="F538" s="292">
        <f t="shared" si="100"/>
        <v>-39679.2474</v>
      </c>
      <c r="G538" s="292">
        <f t="shared" si="101"/>
        <v>160002.82739999998</v>
      </c>
      <c r="H538" s="293">
        <f t="shared" si="99"/>
        <v>-0.24799091394056202</v>
      </c>
      <c r="I538" s="292"/>
    </row>
    <row r="539" spans="2:9" x14ac:dyDescent="0.25">
      <c r="B539" s="533">
        <v>42475</v>
      </c>
      <c r="C539" s="291">
        <v>9678</v>
      </c>
      <c r="D539" s="534">
        <v>17.205100000000002</v>
      </c>
      <c r="E539" s="292">
        <v>13.01</v>
      </c>
      <c r="F539" s="292">
        <f t="shared" si="100"/>
        <v>-40600.177800000019</v>
      </c>
      <c r="G539" s="292">
        <f t="shared" si="101"/>
        <v>166510.9578</v>
      </c>
      <c r="H539" s="293">
        <f t="shared" si="99"/>
        <v>-0.24382886469709572</v>
      </c>
      <c r="I539" s="292"/>
    </row>
    <row r="540" spans="2:9" x14ac:dyDescent="0.25">
      <c r="B540" s="533">
        <v>42478</v>
      </c>
      <c r="C540" s="291">
        <v>9178</v>
      </c>
      <c r="D540" s="534">
        <v>17.412400000000002</v>
      </c>
      <c r="E540" s="292">
        <v>13.36</v>
      </c>
      <c r="F540" s="292">
        <f t="shared" si="100"/>
        <v>-37192.92720000002</v>
      </c>
      <c r="G540" s="292">
        <f t="shared" si="101"/>
        <v>159811.00720000002</v>
      </c>
      <c r="H540" s="293">
        <f t="shared" si="99"/>
        <v>-0.232730697663734</v>
      </c>
      <c r="I540" s="292"/>
    </row>
    <row r="541" spans="2:9" x14ac:dyDescent="0.25">
      <c r="B541" s="533">
        <v>42484</v>
      </c>
      <c r="C541" s="312">
        <v>9178</v>
      </c>
      <c r="D541" s="535">
        <v>17.412400000000002</v>
      </c>
      <c r="E541" s="292">
        <v>14.34</v>
      </c>
      <c r="F541" s="292">
        <f t="shared" si="100"/>
        <v>-28198.487200000018</v>
      </c>
      <c r="G541" s="292">
        <f t="shared" si="101"/>
        <v>159811.00720000002</v>
      </c>
      <c r="H541" s="293">
        <f t="shared" si="99"/>
        <v>-0.17644896740254082</v>
      </c>
      <c r="I541" s="292"/>
    </row>
    <row r="542" spans="2:9" x14ac:dyDescent="0.25">
      <c r="B542" s="533">
        <v>42485</v>
      </c>
      <c r="C542" s="312">
        <v>9678</v>
      </c>
      <c r="D542" s="535">
        <v>17.233499999999999</v>
      </c>
      <c r="E542" s="292">
        <v>13.83</v>
      </c>
      <c r="F542" s="292">
        <f t="shared" si="100"/>
        <v>-32939.072999999997</v>
      </c>
      <c r="G542" s="292">
        <f t="shared" si="101"/>
        <v>166785.81299999999</v>
      </c>
      <c r="H542" s="293">
        <f t="shared" si="99"/>
        <v>-0.19749325441726867</v>
      </c>
      <c r="I542" s="292"/>
    </row>
    <row r="543" spans="2:9" x14ac:dyDescent="0.25">
      <c r="B543" s="533">
        <v>42486</v>
      </c>
      <c r="C543" s="291">
        <v>9178</v>
      </c>
      <c r="D543" s="534">
        <v>17.390599999999999</v>
      </c>
      <c r="E543" s="292">
        <v>14.44</v>
      </c>
      <c r="F543" s="292">
        <f t="shared" si="100"/>
        <v>-27080.606799999998</v>
      </c>
      <c r="G543" s="292">
        <f t="shared" si="101"/>
        <v>159610.92679999999</v>
      </c>
      <c r="H543" s="294">
        <f t="shared" si="99"/>
        <v>-0.16966637148804525</v>
      </c>
      <c r="I543" s="292"/>
    </row>
    <row r="544" spans="2:9" x14ac:dyDescent="0.25">
      <c r="B544" s="533">
        <v>42487</v>
      </c>
      <c r="C544" s="291">
        <v>9178</v>
      </c>
      <c r="D544" s="534">
        <v>17.376300000000001</v>
      </c>
      <c r="E544" s="292">
        <v>14.84</v>
      </c>
      <c r="F544" s="292">
        <f t="shared" si="100"/>
        <v>-23278.161400000005</v>
      </c>
      <c r="G544" s="292">
        <f t="shared" si="101"/>
        <v>159479.6814</v>
      </c>
      <c r="H544" s="294">
        <f t="shared" si="99"/>
        <v>-0.14596317973331496</v>
      </c>
      <c r="I544" s="292"/>
    </row>
    <row r="545" spans="2:9" x14ac:dyDescent="0.25">
      <c r="B545" s="533">
        <v>42488</v>
      </c>
      <c r="C545" s="291">
        <v>9678</v>
      </c>
      <c r="D545" s="534">
        <v>17.2287</v>
      </c>
      <c r="E545" s="292">
        <v>14.35</v>
      </c>
      <c r="F545" s="292">
        <f t="shared" si="100"/>
        <v>-27860.058600000004</v>
      </c>
      <c r="G545" s="292">
        <f t="shared" si="101"/>
        <v>166739.35860000001</v>
      </c>
      <c r="H545" s="294">
        <f t="shared" si="99"/>
        <v>-0.16708747612994598</v>
      </c>
      <c r="I545" s="292"/>
    </row>
    <row r="546" spans="2:9" x14ac:dyDescent="0.25">
      <c r="B546" s="533">
        <v>42489</v>
      </c>
      <c r="C546" s="291">
        <v>9678</v>
      </c>
      <c r="D546" s="534">
        <v>17.179200000000002</v>
      </c>
      <c r="E546" s="292">
        <v>14.09</v>
      </c>
      <c r="F546" s="292">
        <f t="shared" si="100"/>
        <v>-29897.277600000016</v>
      </c>
      <c r="G546" s="292">
        <f t="shared" si="101"/>
        <v>166260.29760000002</v>
      </c>
      <c r="H546" s="294">
        <f t="shared" si="99"/>
        <v>-0.17982211045916</v>
      </c>
      <c r="I546" s="292"/>
    </row>
    <row r="547" spans="2:9" x14ac:dyDescent="0.25">
      <c r="B547" s="533">
        <v>42492</v>
      </c>
      <c r="C547" s="291">
        <v>9678</v>
      </c>
      <c r="D547" s="534">
        <v>17.136399999999998</v>
      </c>
      <c r="E547" s="292">
        <v>13.55</v>
      </c>
      <c r="F547" s="292">
        <f t="shared" si="100"/>
        <v>-34709.179199999977</v>
      </c>
      <c r="G547" s="292">
        <f t="shared" si="101"/>
        <v>165846.07919999998</v>
      </c>
      <c r="H547" s="294">
        <f t="shared" si="99"/>
        <v>-0.20928549753740563</v>
      </c>
      <c r="I547" s="292"/>
    </row>
    <row r="548" spans="2:9" x14ac:dyDescent="0.25">
      <c r="B548" s="533">
        <v>42493</v>
      </c>
      <c r="C548" s="291">
        <v>9678</v>
      </c>
      <c r="D548" s="534">
        <v>17.1221</v>
      </c>
      <c r="E548" s="292">
        <v>12.79</v>
      </c>
      <c r="F548" s="292">
        <f t="shared" si="100"/>
        <v>-41926.063800000004</v>
      </c>
      <c r="G548" s="292">
        <f t="shared" si="101"/>
        <v>165707.6838</v>
      </c>
      <c r="H548" s="294">
        <f t="shared" si="99"/>
        <v>-0.25301218892542388</v>
      </c>
      <c r="I548" s="292"/>
    </row>
    <row r="549" spans="2:9" x14ac:dyDescent="0.25">
      <c r="B549" s="533">
        <v>42494</v>
      </c>
      <c r="C549" s="291">
        <v>11678</v>
      </c>
      <c r="D549" s="534">
        <v>16.316800000000001</v>
      </c>
      <c r="E549" s="292">
        <v>12.17</v>
      </c>
      <c r="F549" s="292">
        <f t="shared" si="100"/>
        <v>-48426.330400000006</v>
      </c>
      <c r="G549" s="292">
        <f t="shared" si="101"/>
        <v>190547.59040000002</v>
      </c>
      <c r="H549" s="294">
        <f t="shared" si="99"/>
        <v>-0.25414296920964896</v>
      </c>
      <c r="I549" s="292"/>
    </row>
    <row r="550" spans="2:9" x14ac:dyDescent="0.25">
      <c r="B550" s="533">
        <v>42495</v>
      </c>
      <c r="C550" s="291">
        <v>9678</v>
      </c>
      <c r="D550" s="534">
        <v>17.0684</v>
      </c>
      <c r="E550" s="292">
        <v>12.07</v>
      </c>
      <c r="F550" s="292">
        <f t="shared" si="100"/>
        <v>-48374.515200000002</v>
      </c>
      <c r="G550" s="292">
        <f t="shared" si="101"/>
        <v>165187.97520000002</v>
      </c>
      <c r="H550" s="293">
        <f t="shared" si="99"/>
        <v>-0.29284525790349419</v>
      </c>
      <c r="I550" s="292"/>
    </row>
    <row r="551" spans="2:9" x14ac:dyDescent="0.25">
      <c r="B551" s="533">
        <v>42499</v>
      </c>
      <c r="C551" s="291">
        <v>10678</v>
      </c>
      <c r="D551" s="534">
        <v>16.537600000000001</v>
      </c>
      <c r="E551" s="292">
        <v>11.44</v>
      </c>
      <c r="F551" s="292">
        <f t="shared" si="100"/>
        <v>-54432.172800000015</v>
      </c>
      <c r="G551" s="292">
        <f t="shared" si="101"/>
        <v>176588.49280000001</v>
      </c>
      <c r="H551" s="293">
        <f t="shared" si="99"/>
        <v>-0.30824303405572762</v>
      </c>
      <c r="I551" s="292"/>
    </row>
    <row r="552" spans="2:9" x14ac:dyDescent="0.25">
      <c r="B552" s="533">
        <v>42500</v>
      </c>
      <c r="C552" s="291">
        <v>9678</v>
      </c>
      <c r="D552" s="534">
        <v>17.042100000000001</v>
      </c>
      <c r="E552" s="292">
        <v>11.94</v>
      </c>
      <c r="F552" s="292">
        <f t="shared" si="100"/>
        <v>-49378.123800000016</v>
      </c>
      <c r="G552" s="292">
        <f t="shared" si="101"/>
        <v>164933.44380000001</v>
      </c>
      <c r="H552" s="293">
        <f t="shared" si="99"/>
        <v>-0.2993821184009014</v>
      </c>
      <c r="I552" s="292"/>
    </row>
    <row r="553" spans="2:9" x14ac:dyDescent="0.25">
      <c r="B553" s="533">
        <v>42502</v>
      </c>
      <c r="C553" s="291">
        <v>10678</v>
      </c>
      <c r="D553" s="534">
        <v>16.601800000000001</v>
      </c>
      <c r="E553" s="292">
        <v>12.33</v>
      </c>
      <c r="F553" s="292">
        <f t="shared" si="100"/>
        <v>-45614.280400000011</v>
      </c>
      <c r="G553" s="292">
        <f t="shared" si="101"/>
        <v>177274.02040000001</v>
      </c>
      <c r="H553" s="293">
        <f t="shared" si="99"/>
        <v>-0.25730944837306802</v>
      </c>
      <c r="I553" s="292"/>
    </row>
    <row r="554" spans="2:9" x14ac:dyDescent="0.25">
      <c r="B554" s="533">
        <v>42502</v>
      </c>
      <c r="C554" s="291">
        <v>9678</v>
      </c>
      <c r="D554" s="534">
        <v>17.0334</v>
      </c>
      <c r="E554" s="292">
        <v>12.33</v>
      </c>
      <c r="F554" s="292">
        <f t="shared" si="100"/>
        <v>-45519.5052</v>
      </c>
      <c r="G554" s="292">
        <f t="shared" si="101"/>
        <v>164849.2452</v>
      </c>
      <c r="H554" s="293">
        <f t="shared" si="99"/>
        <v>-0.27612807777660364</v>
      </c>
      <c r="I554" s="292"/>
    </row>
    <row r="555" spans="2:9" x14ac:dyDescent="0.25">
      <c r="B555" s="533">
        <v>42503</v>
      </c>
      <c r="C555" s="291">
        <v>9678</v>
      </c>
      <c r="D555" s="534">
        <v>17.029299999999999</v>
      </c>
      <c r="E555" s="292">
        <v>12.3</v>
      </c>
      <c r="F555" s="292">
        <f t="shared" si="100"/>
        <v>-45770.165399999983</v>
      </c>
      <c r="G555" s="292">
        <f t="shared" si="101"/>
        <v>164809.56539999999</v>
      </c>
      <c r="H555" s="293">
        <f t="shared" si="99"/>
        <v>-0.27771546687180321</v>
      </c>
      <c r="I555" s="292"/>
    </row>
    <row r="556" spans="2:9" x14ac:dyDescent="0.25">
      <c r="B556" s="533">
        <v>42506</v>
      </c>
      <c r="C556" s="291">
        <v>9678</v>
      </c>
      <c r="D556" s="534">
        <v>17.027699999999999</v>
      </c>
      <c r="E556" s="292">
        <v>12.78</v>
      </c>
      <c r="F556" s="292">
        <f t="shared" si="100"/>
        <v>-41109.240599999997</v>
      </c>
      <c r="G556" s="292">
        <f t="shared" si="101"/>
        <v>164794.08059999999</v>
      </c>
      <c r="H556" s="293">
        <f t="shared" si="99"/>
        <v>-0.24945823569830336</v>
      </c>
      <c r="I556" s="292"/>
    </row>
    <row r="557" spans="2:9" x14ac:dyDescent="0.25">
      <c r="B557" s="533">
        <v>42513</v>
      </c>
      <c r="C557" s="291">
        <v>9178</v>
      </c>
      <c r="D557" s="534">
        <v>17.244399999999999</v>
      </c>
      <c r="E557" s="292">
        <v>13.19</v>
      </c>
      <c r="F557" s="292">
        <f t="shared" si="100"/>
        <v>-37211.283199999991</v>
      </c>
      <c r="G557" s="292">
        <f t="shared" si="101"/>
        <v>158269.10319999998</v>
      </c>
      <c r="H557" s="293">
        <f t="shared" si="99"/>
        <v>-0.23511400802579385</v>
      </c>
      <c r="I557" s="292"/>
    </row>
    <row r="558" spans="2:9" x14ac:dyDescent="0.25">
      <c r="B558" s="533">
        <v>42514</v>
      </c>
      <c r="C558" s="291">
        <v>9678</v>
      </c>
      <c r="D558" s="534">
        <v>17.026</v>
      </c>
      <c r="E558" s="292">
        <v>13.02</v>
      </c>
      <c r="F558" s="292">
        <f t="shared" si="100"/>
        <v>-38770.067999999999</v>
      </c>
      <c r="G558" s="292">
        <f t="shared" si="101"/>
        <v>164777.628</v>
      </c>
      <c r="H558" s="293">
        <f t="shared" si="99"/>
        <v>-0.23528720779983556</v>
      </c>
      <c r="I558" s="292"/>
    </row>
    <row r="559" spans="2:9" x14ac:dyDescent="0.25">
      <c r="B559" s="533">
        <v>42515</v>
      </c>
      <c r="C559" s="291">
        <v>9178</v>
      </c>
      <c r="D559" s="534">
        <v>17.206800000000001</v>
      </c>
      <c r="E559" s="292">
        <v>13.54</v>
      </c>
      <c r="F559" s="292">
        <f t="shared" si="100"/>
        <v>-33653.890400000018</v>
      </c>
      <c r="G559" s="292">
        <f t="shared" si="101"/>
        <v>157924.0104</v>
      </c>
      <c r="H559" s="293">
        <f t="shared" si="99"/>
        <v>-0.21310179696399109</v>
      </c>
      <c r="I559" s="292"/>
    </row>
    <row r="560" spans="2:9" x14ac:dyDescent="0.25">
      <c r="B560" s="533">
        <v>42516</v>
      </c>
      <c r="C560" s="291">
        <v>9678</v>
      </c>
      <c r="D560" s="534">
        <v>17.003799999999998</v>
      </c>
      <c r="E560" s="292">
        <v>13.17</v>
      </c>
      <c r="F560" s="292">
        <f t="shared" si="100"/>
        <v>-37103.516399999986</v>
      </c>
      <c r="G560" s="292">
        <f t="shared" si="101"/>
        <v>164562.77639999997</v>
      </c>
      <c r="H560" s="293">
        <f t="shared" si="99"/>
        <v>-0.22546724849739463</v>
      </c>
      <c r="I560" s="292"/>
    </row>
    <row r="561" spans="2:9" x14ac:dyDescent="0.25">
      <c r="B561" s="533">
        <v>42517</v>
      </c>
      <c r="C561" s="291">
        <v>9678</v>
      </c>
      <c r="D561" s="534">
        <v>16.999700000000001</v>
      </c>
      <c r="E561" s="292">
        <v>12.9</v>
      </c>
      <c r="F561" s="292">
        <f t="shared" si="100"/>
        <v>-39676.8966</v>
      </c>
      <c r="G561" s="292">
        <f t="shared" si="101"/>
        <v>164523.09660000002</v>
      </c>
      <c r="H561" s="293">
        <f t="shared" si="99"/>
        <v>-0.2411630793484591</v>
      </c>
      <c r="I561" s="292"/>
    </row>
    <row r="562" spans="2:9" x14ac:dyDescent="0.25">
      <c r="B562" s="533">
        <v>42525</v>
      </c>
      <c r="C562" s="291">
        <v>9678</v>
      </c>
      <c r="D562" s="534">
        <v>16.9956</v>
      </c>
      <c r="E562" s="292">
        <v>13.32</v>
      </c>
      <c r="F562" s="292">
        <f t="shared" si="100"/>
        <v>-35572.456799999993</v>
      </c>
      <c r="G562" s="292">
        <f t="shared" si="101"/>
        <v>164483.41680000001</v>
      </c>
      <c r="H562" s="293">
        <f t="shared" si="99"/>
        <v>-0.21626773988561743</v>
      </c>
      <c r="I562" s="292"/>
    </row>
    <row r="563" spans="2:9" x14ac:dyDescent="0.25">
      <c r="B563" s="533">
        <v>42527</v>
      </c>
      <c r="C563" s="291">
        <v>8178</v>
      </c>
      <c r="D563" s="534">
        <v>17.568999999999999</v>
      </c>
      <c r="E563" s="292">
        <v>13.96</v>
      </c>
      <c r="F563" s="292">
        <f t="shared" si="100"/>
        <v>-29514.401999999984</v>
      </c>
      <c r="G563" s="292">
        <f t="shared" si="101"/>
        <v>143679.28200000001</v>
      </c>
      <c r="H563" s="293">
        <f t="shared" si="99"/>
        <v>-0.20541863509590746</v>
      </c>
      <c r="I563" s="292"/>
    </row>
    <row r="564" spans="2:9" x14ac:dyDescent="0.25">
      <c r="B564" s="533">
        <v>42528</v>
      </c>
      <c r="C564" s="291">
        <v>7678</v>
      </c>
      <c r="D564" s="534">
        <v>17.759599999999999</v>
      </c>
      <c r="E564" s="292">
        <v>14.62</v>
      </c>
      <c r="F564" s="292">
        <f t="shared" si="100"/>
        <v>-24105.848799999996</v>
      </c>
      <c r="G564" s="292">
        <f t="shared" si="101"/>
        <v>136358.20879999999</v>
      </c>
      <c r="H564" s="293">
        <f t="shared" si="99"/>
        <v>-0.17678326088425414</v>
      </c>
      <c r="I564" s="292"/>
    </row>
    <row r="565" spans="2:9" x14ac:dyDescent="0.25">
      <c r="B565" s="533">
        <v>42529</v>
      </c>
      <c r="C565" s="291">
        <v>8178</v>
      </c>
      <c r="D565" s="534">
        <v>17.5654</v>
      </c>
      <c r="E565" s="292">
        <v>14.53</v>
      </c>
      <c r="F565" s="292">
        <f t="shared" si="100"/>
        <v>-24823.50120000001</v>
      </c>
      <c r="G565" s="292">
        <f t="shared" si="101"/>
        <v>143649.8412</v>
      </c>
      <c r="H565" s="293">
        <f t="shared" si="99"/>
        <v>-0.17280562924840887</v>
      </c>
      <c r="I565" s="292"/>
    </row>
    <row r="566" spans="2:9" x14ac:dyDescent="0.25">
      <c r="B566" s="533">
        <v>42531</v>
      </c>
      <c r="C566" s="291">
        <v>8978</v>
      </c>
      <c r="D566" s="534">
        <v>17.1751</v>
      </c>
      <c r="E566" s="292">
        <v>13.42</v>
      </c>
      <c r="F566" s="292">
        <f t="shared" ref="F566:F574" si="102">C566*(E566-D566)</f>
        <v>-33713.287800000006</v>
      </c>
      <c r="G566" s="292">
        <f t="shared" ref="G566:G574" si="103">IF(C566=0, 0,D566*C566)</f>
        <v>154198.0478</v>
      </c>
      <c r="H566" s="293">
        <f t="shared" ref="H566:H574" si="104">IF(C566=0, D566, (E566-D566)/D566)</f>
        <v>-0.21863628159370255</v>
      </c>
      <c r="I566" s="292"/>
    </row>
    <row r="567" spans="2:9" x14ac:dyDescent="0.25">
      <c r="B567" s="533">
        <v>42531</v>
      </c>
      <c r="C567" s="312">
        <v>9278</v>
      </c>
      <c r="D567" s="535">
        <v>17.1052</v>
      </c>
      <c r="E567" s="292">
        <v>13.42</v>
      </c>
      <c r="F567" s="292">
        <f t="shared" si="102"/>
        <v>-34191.285600000003</v>
      </c>
      <c r="G567" s="292">
        <f t="shared" si="103"/>
        <v>158702.04560000001</v>
      </c>
      <c r="H567" s="293">
        <f t="shared" si="104"/>
        <v>-0.21544325702125669</v>
      </c>
      <c r="I567" s="292"/>
    </row>
    <row r="568" spans="2:9" x14ac:dyDescent="0.25">
      <c r="B568" s="533">
        <v>42532</v>
      </c>
      <c r="C568" s="291">
        <v>9278</v>
      </c>
      <c r="D568" s="534">
        <v>17.053000000000001</v>
      </c>
      <c r="E568" s="292">
        <v>13.42</v>
      </c>
      <c r="F568" s="292">
        <f t="shared" si="102"/>
        <v>-33706.974000000009</v>
      </c>
      <c r="G568" s="292">
        <f t="shared" si="103"/>
        <v>158217.734</v>
      </c>
      <c r="H568" s="293">
        <f t="shared" si="104"/>
        <v>-0.21304169354365804</v>
      </c>
      <c r="I568" s="292" t="s">
        <v>179</v>
      </c>
    </row>
    <row r="569" spans="2:9" x14ac:dyDescent="0.25">
      <c r="B569" s="533">
        <v>42535</v>
      </c>
      <c r="C569" s="291">
        <v>9678</v>
      </c>
      <c r="D569" s="534">
        <v>16.879300000000001</v>
      </c>
      <c r="E569" s="292">
        <v>13.23</v>
      </c>
      <c r="F569" s="292">
        <f t="shared" si="102"/>
        <v>-35317.9254</v>
      </c>
      <c r="G569" s="292">
        <f t="shared" si="103"/>
        <v>163357.86540000001</v>
      </c>
      <c r="H569" s="293">
        <f t="shared" si="104"/>
        <v>-0.21619972392220058</v>
      </c>
      <c r="I569" s="292" t="s">
        <v>211</v>
      </c>
    </row>
    <row r="570" spans="2:9" x14ac:dyDescent="0.25">
      <c r="B570" s="533">
        <v>42536</v>
      </c>
      <c r="C570" s="291">
        <v>9278</v>
      </c>
      <c r="D570" s="534">
        <v>17.027999999999999</v>
      </c>
      <c r="E570" s="292">
        <v>13.06</v>
      </c>
      <c r="F570" s="292">
        <f t="shared" si="102"/>
        <v>-36815.103999999985</v>
      </c>
      <c r="G570" s="292">
        <f t="shared" si="103"/>
        <v>157985.78399999999</v>
      </c>
      <c r="H570" s="293">
        <f t="shared" si="104"/>
        <v>-0.23302795395818643</v>
      </c>
      <c r="I570" s="292"/>
    </row>
    <row r="571" spans="2:9" x14ac:dyDescent="0.25">
      <c r="B571" s="533">
        <v>42537</v>
      </c>
      <c r="C571" s="312">
        <v>9278</v>
      </c>
      <c r="D571" s="535">
        <v>17.0168</v>
      </c>
      <c r="E571" s="292">
        <v>12.67</v>
      </c>
      <c r="F571" s="292">
        <f t="shared" si="102"/>
        <v>-40329.610399999998</v>
      </c>
      <c r="G571" s="292">
        <f t="shared" si="103"/>
        <v>157881.87039999999</v>
      </c>
      <c r="H571" s="293">
        <f t="shared" si="104"/>
        <v>-0.25544168116214566</v>
      </c>
      <c r="I571" s="292"/>
    </row>
    <row r="572" spans="2:9" x14ac:dyDescent="0.25">
      <c r="B572" s="533">
        <v>42538</v>
      </c>
      <c r="C572" s="312">
        <v>9278</v>
      </c>
      <c r="D572" s="535">
        <v>17.0061</v>
      </c>
      <c r="E572" s="292">
        <v>13.16</v>
      </c>
      <c r="F572" s="292">
        <f t="shared" si="102"/>
        <v>-35684.1158</v>
      </c>
      <c r="G572" s="292">
        <f t="shared" si="103"/>
        <v>157782.59580000001</v>
      </c>
      <c r="H572" s="293">
        <f t="shared" si="104"/>
        <v>-0.2261600249322302</v>
      </c>
      <c r="I572" s="292"/>
    </row>
    <row r="573" spans="2:9" x14ac:dyDescent="0.25">
      <c r="B573" s="533">
        <v>42541</v>
      </c>
      <c r="C573" s="291">
        <v>7678</v>
      </c>
      <c r="D573" s="534">
        <v>17.568000000000001</v>
      </c>
      <c r="E573" s="292">
        <v>14.48</v>
      </c>
      <c r="F573" s="292">
        <f t="shared" si="102"/>
        <v>-23709.664000000008</v>
      </c>
      <c r="G573" s="292">
        <f t="shared" si="103"/>
        <v>134887.10400000002</v>
      </c>
      <c r="H573" s="294">
        <f t="shared" si="104"/>
        <v>-0.17577413479052828</v>
      </c>
      <c r="I573" s="292"/>
    </row>
    <row r="574" spans="2:9" x14ac:dyDescent="0.25">
      <c r="B574" s="533">
        <v>42542</v>
      </c>
      <c r="C574" s="291">
        <v>6800</v>
      </c>
      <c r="D574" s="534">
        <v>17.892099999999999</v>
      </c>
      <c r="E574" s="292">
        <v>15.09</v>
      </c>
      <c r="F574" s="292">
        <f t="shared" si="102"/>
        <v>-19054.279999999995</v>
      </c>
      <c r="G574" s="292">
        <f t="shared" si="103"/>
        <v>121666.28</v>
      </c>
      <c r="H574" s="294">
        <f t="shared" si="104"/>
        <v>-0.15661101827063337</v>
      </c>
      <c r="I574" s="292"/>
    </row>
    <row r="575" spans="2:9" x14ac:dyDescent="0.25">
      <c r="B575" s="533">
        <v>42543</v>
      </c>
      <c r="C575" s="291">
        <v>7300</v>
      </c>
      <c r="D575" s="534">
        <v>17.6769</v>
      </c>
      <c r="E575" s="292">
        <v>14.75</v>
      </c>
      <c r="F575" s="292">
        <f t="shared" ref="F575:F583" si="105">C575*(E575-D575)</f>
        <v>-21366.37</v>
      </c>
      <c r="G575" s="292">
        <f t="shared" ref="G575:G583" si="106">IF(C575=0, 0,D575*C575)</f>
        <v>129041.37</v>
      </c>
      <c r="H575" s="294">
        <f t="shared" ref="H575:H583" si="107">IF(C575=0, D575, (E575-D575)/D575)</f>
        <v>-0.16557767481854849</v>
      </c>
      <c r="I575" s="292"/>
    </row>
    <row r="576" spans="2:9" x14ac:dyDescent="0.25">
      <c r="B576" s="533">
        <v>42544</v>
      </c>
      <c r="C576" s="291">
        <v>6800</v>
      </c>
      <c r="D576" s="534">
        <v>17.856100000000001</v>
      </c>
      <c r="E576" s="292">
        <v>15.27</v>
      </c>
      <c r="F576" s="292">
        <f t="shared" si="105"/>
        <v>-17585.480000000014</v>
      </c>
      <c r="G576" s="292">
        <f t="shared" si="106"/>
        <v>121421.48000000001</v>
      </c>
      <c r="H576" s="294">
        <f t="shared" si="107"/>
        <v>-0.1448300580753917</v>
      </c>
      <c r="I576" s="292"/>
    </row>
    <row r="577" spans="2:9" x14ac:dyDescent="0.25">
      <c r="B577" s="533">
        <v>42545</v>
      </c>
      <c r="C577" s="291">
        <v>7678</v>
      </c>
      <c r="D577" s="534">
        <v>17.462</v>
      </c>
      <c r="E577" s="292">
        <v>14.41</v>
      </c>
      <c r="F577" s="292">
        <f t="shared" si="105"/>
        <v>-23433.255999999998</v>
      </c>
      <c r="G577" s="292">
        <f t="shared" si="106"/>
        <v>134073.236</v>
      </c>
      <c r="H577" s="294">
        <f t="shared" si="107"/>
        <v>-0.17477952124613444</v>
      </c>
      <c r="I577" s="292"/>
    </row>
    <row r="578" spans="2:9" x14ac:dyDescent="0.25">
      <c r="B578" s="533">
        <v>42545</v>
      </c>
      <c r="C578" s="291">
        <v>8013</v>
      </c>
      <c r="D578" s="534">
        <v>17.32</v>
      </c>
      <c r="E578" s="292">
        <v>14.68</v>
      </c>
      <c r="F578" s="292">
        <f t="shared" si="105"/>
        <v>-21154.320000000003</v>
      </c>
      <c r="G578" s="292">
        <f t="shared" si="106"/>
        <v>138785.16</v>
      </c>
      <c r="H578" s="294">
        <f t="shared" si="107"/>
        <v>-0.15242494226327949</v>
      </c>
      <c r="I578" s="292"/>
    </row>
    <row r="579" spans="2:9" x14ac:dyDescent="0.25">
      <c r="B579" s="533">
        <v>42548</v>
      </c>
      <c r="C579" s="291">
        <v>8978</v>
      </c>
      <c r="D579" s="534">
        <v>16.943300000000001</v>
      </c>
      <c r="E579" s="292">
        <v>13.66</v>
      </c>
      <c r="F579" s="292">
        <f t="shared" si="105"/>
        <v>-29477.467400000005</v>
      </c>
      <c r="G579" s="292">
        <f t="shared" si="106"/>
        <v>152116.9474</v>
      </c>
      <c r="H579" s="294">
        <f t="shared" si="107"/>
        <v>-0.19378161279089673</v>
      </c>
      <c r="I579" s="292"/>
    </row>
    <row r="580" spans="2:9" x14ac:dyDescent="0.25">
      <c r="B580" s="533">
        <v>42548</v>
      </c>
      <c r="C580" s="291">
        <v>9278</v>
      </c>
      <c r="D580" s="534">
        <v>16.834599999999998</v>
      </c>
      <c r="E580" s="292">
        <v>13.66</v>
      </c>
      <c r="F580" s="292">
        <f t="shared" si="105"/>
        <v>-29453.938799999982</v>
      </c>
      <c r="G580" s="292">
        <f t="shared" si="106"/>
        <v>156191.41879999998</v>
      </c>
      <c r="H580" s="293">
        <f t="shared" si="107"/>
        <v>-0.18857590913951019</v>
      </c>
      <c r="I580" s="292"/>
    </row>
    <row r="581" spans="2:9" x14ac:dyDescent="0.25">
      <c r="B581" s="533">
        <v>42549</v>
      </c>
      <c r="C581" s="291">
        <v>8178</v>
      </c>
      <c r="D581" s="534">
        <v>17.124400000000001</v>
      </c>
      <c r="E581" s="292">
        <v>14.78</v>
      </c>
      <c r="F581" s="292">
        <f t="shared" si="105"/>
        <v>-19172.503200000017</v>
      </c>
      <c r="G581" s="292">
        <f t="shared" si="106"/>
        <v>140043.3432</v>
      </c>
      <c r="H581" s="293">
        <f t="shared" si="107"/>
        <v>-0.13690406671182651</v>
      </c>
      <c r="I581" s="292">
        <v>17</v>
      </c>
    </row>
    <row r="582" spans="2:9" x14ac:dyDescent="0.25">
      <c r="B582" s="533">
        <v>42552</v>
      </c>
      <c r="C582" s="291">
        <v>7678</v>
      </c>
      <c r="D582" s="534">
        <v>17.2315</v>
      </c>
      <c r="E582" s="292">
        <v>15.48</v>
      </c>
      <c r="F582" s="292">
        <f t="shared" si="105"/>
        <v>-13448.017</v>
      </c>
      <c r="G582" s="292">
        <f t="shared" si="106"/>
        <v>132303.45699999999</v>
      </c>
      <c r="H582" s="293">
        <f t="shared" si="107"/>
        <v>-0.1016452427240809</v>
      </c>
      <c r="I582" s="292">
        <v>17</v>
      </c>
    </row>
    <row r="583" spans="2:9" x14ac:dyDescent="0.25">
      <c r="B583" s="533">
        <v>42552</v>
      </c>
      <c r="C583" s="291">
        <v>7300</v>
      </c>
      <c r="D583" s="534">
        <v>17.313400000000001</v>
      </c>
      <c r="E583" s="292">
        <v>15.65</v>
      </c>
      <c r="F583" s="292">
        <f t="shared" si="105"/>
        <v>-12142.820000000009</v>
      </c>
      <c r="G583" s="292">
        <f t="shared" si="106"/>
        <v>126387.82</v>
      </c>
      <c r="H583" s="293">
        <f t="shared" si="107"/>
        <v>-9.6075871868032903E-2</v>
      </c>
      <c r="I583" s="292"/>
    </row>
    <row r="584" spans="2:9" x14ac:dyDescent="0.25">
      <c r="B584" s="533">
        <v>42552</v>
      </c>
      <c r="C584" s="291">
        <v>6800</v>
      </c>
      <c r="D584" s="534">
        <v>17.446100000000001</v>
      </c>
      <c r="E584" s="292">
        <v>15.7</v>
      </c>
      <c r="F584" s="292">
        <f t="shared" ref="F584:F605" si="108">C584*(E584-D584)</f>
        <v>-11873.480000000014</v>
      </c>
      <c r="G584" s="292">
        <f t="shared" ref="G584:G605" si="109">IF(C584=0, 0,D584*C584)</f>
        <v>118633.48000000001</v>
      </c>
      <c r="H584" s="293">
        <f t="shared" ref="H584:H605" si="110">IF(C584=0, D584, (E584-D584)/D584)</f>
        <v>-0.10008540590733757</v>
      </c>
      <c r="I584" s="292"/>
    </row>
    <row r="585" spans="2:9" x14ac:dyDescent="0.25">
      <c r="B585" s="533">
        <v>42552</v>
      </c>
      <c r="C585" s="291">
        <v>6000</v>
      </c>
      <c r="D585" s="534">
        <v>17.668199999999999</v>
      </c>
      <c r="E585" s="292">
        <v>15.68</v>
      </c>
      <c r="F585" s="292">
        <f t="shared" si="108"/>
        <v>-11929.199999999995</v>
      </c>
      <c r="G585" s="292">
        <f t="shared" si="109"/>
        <v>106009.2</v>
      </c>
      <c r="H585" s="293">
        <f t="shared" si="110"/>
        <v>-0.11252985589929926</v>
      </c>
      <c r="I585" s="292"/>
    </row>
    <row r="586" spans="2:9" x14ac:dyDescent="0.25">
      <c r="B586" s="533">
        <v>42556</v>
      </c>
      <c r="C586" s="291">
        <v>8178</v>
      </c>
      <c r="D586" s="534">
        <v>16.978899999999999</v>
      </c>
      <c r="E586" s="292">
        <v>14.72</v>
      </c>
      <c r="F586" s="292">
        <f t="shared" si="108"/>
        <v>-18473.284199999991</v>
      </c>
      <c r="G586" s="292">
        <f t="shared" si="109"/>
        <v>138853.4442</v>
      </c>
      <c r="H586" s="293">
        <f t="shared" si="110"/>
        <v>-0.13304159869013887</v>
      </c>
      <c r="I586" s="292">
        <v>16.75</v>
      </c>
    </row>
    <row r="587" spans="2:9" x14ac:dyDescent="0.25">
      <c r="B587" s="533">
        <v>42556</v>
      </c>
      <c r="C587" s="291">
        <v>8678</v>
      </c>
      <c r="D587" s="534">
        <v>16.843</v>
      </c>
      <c r="E587" s="292">
        <v>14.72</v>
      </c>
      <c r="F587" s="292">
        <f t="shared" si="108"/>
        <v>-18423.393999999993</v>
      </c>
      <c r="G587" s="292">
        <f t="shared" si="109"/>
        <v>146163.554</v>
      </c>
      <c r="H587" s="293">
        <f t="shared" si="110"/>
        <v>-0.12604642878347083</v>
      </c>
      <c r="I587" s="292"/>
    </row>
    <row r="588" spans="2:9" x14ac:dyDescent="0.25">
      <c r="B588" s="533">
        <v>42557</v>
      </c>
      <c r="C588" s="291">
        <v>8178</v>
      </c>
      <c r="D588" s="534">
        <v>16.960599999999999</v>
      </c>
      <c r="E588" s="292">
        <v>14.84</v>
      </c>
      <c r="F588" s="292">
        <f t="shared" si="108"/>
        <v>-17342.266799999998</v>
      </c>
      <c r="G588" s="292">
        <f t="shared" si="109"/>
        <v>138703.7868</v>
      </c>
      <c r="H588" s="293">
        <f t="shared" si="110"/>
        <v>-0.12503095409360515</v>
      </c>
      <c r="I588" s="292">
        <v>16.75</v>
      </c>
    </row>
    <row r="589" spans="2:9" x14ac:dyDescent="0.25">
      <c r="B589" s="533">
        <v>42557</v>
      </c>
      <c r="C589" s="291">
        <v>8678</v>
      </c>
      <c r="D589" s="534">
        <v>16.835000000000001</v>
      </c>
      <c r="E589" s="292">
        <v>14.84</v>
      </c>
      <c r="F589" s="292">
        <f t="shared" si="108"/>
        <v>-17312.610000000008</v>
      </c>
      <c r="G589" s="292">
        <f t="shared" si="109"/>
        <v>146094.13</v>
      </c>
      <c r="H589" s="293">
        <f t="shared" si="110"/>
        <v>-0.11850311850311855</v>
      </c>
      <c r="I589" s="292"/>
    </row>
    <row r="590" spans="2:9" x14ac:dyDescent="0.25">
      <c r="B590" s="533">
        <v>42559</v>
      </c>
      <c r="C590" s="291">
        <v>8678</v>
      </c>
      <c r="D590" s="534">
        <v>16.835000000000001</v>
      </c>
      <c r="E590" s="292">
        <v>14.92</v>
      </c>
      <c r="F590" s="292">
        <f t="shared" si="108"/>
        <v>-16618.370000000006</v>
      </c>
      <c r="G590" s="292">
        <f t="shared" si="109"/>
        <v>146094.13</v>
      </c>
      <c r="H590" s="293">
        <f t="shared" si="110"/>
        <v>-0.1137511137511138</v>
      </c>
      <c r="I590" s="292"/>
    </row>
    <row r="591" spans="2:9" x14ac:dyDescent="0.25">
      <c r="B591" s="533">
        <v>42562</v>
      </c>
      <c r="C591" s="291">
        <v>8678</v>
      </c>
      <c r="D591" s="534">
        <v>16.835000000000001</v>
      </c>
      <c r="E591" s="292">
        <v>14.69</v>
      </c>
      <c r="F591" s="292">
        <f t="shared" si="108"/>
        <v>-18614.310000000012</v>
      </c>
      <c r="G591" s="292">
        <f t="shared" si="109"/>
        <v>146094.13</v>
      </c>
      <c r="H591" s="293">
        <f t="shared" si="110"/>
        <v>-0.12741312741312749</v>
      </c>
      <c r="I591" s="292"/>
    </row>
    <row r="592" spans="2:9" x14ac:dyDescent="0.25">
      <c r="B592" s="533">
        <v>42563</v>
      </c>
      <c r="C592" s="291">
        <v>8678</v>
      </c>
      <c r="D592" s="534">
        <v>16.835000000000001</v>
      </c>
      <c r="E592" s="292">
        <v>15.6</v>
      </c>
      <c r="F592" s="292">
        <f t="shared" si="108"/>
        <v>-10717.330000000011</v>
      </c>
      <c r="G592" s="292">
        <f t="shared" si="109"/>
        <v>146094.13</v>
      </c>
      <c r="H592" s="293">
        <f t="shared" si="110"/>
        <v>-7.3359073359073421E-2</v>
      </c>
      <c r="I592" s="292"/>
    </row>
    <row r="593" spans="2:9" x14ac:dyDescent="0.25">
      <c r="B593" s="533">
        <v>42564</v>
      </c>
      <c r="C593" s="291">
        <v>8738</v>
      </c>
      <c r="D593" s="534">
        <v>16.816099999999999</v>
      </c>
      <c r="E593" s="292">
        <v>15.29</v>
      </c>
      <c r="F593" s="292">
        <f t="shared" si="108"/>
        <v>-13335.061799999996</v>
      </c>
      <c r="G593" s="292">
        <f t="shared" si="109"/>
        <v>146939.08179999999</v>
      </c>
      <c r="H593" s="293">
        <f t="shared" si="110"/>
        <v>-9.0752314745987453E-2</v>
      </c>
      <c r="I593" s="292"/>
    </row>
    <row r="594" spans="2:9" x14ac:dyDescent="0.25">
      <c r="B594" s="533">
        <v>42566</v>
      </c>
      <c r="C594" s="291">
        <v>8738</v>
      </c>
      <c r="D594" s="534">
        <v>16.816099999999999</v>
      </c>
      <c r="E594" s="292">
        <v>15.21</v>
      </c>
      <c r="F594" s="292">
        <f t="shared" si="108"/>
        <v>-14034.101799999982</v>
      </c>
      <c r="G594" s="292">
        <f t="shared" si="109"/>
        <v>146939.08179999999</v>
      </c>
      <c r="H594" s="293">
        <f t="shared" si="110"/>
        <v>-9.5509660384988079E-2</v>
      </c>
      <c r="I594" s="292"/>
    </row>
    <row r="595" spans="2:9" x14ac:dyDescent="0.25">
      <c r="B595" s="533">
        <v>42570</v>
      </c>
      <c r="C595" s="291">
        <v>9138</v>
      </c>
      <c r="D595" s="534">
        <v>16.733499999999999</v>
      </c>
      <c r="E595" s="292">
        <v>14.75</v>
      </c>
      <c r="F595" s="292">
        <f t="shared" si="108"/>
        <v>-18125.222999999994</v>
      </c>
      <c r="G595" s="292">
        <f t="shared" si="109"/>
        <v>152910.723</v>
      </c>
      <c r="H595" s="293">
        <f t="shared" si="110"/>
        <v>-0.1185346759494427</v>
      </c>
      <c r="I595" s="292"/>
    </row>
    <row r="596" spans="2:9" x14ac:dyDescent="0.25">
      <c r="B596" s="533">
        <v>42571</v>
      </c>
      <c r="C596" s="312">
        <v>9138</v>
      </c>
      <c r="D596" s="535">
        <v>16.7227</v>
      </c>
      <c r="E596" s="292">
        <v>14.84</v>
      </c>
      <c r="F596" s="292">
        <f t="shared" si="108"/>
        <v>-17204.112599999997</v>
      </c>
      <c r="G596" s="292">
        <f t="shared" si="109"/>
        <v>152812.03260000001</v>
      </c>
      <c r="H596" s="293">
        <f t="shared" si="110"/>
        <v>-0.11258349429218965</v>
      </c>
      <c r="I596" s="292"/>
    </row>
    <row r="597" spans="2:9" x14ac:dyDescent="0.25">
      <c r="B597" s="533">
        <v>42572</v>
      </c>
      <c r="C597" s="291">
        <v>9138</v>
      </c>
      <c r="D597" s="534">
        <v>16.718900000000001</v>
      </c>
      <c r="E597" s="292">
        <v>14.42</v>
      </c>
      <c r="F597" s="292">
        <f t="shared" si="108"/>
        <v>-21007.348200000015</v>
      </c>
      <c r="G597" s="292">
        <f t="shared" si="109"/>
        <v>152777.3082</v>
      </c>
      <c r="H597" s="293">
        <f t="shared" si="110"/>
        <v>-0.13750306539305823</v>
      </c>
      <c r="I597" s="292"/>
    </row>
    <row r="598" spans="2:9" x14ac:dyDescent="0.25">
      <c r="B598" s="533">
        <v>42573</v>
      </c>
      <c r="C598" s="291">
        <v>9278</v>
      </c>
      <c r="D598" s="534">
        <v>16.679099999999998</v>
      </c>
      <c r="E598" s="292">
        <v>14.11</v>
      </c>
      <c r="F598" s="292">
        <f t="shared" si="108"/>
        <v>-23836.109799999987</v>
      </c>
      <c r="G598" s="292">
        <f t="shared" si="109"/>
        <v>154748.68979999999</v>
      </c>
      <c r="H598" s="293">
        <f t="shared" si="110"/>
        <v>-0.15403109280476759</v>
      </c>
      <c r="I598" s="292"/>
    </row>
    <row r="599" spans="2:9" x14ac:dyDescent="0.25">
      <c r="B599" s="533">
        <v>42576</v>
      </c>
      <c r="C599" s="291">
        <v>9478</v>
      </c>
      <c r="D599" s="534">
        <v>16.613099999999999</v>
      </c>
      <c r="E599" s="292">
        <v>13.58</v>
      </c>
      <c r="F599" s="292">
        <f t="shared" si="108"/>
        <v>-28747.721799999992</v>
      </c>
      <c r="G599" s="292">
        <f t="shared" si="109"/>
        <v>157458.96179999999</v>
      </c>
      <c r="H599" s="293">
        <f t="shared" si="110"/>
        <v>-0.18257278894366491</v>
      </c>
      <c r="I599" s="292"/>
    </row>
    <row r="600" spans="2:9" x14ac:dyDescent="0.25">
      <c r="B600" s="533">
        <v>42577</v>
      </c>
      <c r="C600" s="312">
        <v>9278</v>
      </c>
      <c r="D600" s="535">
        <v>16.674199999999999</v>
      </c>
      <c r="E600" s="292">
        <v>13.78</v>
      </c>
      <c r="F600" s="292">
        <f t="shared" si="108"/>
        <v>-26852.387599999998</v>
      </c>
      <c r="G600" s="292">
        <f t="shared" si="109"/>
        <v>154703.22759999998</v>
      </c>
      <c r="H600" s="293">
        <f t="shared" si="110"/>
        <v>-0.17357354475776948</v>
      </c>
      <c r="I600" s="292">
        <v>16.53</v>
      </c>
    </row>
    <row r="601" spans="2:9" x14ac:dyDescent="0.25">
      <c r="B601" s="533">
        <v>42578</v>
      </c>
      <c r="C601" s="312">
        <v>9478</v>
      </c>
      <c r="D601" s="535">
        <v>16.6004</v>
      </c>
      <c r="E601" s="292">
        <v>13.13</v>
      </c>
      <c r="F601" s="292">
        <f t="shared" si="108"/>
        <v>-32892.451199999996</v>
      </c>
      <c r="G601" s="292">
        <f t="shared" si="109"/>
        <v>157338.5912</v>
      </c>
      <c r="H601" s="293">
        <f t="shared" si="110"/>
        <v>-0.20905520348907253</v>
      </c>
      <c r="I601" s="292"/>
    </row>
    <row r="602" spans="2:9" x14ac:dyDescent="0.25">
      <c r="B602" s="533">
        <v>42580</v>
      </c>
      <c r="C602" s="291">
        <v>9478</v>
      </c>
      <c r="D602" s="534">
        <v>16.599</v>
      </c>
      <c r="E602" s="292">
        <v>13.64</v>
      </c>
      <c r="F602" s="292">
        <f t="shared" si="108"/>
        <v>-28045.401999999998</v>
      </c>
      <c r="G602" s="292">
        <f t="shared" si="109"/>
        <v>157325.32200000001</v>
      </c>
      <c r="H602" s="294">
        <f t="shared" si="110"/>
        <v>-0.17826375082836313</v>
      </c>
      <c r="I602" s="292"/>
    </row>
    <row r="603" spans="2:9" x14ac:dyDescent="0.25">
      <c r="B603" s="533">
        <v>42580</v>
      </c>
      <c r="C603" s="291">
        <v>9278</v>
      </c>
      <c r="D603" s="534">
        <v>16.664000000000001</v>
      </c>
      <c r="E603" s="292">
        <v>13.64</v>
      </c>
      <c r="F603" s="292">
        <f t="shared" si="108"/>
        <v>-28056.67200000001</v>
      </c>
      <c r="G603" s="292">
        <f t="shared" si="109"/>
        <v>154608.592</v>
      </c>
      <c r="H603" s="294">
        <f t="shared" si="110"/>
        <v>-0.18146903504560732</v>
      </c>
      <c r="I603" s="292">
        <v>16.53</v>
      </c>
    </row>
    <row r="604" spans="2:9" x14ac:dyDescent="0.25">
      <c r="B604" s="533">
        <v>42583</v>
      </c>
      <c r="C604" s="291">
        <v>9478</v>
      </c>
      <c r="D604" s="534">
        <v>16.5871</v>
      </c>
      <c r="E604" s="292">
        <v>12.92</v>
      </c>
      <c r="F604" s="292">
        <f t="shared" si="108"/>
        <v>-34756.773799999995</v>
      </c>
      <c r="G604" s="292">
        <f t="shared" si="109"/>
        <v>157212.5338</v>
      </c>
      <c r="H604" s="294">
        <f t="shared" si="110"/>
        <v>-0.22108144280796521</v>
      </c>
      <c r="I604" s="292"/>
    </row>
    <row r="605" spans="2:9" x14ac:dyDescent="0.25">
      <c r="B605" s="533">
        <v>42584</v>
      </c>
      <c r="C605" s="291">
        <v>9678</v>
      </c>
      <c r="D605" s="534">
        <v>16.5063</v>
      </c>
      <c r="E605" s="292">
        <v>12.9</v>
      </c>
      <c r="F605" s="292">
        <f t="shared" si="108"/>
        <v>-34901.771399999991</v>
      </c>
      <c r="G605" s="292">
        <f t="shared" si="109"/>
        <v>159747.97140000001</v>
      </c>
      <c r="H605" s="294">
        <f t="shared" si="110"/>
        <v>-0.21848021664455386</v>
      </c>
      <c r="I605" s="292"/>
    </row>
    <row r="606" spans="2:9" x14ac:dyDescent="0.25">
      <c r="B606" s="533">
        <v>42585</v>
      </c>
      <c r="C606" s="291">
        <v>10078</v>
      </c>
      <c r="D606" s="534">
        <v>16.5063</v>
      </c>
      <c r="E606" s="292">
        <v>12.9</v>
      </c>
      <c r="F606" s="292">
        <f t="shared" ref="F606:F621" si="111">C606*(E606-D606)</f>
        <v>-36344.291399999995</v>
      </c>
      <c r="G606" s="292">
        <f t="shared" ref="G606:G621" si="112">IF(C606=0, 0,D606*C606)</f>
        <v>166350.4914</v>
      </c>
      <c r="H606" s="294">
        <f t="shared" ref="H606:H621" si="113">IF(C606=0, D606, (E606-D606)/D606)</f>
        <v>-0.21848021664455386</v>
      </c>
      <c r="I606" s="292"/>
    </row>
    <row r="607" spans="2:9" x14ac:dyDescent="0.25">
      <c r="B607" s="533">
        <v>42586</v>
      </c>
      <c r="C607" s="291">
        <v>9678</v>
      </c>
      <c r="D607" s="534">
        <v>16.489799999999999</v>
      </c>
      <c r="E607" s="292">
        <v>13.41</v>
      </c>
      <c r="F607" s="292">
        <f t="shared" si="111"/>
        <v>-29806.304399999986</v>
      </c>
      <c r="G607" s="292">
        <f t="shared" si="112"/>
        <v>159588.28439999997</v>
      </c>
      <c r="H607" s="294">
        <f t="shared" si="113"/>
        <v>-0.1867700032747516</v>
      </c>
      <c r="I607" s="292"/>
    </row>
    <row r="608" spans="2:9" x14ac:dyDescent="0.25">
      <c r="B608" s="533">
        <v>42586</v>
      </c>
      <c r="C608" s="291">
        <v>9278</v>
      </c>
      <c r="D608" s="534">
        <v>16.609200000000001</v>
      </c>
      <c r="E608" s="292">
        <v>13.66</v>
      </c>
      <c r="F608" s="292">
        <f t="shared" si="111"/>
        <v>-27362.67760000001</v>
      </c>
      <c r="G608" s="292">
        <f t="shared" si="112"/>
        <v>154100.15760000001</v>
      </c>
      <c r="H608" s="294">
        <f t="shared" si="113"/>
        <v>-0.17756424150470829</v>
      </c>
      <c r="I608" s="292">
        <v>16.53</v>
      </c>
    </row>
    <row r="609" spans="2:9" x14ac:dyDescent="0.25">
      <c r="B609" s="533">
        <v>42586</v>
      </c>
      <c r="C609" s="291">
        <v>9138</v>
      </c>
      <c r="D609" s="534">
        <v>16.6511</v>
      </c>
      <c r="E609" s="292">
        <v>13.87</v>
      </c>
      <c r="F609" s="292">
        <f t="shared" si="111"/>
        <v>-25413.691800000004</v>
      </c>
      <c r="G609" s="292">
        <f t="shared" si="112"/>
        <v>152157.7518</v>
      </c>
      <c r="H609" s="293">
        <f t="shared" si="113"/>
        <v>-0.1670219985466426</v>
      </c>
      <c r="I609" s="292"/>
    </row>
    <row r="610" spans="2:9" x14ac:dyDescent="0.25">
      <c r="B610" s="533">
        <v>42593</v>
      </c>
      <c r="C610" s="291">
        <v>8678</v>
      </c>
      <c r="D610" s="534">
        <v>16.760300000000001</v>
      </c>
      <c r="E610" s="292">
        <v>14.61</v>
      </c>
      <c r="F610" s="292">
        <f t="shared" si="111"/>
        <v>-18660.303400000012</v>
      </c>
      <c r="G610" s="292">
        <f t="shared" si="112"/>
        <v>145445.88340000002</v>
      </c>
      <c r="H610" s="293">
        <f t="shared" si="113"/>
        <v>-0.12829722618330228</v>
      </c>
      <c r="I610" s="292"/>
    </row>
    <row r="611" spans="2:9" x14ac:dyDescent="0.25">
      <c r="B611" s="533">
        <v>42597</v>
      </c>
      <c r="C611" s="291">
        <v>8678</v>
      </c>
      <c r="D611" s="534">
        <v>16.7471</v>
      </c>
      <c r="E611" s="292">
        <v>14.9</v>
      </c>
      <c r="F611" s="292">
        <f t="shared" si="111"/>
        <v>-16029.133799999994</v>
      </c>
      <c r="G611" s="292">
        <f t="shared" si="112"/>
        <v>145331.33379999999</v>
      </c>
      <c r="H611" s="293">
        <f t="shared" si="113"/>
        <v>-0.11029372249523794</v>
      </c>
      <c r="I611" s="292"/>
    </row>
    <row r="612" spans="2:9" x14ac:dyDescent="0.25">
      <c r="B612" s="533">
        <v>42598</v>
      </c>
      <c r="C612" s="291">
        <v>8178</v>
      </c>
      <c r="D612" s="534">
        <v>16.8429</v>
      </c>
      <c r="E612" s="292">
        <v>15.17</v>
      </c>
      <c r="F612" s="292">
        <f t="shared" si="111"/>
        <v>-13680.976200000003</v>
      </c>
      <c r="G612" s="292">
        <f t="shared" si="112"/>
        <v>137741.23620000001</v>
      </c>
      <c r="H612" s="293">
        <f t="shared" si="113"/>
        <v>-9.9323750660515728E-2</v>
      </c>
      <c r="I612" s="292">
        <v>16.75</v>
      </c>
    </row>
    <row r="613" spans="2:9" x14ac:dyDescent="0.25">
      <c r="B613" s="533">
        <v>42599</v>
      </c>
      <c r="C613" s="291">
        <v>7178</v>
      </c>
      <c r="D613" s="534">
        <v>17.009899999999998</v>
      </c>
      <c r="E613" s="292">
        <v>15.7</v>
      </c>
      <c r="F613" s="292">
        <f t="shared" si="111"/>
        <v>-9402.4621999999927</v>
      </c>
      <c r="G613" s="292">
        <f t="shared" si="112"/>
        <v>122097.06219999999</v>
      </c>
      <c r="H613" s="293">
        <f t="shared" si="113"/>
        <v>-7.7008095285686515E-2</v>
      </c>
      <c r="I613" s="292"/>
    </row>
    <row r="614" spans="2:9" x14ac:dyDescent="0.25">
      <c r="B614" s="533">
        <v>42600</v>
      </c>
      <c r="C614" s="291">
        <v>5500</v>
      </c>
      <c r="D614" s="534">
        <v>17.185600000000001</v>
      </c>
      <c r="E614" s="292">
        <v>16.68</v>
      </c>
      <c r="F614" s="292">
        <f t="shared" si="111"/>
        <v>-2780.8000000000065</v>
      </c>
      <c r="G614" s="292">
        <f t="shared" si="112"/>
        <v>94520.8</v>
      </c>
      <c r="H614" s="293">
        <f t="shared" si="113"/>
        <v>-2.9419979517735846E-2</v>
      </c>
      <c r="I614" s="292"/>
    </row>
    <row r="615" spans="2:9" x14ac:dyDescent="0.25">
      <c r="B615" s="533">
        <v>42601</v>
      </c>
      <c r="C615" s="291">
        <v>5000</v>
      </c>
      <c r="D615" s="534">
        <v>17.222200000000001</v>
      </c>
      <c r="E615" s="292">
        <v>16.8</v>
      </c>
      <c r="F615" s="292">
        <f t="shared" si="111"/>
        <v>-2111.0000000000005</v>
      </c>
      <c r="G615" s="292">
        <f t="shared" si="112"/>
        <v>86111</v>
      </c>
      <c r="H615" s="293">
        <f t="shared" si="113"/>
        <v>-2.4514870341768188E-2</v>
      </c>
      <c r="I615" s="292"/>
    </row>
    <row r="616" spans="2:9" x14ac:dyDescent="0.25">
      <c r="B616" s="533">
        <v>42604</v>
      </c>
      <c r="C616" s="291">
        <v>6000</v>
      </c>
      <c r="D616" s="534">
        <v>16.9651</v>
      </c>
      <c r="E616" s="292">
        <v>15.64</v>
      </c>
      <c r="F616" s="292">
        <f t="shared" si="111"/>
        <v>-7950.599999999994</v>
      </c>
      <c r="G616" s="292">
        <f t="shared" si="112"/>
        <v>101790.59999999999</v>
      </c>
      <c r="H616" s="293">
        <f t="shared" si="113"/>
        <v>-7.8107408739117312E-2</v>
      </c>
      <c r="I616" s="292"/>
    </row>
    <row r="617" spans="2:9" x14ac:dyDescent="0.25">
      <c r="B617" s="533">
        <v>42604</v>
      </c>
      <c r="C617" s="291">
        <v>6500</v>
      </c>
      <c r="D617" s="534">
        <v>16.850899999999999</v>
      </c>
      <c r="E617" s="292">
        <v>15.64</v>
      </c>
      <c r="F617" s="292">
        <f t="shared" si="111"/>
        <v>-7870.8499999999922</v>
      </c>
      <c r="G617" s="292">
        <f t="shared" si="112"/>
        <v>109530.84999999999</v>
      </c>
      <c r="H617" s="293">
        <f t="shared" si="113"/>
        <v>-7.1859663282079822E-2</v>
      </c>
      <c r="I617" s="292"/>
    </row>
    <row r="618" spans="2:9" x14ac:dyDescent="0.25">
      <c r="B618" s="533">
        <v>42605</v>
      </c>
      <c r="C618" s="291">
        <v>6000</v>
      </c>
      <c r="D618" s="534">
        <v>16.923500000000001</v>
      </c>
      <c r="E618" s="292">
        <v>16.43</v>
      </c>
      <c r="F618" s="292">
        <f t="shared" si="111"/>
        <v>-2961.0000000000055</v>
      </c>
      <c r="G618" s="292">
        <f t="shared" si="112"/>
        <v>101541</v>
      </c>
      <c r="H618" s="293">
        <f t="shared" si="113"/>
        <v>-2.9160634620498178E-2</v>
      </c>
      <c r="I618" s="292"/>
    </row>
    <row r="619" spans="2:9" x14ac:dyDescent="0.25">
      <c r="B619" s="533">
        <v>42605</v>
      </c>
      <c r="C619" s="291">
        <v>5500</v>
      </c>
      <c r="D619" s="534">
        <v>16.9848</v>
      </c>
      <c r="E619" s="292">
        <v>16.43</v>
      </c>
      <c r="F619" s="292">
        <f t="shared" si="111"/>
        <v>-3051.400000000001</v>
      </c>
      <c r="G619" s="292">
        <f t="shared" si="112"/>
        <v>93416.4</v>
      </c>
      <c r="H619" s="293">
        <f t="shared" si="113"/>
        <v>-3.266450002355048E-2</v>
      </c>
      <c r="I619" s="292"/>
    </row>
    <row r="620" spans="2:9" x14ac:dyDescent="0.25">
      <c r="B620" s="533">
        <v>42605</v>
      </c>
      <c r="C620" s="291">
        <v>5000</v>
      </c>
      <c r="D620" s="534">
        <v>17.035299999999999</v>
      </c>
      <c r="E620" s="292">
        <v>16.43</v>
      </c>
      <c r="F620" s="292">
        <f t="shared" si="111"/>
        <v>-3026.4999999999986</v>
      </c>
      <c r="G620" s="292">
        <f t="shared" si="112"/>
        <v>85176.5</v>
      </c>
      <c r="H620" s="293">
        <f t="shared" si="113"/>
        <v>-3.5532100990296606E-2</v>
      </c>
      <c r="I620" s="292"/>
    </row>
    <row r="621" spans="2:9" x14ac:dyDescent="0.25">
      <c r="B621" s="533">
        <v>42606</v>
      </c>
      <c r="C621" s="291">
        <v>5178</v>
      </c>
      <c r="D621" s="534">
        <v>17.0017</v>
      </c>
      <c r="E621" s="292">
        <v>16.059999999999999</v>
      </c>
      <c r="F621" s="292">
        <f t="shared" si="111"/>
        <v>-4876.1226000000042</v>
      </c>
      <c r="G621" s="292">
        <f t="shared" si="112"/>
        <v>88034.802599999995</v>
      </c>
      <c r="H621" s="293">
        <f t="shared" si="113"/>
        <v>-5.5388578789179958E-2</v>
      </c>
      <c r="I621" s="292"/>
    </row>
    <row r="622" spans="2:9" x14ac:dyDescent="0.25">
      <c r="B622" s="533">
        <v>42607</v>
      </c>
      <c r="C622" s="291">
        <v>5178</v>
      </c>
      <c r="D622" s="534">
        <v>17.0017</v>
      </c>
      <c r="E622" s="292">
        <v>16.010000000000002</v>
      </c>
      <c r="F622" s="292">
        <f>C622*(E622-D622)</f>
        <v>-5135.0225999999902</v>
      </c>
      <c r="G622" s="292">
        <f>IF(C622=0, 0,D622*C622)</f>
        <v>88034.802599999995</v>
      </c>
      <c r="H622" s="293">
        <f>IF(C622=0, D622, (E622-D622)/D622)</f>
        <v>-5.8329461171529789E-2</v>
      </c>
      <c r="I622" s="292"/>
    </row>
    <row r="623" spans="2:9" x14ac:dyDescent="0.25">
      <c r="B623" s="533">
        <v>42608</v>
      </c>
      <c r="C623" s="291">
        <v>6178</v>
      </c>
      <c r="D623" s="534">
        <v>16.825800000000001</v>
      </c>
      <c r="E623" s="292">
        <v>15.95</v>
      </c>
      <c r="F623" s="292">
        <f>C623*(E623-D623)</f>
        <v>-5410.6924000000108</v>
      </c>
      <c r="G623" s="292">
        <f>IF(C623=0, 0,D623*C623)</f>
        <v>103949.79240000001</v>
      </c>
      <c r="H623" s="293">
        <f>IF(C623=0, D623, (E623-D623)/D623)</f>
        <v>-5.2051016890727435E-2</v>
      </c>
      <c r="I623" s="292"/>
    </row>
    <row r="624" spans="2:9" x14ac:dyDescent="0.25">
      <c r="B624" s="533">
        <v>42611</v>
      </c>
      <c r="C624" s="291">
        <v>6178</v>
      </c>
      <c r="D624" s="534">
        <v>16.825800000000001</v>
      </c>
      <c r="E624" s="292">
        <v>15.99</v>
      </c>
      <c r="F624" s="292">
        <f t="shared" ref="F624:F629" si="114">C624*(E624-D624)</f>
        <v>-5163.5724000000046</v>
      </c>
      <c r="G624" s="292">
        <f t="shared" ref="G624:G629" si="115">IF(C624=0, 0,D624*C624)</f>
        <v>103949.79240000001</v>
      </c>
      <c r="H624" s="293">
        <f t="shared" ref="H624:H629" si="116">IF(C624=0, D624, (E624-D624)/D624)</f>
        <v>-4.9673715365688452E-2</v>
      </c>
      <c r="I624" s="292"/>
    </row>
    <row r="625" spans="2:9" x14ac:dyDescent="0.25">
      <c r="B625" s="533">
        <v>42612</v>
      </c>
      <c r="C625" s="291">
        <v>6678</v>
      </c>
      <c r="D625" s="534">
        <v>16.739999999999998</v>
      </c>
      <c r="E625" s="292">
        <v>15.55</v>
      </c>
      <c r="F625" s="369">
        <f t="shared" si="114"/>
        <v>-7946.8199999999852</v>
      </c>
      <c r="G625" s="292">
        <f t="shared" si="115"/>
        <v>111789.71999999999</v>
      </c>
      <c r="H625" s="294">
        <f t="shared" si="116"/>
        <v>-7.1087216248506446E-2</v>
      </c>
      <c r="I625" s="311"/>
    </row>
    <row r="626" spans="2:9" x14ac:dyDescent="0.25">
      <c r="B626" s="533">
        <v>42612</v>
      </c>
      <c r="C626" s="291">
        <v>7178</v>
      </c>
      <c r="D626" s="534">
        <v>16.6571</v>
      </c>
      <c r="E626" s="292">
        <v>15.55</v>
      </c>
      <c r="F626" s="292">
        <f t="shared" si="114"/>
        <v>-7946.7637999999934</v>
      </c>
      <c r="G626" s="292">
        <f t="shared" si="115"/>
        <v>119564.66379999999</v>
      </c>
      <c r="H626" s="293">
        <f t="shared" si="116"/>
        <v>-6.6464150422342369E-2</v>
      </c>
      <c r="I626" s="292"/>
    </row>
    <row r="627" spans="2:9" x14ac:dyDescent="0.25">
      <c r="B627" s="533">
        <v>42613</v>
      </c>
      <c r="C627" s="291">
        <v>7678</v>
      </c>
      <c r="D627" s="534">
        <v>16.565200000000001</v>
      </c>
      <c r="E627" s="292">
        <v>15.02</v>
      </c>
      <c r="F627" s="292">
        <f t="shared" si="114"/>
        <v>-11864.04560000001</v>
      </c>
      <c r="G627" s="292">
        <f t="shared" si="115"/>
        <v>127187.60560000001</v>
      </c>
      <c r="H627" s="293">
        <f t="shared" si="116"/>
        <v>-9.3279887957887692E-2</v>
      </c>
      <c r="I627" s="292" t="s">
        <v>250</v>
      </c>
    </row>
    <row r="628" spans="2:9" x14ac:dyDescent="0.25">
      <c r="B628" s="533">
        <v>42613</v>
      </c>
      <c r="C628" s="291">
        <v>8178</v>
      </c>
      <c r="D628" s="534">
        <v>16.474399999999999</v>
      </c>
      <c r="E628" s="292">
        <v>15.02</v>
      </c>
      <c r="F628" s="292">
        <f t="shared" si="114"/>
        <v>-11894.083199999997</v>
      </c>
      <c r="G628" s="292">
        <f t="shared" si="115"/>
        <v>134727.64319999999</v>
      </c>
      <c r="H628" s="293">
        <f t="shared" si="116"/>
        <v>-8.8282426067110162E-2</v>
      </c>
      <c r="I628" s="292" t="s">
        <v>251</v>
      </c>
    </row>
    <row r="629" spans="2:9" x14ac:dyDescent="0.25">
      <c r="B629" s="533">
        <v>42615</v>
      </c>
      <c r="C629" s="291">
        <v>7678</v>
      </c>
      <c r="D629" s="534">
        <v>16.528099999999998</v>
      </c>
      <c r="E629" s="292">
        <v>15.49</v>
      </c>
      <c r="F629" s="292">
        <f t="shared" si="114"/>
        <v>-7970.5317999999861</v>
      </c>
      <c r="G629" s="292">
        <f t="shared" si="115"/>
        <v>126902.75179999998</v>
      </c>
      <c r="H629" s="293">
        <f t="shared" si="116"/>
        <v>-6.2808187268953986E-2</v>
      </c>
      <c r="I629" s="292">
        <v>16.350000000000001</v>
      </c>
    </row>
    <row r="630" spans="2:9" x14ac:dyDescent="0.25">
      <c r="B630" s="533">
        <v>42616</v>
      </c>
      <c r="C630" s="291">
        <v>7678</v>
      </c>
      <c r="D630" s="534">
        <v>16.528099999999998</v>
      </c>
      <c r="E630" s="292">
        <v>15.64</v>
      </c>
      <c r="F630" s="292">
        <f>C630*(E630-D630)</f>
        <v>-6818.8317999999836</v>
      </c>
      <c r="G630" s="292">
        <f>IF(C630=0, 0,D630*C630)</f>
        <v>126902.75179999998</v>
      </c>
      <c r="H630" s="293">
        <f>IF(C630=0, D630, (E630-D630)/D630)</f>
        <v>-5.3732733950060681E-2</v>
      </c>
      <c r="I630" s="292"/>
    </row>
    <row r="631" spans="2:9" x14ac:dyDescent="0.25">
      <c r="B631" s="533">
        <v>42621</v>
      </c>
      <c r="C631" s="291">
        <v>7178</v>
      </c>
      <c r="D631" s="534">
        <v>16.545400000000001</v>
      </c>
      <c r="E631" s="292">
        <v>16.739999999999998</v>
      </c>
      <c r="F631" s="292">
        <f>C631*(E631-D631)</f>
        <v>1396.8387999999832</v>
      </c>
      <c r="G631" s="292">
        <f>IF(C631=0, 0,D631*C631)</f>
        <v>118762.8812</v>
      </c>
      <c r="H631" s="293">
        <f>IF(C631=0, D631, (E631-D631)/D631)</f>
        <v>1.1761577235968768E-2</v>
      </c>
      <c r="I631" s="292"/>
    </row>
    <row r="632" spans="2:9" x14ac:dyDescent="0.25">
      <c r="B632" s="533">
        <v>42621</v>
      </c>
      <c r="C632" s="312">
        <v>6678</v>
      </c>
      <c r="D632" s="535">
        <v>16.532299999999999</v>
      </c>
      <c r="E632" s="292">
        <v>16.739999999999998</v>
      </c>
      <c r="F632" s="292">
        <f>C632*(E632-D632)</f>
        <v>1387.0205999999941</v>
      </c>
      <c r="G632" s="292">
        <f>IF(C632=0, 0,D632*C632)</f>
        <v>110402.6994</v>
      </c>
      <c r="H632" s="293">
        <f>IF(C632=0, D632, (E632-D632)/D632)</f>
        <v>1.256328520532528E-2</v>
      </c>
      <c r="I632" s="292"/>
    </row>
    <row r="633" spans="2:9" x14ac:dyDescent="0.25">
      <c r="B633" s="533">
        <v>42621</v>
      </c>
      <c r="C633" s="291">
        <v>6458</v>
      </c>
      <c r="D633" s="534">
        <v>16.524263999999999</v>
      </c>
      <c r="E633" s="292">
        <v>16.739999999999998</v>
      </c>
      <c r="F633" s="292">
        <f>C633*(E633-D633)</f>
        <v>1393.2230879999981</v>
      </c>
      <c r="G633" s="292">
        <f>IF(C633=0, 0,D633*C633)</f>
        <v>106713.69691199998</v>
      </c>
      <c r="H633" s="293">
        <f>IF(C633=0, D633, (E633-D633)/D633)</f>
        <v>1.3055710075801242E-2</v>
      </c>
      <c r="I633" s="292"/>
    </row>
    <row r="634" spans="2:9" x14ac:dyDescent="0.25">
      <c r="B634" s="533">
        <v>42622</v>
      </c>
      <c r="C634" s="291">
        <v>7178</v>
      </c>
      <c r="D634" s="534">
        <v>16.477945999999999</v>
      </c>
      <c r="E634" s="292">
        <v>15.67</v>
      </c>
      <c r="F634" s="292">
        <f>C634*(E634-D634)</f>
        <v>-5799.4363879999955</v>
      </c>
      <c r="G634" s="292">
        <f>IF(C634=0, 0,D634*C634)</f>
        <v>118278.696388</v>
      </c>
      <c r="H634" s="293">
        <f>IF(C634=0, D634, (E634-D634)/D634)</f>
        <v>-4.9031960658203359E-2</v>
      </c>
      <c r="I634" s="292"/>
    </row>
    <row r="635" spans="2:9" x14ac:dyDescent="0.25">
      <c r="B635" s="533">
        <v>42622</v>
      </c>
      <c r="C635" s="291">
        <v>7678</v>
      </c>
      <c r="D635" s="534">
        <v>16.430541999999999</v>
      </c>
      <c r="E635" s="292">
        <v>15.67</v>
      </c>
      <c r="F635" s="292">
        <f t="shared" ref="F635:F641" si="117">C635*(E635-D635)</f>
        <v>-5839.4414759999936</v>
      </c>
      <c r="G635" s="292">
        <f t="shared" ref="G635:G641" si="118">IF(C635=0, 0,D635*C635)</f>
        <v>126153.70147599999</v>
      </c>
      <c r="H635" s="293">
        <f t="shared" ref="H635:H641" si="119">IF(C635=0, D635, (E635-D635)/D635)</f>
        <v>-4.6288308687564853E-2</v>
      </c>
      <c r="I635" s="292">
        <v>16.350000000000001</v>
      </c>
    </row>
    <row r="636" spans="2:9" x14ac:dyDescent="0.25">
      <c r="B636" s="533">
        <v>42625</v>
      </c>
      <c r="C636" s="312">
        <v>7678</v>
      </c>
      <c r="D636" s="535">
        <v>16.412330000000001</v>
      </c>
      <c r="E636" s="292">
        <v>15.47</v>
      </c>
      <c r="F636" s="292">
        <f t="shared" si="117"/>
        <v>-7235.2097400000011</v>
      </c>
      <c r="G636" s="292">
        <f t="shared" si="118"/>
        <v>126013.86974000001</v>
      </c>
      <c r="H636" s="293">
        <f t="shared" si="119"/>
        <v>-5.7415979327737135E-2</v>
      </c>
      <c r="I636" s="292"/>
    </row>
    <row r="637" spans="2:9" x14ac:dyDescent="0.25">
      <c r="B637" s="533">
        <v>42625</v>
      </c>
      <c r="C637" s="312">
        <v>7678</v>
      </c>
      <c r="D637" s="535">
        <v>16.355817999999999</v>
      </c>
      <c r="E637" s="292">
        <v>15.47</v>
      </c>
      <c r="F637" s="292">
        <f t="shared" si="117"/>
        <v>-6801.3106039999893</v>
      </c>
      <c r="G637" s="292">
        <f t="shared" si="118"/>
        <v>125579.970604</v>
      </c>
      <c r="H637" s="293">
        <f t="shared" si="119"/>
        <v>-5.4159198885680847E-2</v>
      </c>
      <c r="I637" s="292" t="s">
        <v>265</v>
      </c>
    </row>
    <row r="638" spans="2:9" x14ac:dyDescent="0.25">
      <c r="B638" s="533">
        <v>42626</v>
      </c>
      <c r="C638" s="291">
        <v>8278</v>
      </c>
      <c r="D638" s="534">
        <v>16.25066</v>
      </c>
      <c r="E638" s="292">
        <v>14.34</v>
      </c>
      <c r="F638" s="292">
        <f t="shared" si="117"/>
        <v>-15816.44348</v>
      </c>
      <c r="G638" s="292">
        <f t="shared" si="118"/>
        <v>134522.96348000001</v>
      </c>
      <c r="H638" s="294">
        <f t="shared" si="119"/>
        <v>-0.11757430159759666</v>
      </c>
      <c r="I638" s="292"/>
    </row>
    <row r="639" spans="2:9" x14ac:dyDescent="0.25">
      <c r="B639" s="533">
        <v>42626</v>
      </c>
      <c r="C639" s="291">
        <v>8678</v>
      </c>
      <c r="D639" s="534">
        <v>16.18149</v>
      </c>
      <c r="E639" s="292">
        <v>14.34</v>
      </c>
      <c r="F639" s="292">
        <f t="shared" si="117"/>
        <v>-15980.450220000002</v>
      </c>
      <c r="G639" s="292">
        <f t="shared" si="118"/>
        <v>140422.97021999999</v>
      </c>
      <c r="H639" s="294">
        <f t="shared" si="119"/>
        <v>-0.11380225183218605</v>
      </c>
      <c r="I639" s="292"/>
    </row>
    <row r="640" spans="2:9" x14ac:dyDescent="0.25">
      <c r="B640" s="533">
        <v>42626</v>
      </c>
      <c r="C640" s="291">
        <v>8978</v>
      </c>
      <c r="D640" s="534">
        <v>16.124635000000001</v>
      </c>
      <c r="E640" s="292">
        <v>14.34</v>
      </c>
      <c r="F640" s="292">
        <f t="shared" si="117"/>
        <v>-16022.453030000013</v>
      </c>
      <c r="G640" s="292">
        <f t="shared" si="118"/>
        <v>144766.97303000002</v>
      </c>
      <c r="H640" s="294">
        <f t="shared" si="119"/>
        <v>-0.11067754401882594</v>
      </c>
      <c r="I640" s="292"/>
    </row>
    <row r="641" spans="2:9" x14ac:dyDescent="0.25">
      <c r="B641" s="533">
        <v>42626</v>
      </c>
      <c r="C641" s="291">
        <v>9278</v>
      </c>
      <c r="D641" s="534">
        <v>16.064019999999999</v>
      </c>
      <c r="E641" s="292">
        <v>14.34</v>
      </c>
      <c r="F641" s="292">
        <f t="shared" si="117"/>
        <v>-15995.457559999995</v>
      </c>
      <c r="G641" s="292">
        <f t="shared" si="118"/>
        <v>149041.97756</v>
      </c>
      <c r="H641" s="294">
        <f t="shared" si="119"/>
        <v>-0.10732182853357998</v>
      </c>
      <c r="I641" s="292" t="s">
        <v>266</v>
      </c>
    </row>
    <row r="642" spans="2:9" x14ac:dyDescent="0.25">
      <c r="B642" s="533">
        <v>42627</v>
      </c>
      <c r="C642" s="291">
        <v>9478</v>
      </c>
      <c r="D642" s="534">
        <v>16.020790999999999</v>
      </c>
      <c r="E642" s="292">
        <v>14.01</v>
      </c>
      <c r="F642" s="292">
        <f t="shared" ref="F642:F649" si="120">C642*(E642-D642)</f>
        <v>-19058.277097999995</v>
      </c>
      <c r="G642" s="292">
        <f t="shared" ref="G642:G649" si="121">IF(C642=0, 0,D642*C642)</f>
        <v>151845.05709799999</v>
      </c>
      <c r="H642" s="294">
        <f t="shared" ref="H642:H649" si="122">IF(C642=0, D642, (E642-D642)/D642)</f>
        <v>-0.1255113433537707</v>
      </c>
      <c r="I642" s="292"/>
    </row>
    <row r="643" spans="2:9" x14ac:dyDescent="0.25">
      <c r="B643" s="533">
        <v>42628</v>
      </c>
      <c r="C643" s="291">
        <v>9478</v>
      </c>
      <c r="D643" s="534">
        <v>16.015726999999998</v>
      </c>
      <c r="E643" s="292">
        <v>14.26</v>
      </c>
      <c r="F643" s="292">
        <f t="shared" si="120"/>
        <v>-16640.780505999985</v>
      </c>
      <c r="G643" s="292">
        <f t="shared" si="121"/>
        <v>151797.06050599998</v>
      </c>
      <c r="H643" s="294">
        <f t="shared" si="122"/>
        <v>-0.1096251827968845</v>
      </c>
      <c r="I643" s="292"/>
    </row>
    <row r="644" spans="2:9" x14ac:dyDescent="0.25">
      <c r="B644" s="533">
        <v>42629</v>
      </c>
      <c r="C644" s="291">
        <v>9478</v>
      </c>
      <c r="D644" s="534">
        <v>16.015726999999998</v>
      </c>
      <c r="E644" s="292">
        <v>14.24</v>
      </c>
      <c r="F644" s="292">
        <f t="shared" si="120"/>
        <v>-16830.340505999982</v>
      </c>
      <c r="G644" s="292">
        <f t="shared" si="121"/>
        <v>151797.06050599998</v>
      </c>
      <c r="H644" s="294">
        <f t="shared" si="122"/>
        <v>-0.1108739553315312</v>
      </c>
      <c r="I644" s="292"/>
    </row>
    <row r="645" spans="2:9" x14ac:dyDescent="0.25">
      <c r="B645" s="533">
        <v>42632</v>
      </c>
      <c r="C645" s="291">
        <v>9678</v>
      </c>
      <c r="D645" s="534">
        <v>15.975311</v>
      </c>
      <c r="E645" s="292">
        <v>14.09</v>
      </c>
      <c r="F645" s="292">
        <f t="shared" si="120"/>
        <v>-18246.039857999996</v>
      </c>
      <c r="G645" s="292">
        <f t="shared" si="121"/>
        <v>154609.05985799999</v>
      </c>
      <c r="H645" s="293">
        <f t="shared" si="122"/>
        <v>-0.11801404054043141</v>
      </c>
      <c r="I645" s="292"/>
    </row>
    <row r="646" spans="2:9" x14ac:dyDescent="0.25">
      <c r="B646" s="533">
        <v>42633</v>
      </c>
      <c r="C646" s="291">
        <v>9878</v>
      </c>
      <c r="D646" s="534">
        <v>15.937544000000001</v>
      </c>
      <c r="E646" s="292">
        <v>13.87</v>
      </c>
      <c r="F646" s="292">
        <f t="shared" si="120"/>
        <v>-20423.199632000014</v>
      </c>
      <c r="G646" s="292">
        <f t="shared" si="121"/>
        <v>157431.05963200002</v>
      </c>
      <c r="H646" s="293">
        <f t="shared" si="122"/>
        <v>-0.12972789282966068</v>
      </c>
      <c r="I646" s="292"/>
    </row>
    <row r="647" spans="2:9" x14ac:dyDescent="0.25">
      <c r="B647" s="533">
        <v>42633</v>
      </c>
      <c r="C647" s="291">
        <v>10000</v>
      </c>
      <c r="D647" s="534">
        <v>15.915126000000001</v>
      </c>
      <c r="E647" s="292">
        <v>13.87</v>
      </c>
      <c r="F647" s="292">
        <f t="shared" si="120"/>
        <v>-20451.260000000017</v>
      </c>
      <c r="G647" s="292">
        <f t="shared" si="121"/>
        <v>159151.26</v>
      </c>
      <c r="H647" s="293">
        <f t="shared" si="122"/>
        <v>-0.12850203008132022</v>
      </c>
      <c r="I647" s="292"/>
    </row>
    <row r="648" spans="2:9" x14ac:dyDescent="0.25">
      <c r="B648" s="533">
        <v>42634</v>
      </c>
      <c r="C648" s="291">
        <v>9678</v>
      </c>
      <c r="D648" s="534">
        <v>15.969538999999999</v>
      </c>
      <c r="E648" s="292">
        <v>14.65</v>
      </c>
      <c r="F648" s="292">
        <f t="shared" si="120"/>
        <v>-12770.498441999989</v>
      </c>
      <c r="G648" s="292">
        <f t="shared" si="121"/>
        <v>154553.19844199999</v>
      </c>
      <c r="H648" s="293">
        <f t="shared" si="122"/>
        <v>-8.2628496664806608E-2</v>
      </c>
      <c r="I648" s="292"/>
    </row>
    <row r="649" spans="2:9" x14ac:dyDescent="0.25">
      <c r="B649" s="533">
        <v>42634</v>
      </c>
      <c r="C649" s="291">
        <v>9278</v>
      </c>
      <c r="D649" s="534">
        <v>16.026872999999998</v>
      </c>
      <c r="E649" s="292">
        <v>14.65</v>
      </c>
      <c r="F649" s="292">
        <f t="shared" si="120"/>
        <v>-12774.627693999981</v>
      </c>
      <c r="G649" s="292">
        <f t="shared" si="121"/>
        <v>148697.32769399998</v>
      </c>
      <c r="H649" s="293">
        <f t="shared" si="122"/>
        <v>-8.5910270830747718E-2</v>
      </c>
      <c r="I649" s="292">
        <v>16</v>
      </c>
    </row>
    <row r="650" spans="2:9" x14ac:dyDescent="0.25">
      <c r="B650" s="533">
        <v>42635</v>
      </c>
      <c r="C650" s="291">
        <v>9278</v>
      </c>
      <c r="D650" s="534">
        <v>16.026872999999998</v>
      </c>
      <c r="E650" s="292">
        <v>14.87</v>
      </c>
      <c r="F650" s="292">
        <f t="shared" ref="F650:F661" si="123">C650*(E650-D650)</f>
        <v>-10733.467693999992</v>
      </c>
      <c r="G650" s="292">
        <f t="shared" ref="G650:G661" si="124">IF(C650=0, 0,D650*C650)</f>
        <v>148697.32769399998</v>
      </c>
      <c r="H650" s="293">
        <f t="shared" ref="H650:H661" si="125">IF(C650=0, D650, (E650-D650)/D650)</f>
        <v>-7.2183326092369937E-2</v>
      </c>
      <c r="I650" s="292"/>
    </row>
    <row r="651" spans="2:9" x14ac:dyDescent="0.25">
      <c r="B651" s="533">
        <v>42636</v>
      </c>
      <c r="C651" s="291">
        <v>9478</v>
      </c>
      <c r="D651" s="534">
        <v>15.992122</v>
      </c>
      <c r="E651" s="292">
        <v>14.49</v>
      </c>
      <c r="F651" s="292">
        <f t="shared" si="123"/>
        <v>-14237.112315999999</v>
      </c>
      <c r="G651" s="292">
        <f t="shared" si="124"/>
        <v>151573.33231600001</v>
      </c>
      <c r="H651" s="293">
        <f t="shared" si="125"/>
        <v>-9.39288732289561E-2</v>
      </c>
      <c r="I651" s="292"/>
    </row>
    <row r="652" spans="2:9" x14ac:dyDescent="0.25">
      <c r="B652" s="533">
        <v>42639</v>
      </c>
      <c r="C652" s="291">
        <v>9278</v>
      </c>
      <c r="D652" s="534">
        <v>16.019549999999999</v>
      </c>
      <c r="E652" s="292">
        <v>14.41</v>
      </c>
      <c r="F652" s="292">
        <f t="shared" si="123"/>
        <v>-14933.404899999989</v>
      </c>
      <c r="G652" s="292">
        <f t="shared" si="124"/>
        <v>148629.38489999998</v>
      </c>
      <c r="H652" s="293">
        <f t="shared" si="125"/>
        <v>-0.10047410819904422</v>
      </c>
      <c r="I652" s="292">
        <v>16</v>
      </c>
    </row>
    <row r="653" spans="2:9" x14ac:dyDescent="0.25">
      <c r="B653" s="533">
        <v>42639</v>
      </c>
      <c r="C653" s="291">
        <v>9478</v>
      </c>
      <c r="D653" s="534">
        <v>15.987468</v>
      </c>
      <c r="E653" s="292">
        <v>14.41</v>
      </c>
      <c r="F653" s="292">
        <f t="shared" si="123"/>
        <v>-14951.241703999996</v>
      </c>
      <c r="G653" s="292">
        <f t="shared" si="124"/>
        <v>151529.221704</v>
      </c>
      <c r="H653" s="293">
        <f t="shared" si="125"/>
        <v>-9.8669032519721048E-2</v>
      </c>
      <c r="I653" s="292"/>
    </row>
    <row r="654" spans="2:9" x14ac:dyDescent="0.25">
      <c r="B654" s="533">
        <v>42639</v>
      </c>
      <c r="C654" s="291">
        <v>9678</v>
      </c>
      <c r="D654" s="534">
        <v>15.954266000000001</v>
      </c>
      <c r="E654" s="292">
        <v>14.41</v>
      </c>
      <c r="F654" s="292">
        <f t="shared" si="123"/>
        <v>-14945.406348000004</v>
      </c>
      <c r="G654" s="292">
        <f t="shared" si="124"/>
        <v>154405.386348</v>
      </c>
      <c r="H654" s="293">
        <f t="shared" si="125"/>
        <v>-9.6793296538994669E-2</v>
      </c>
      <c r="I654" s="292"/>
    </row>
    <row r="655" spans="2:9" x14ac:dyDescent="0.25">
      <c r="B655" s="533">
        <v>42640</v>
      </c>
      <c r="C655" s="291">
        <v>10000</v>
      </c>
      <c r="D655" s="534">
        <v>15.890373</v>
      </c>
      <c r="E655" s="292">
        <v>14.06</v>
      </c>
      <c r="F655" s="292">
        <f t="shared" si="123"/>
        <v>-18303.73</v>
      </c>
      <c r="G655" s="292">
        <f t="shared" si="124"/>
        <v>158903.73000000001</v>
      </c>
      <c r="H655" s="293">
        <f t="shared" si="125"/>
        <v>-0.11518754153851517</v>
      </c>
      <c r="I655" s="292"/>
    </row>
    <row r="656" spans="2:9" x14ac:dyDescent="0.25">
      <c r="B656" s="533">
        <v>42641</v>
      </c>
      <c r="C656" s="291">
        <v>9278</v>
      </c>
      <c r="D656" s="534">
        <v>15.968</v>
      </c>
      <c r="E656" s="292">
        <v>15.18</v>
      </c>
      <c r="F656" s="292">
        <f t="shared" si="123"/>
        <v>-7311.0640000000021</v>
      </c>
      <c r="G656" s="292">
        <f t="shared" si="124"/>
        <v>148151.10399999999</v>
      </c>
      <c r="H656" s="293">
        <f t="shared" si="125"/>
        <v>-4.9348697394789594E-2</v>
      </c>
      <c r="I656" s="292" t="s">
        <v>276</v>
      </c>
    </row>
    <row r="657" spans="2:9" x14ac:dyDescent="0.25">
      <c r="B657" s="533">
        <v>42641</v>
      </c>
      <c r="C657" s="291">
        <v>8978</v>
      </c>
      <c r="D657" s="534">
        <v>15.991466000000001</v>
      </c>
      <c r="E657" s="292">
        <v>15.18</v>
      </c>
      <c r="F657" s="292">
        <f t="shared" si="123"/>
        <v>-7285.3417480000098</v>
      </c>
      <c r="G657" s="292">
        <f t="shared" si="124"/>
        <v>143571.38174800001</v>
      </c>
      <c r="H657" s="293">
        <f t="shared" si="125"/>
        <v>-5.0743690415875634E-2</v>
      </c>
      <c r="I657" s="292"/>
    </row>
    <row r="658" spans="2:9" x14ac:dyDescent="0.25">
      <c r="B658" s="533">
        <v>42642</v>
      </c>
      <c r="C658" s="291">
        <v>8678</v>
      </c>
      <c r="D658" s="534">
        <v>16.016100000000002</v>
      </c>
      <c r="E658" s="292">
        <v>15.9</v>
      </c>
      <c r="F658" s="292">
        <f t="shared" si="123"/>
        <v>-1007.5158000000105</v>
      </c>
      <c r="G658" s="292">
        <f t="shared" si="124"/>
        <v>138987.71580000001</v>
      </c>
      <c r="H658" s="293">
        <f t="shared" si="125"/>
        <v>-7.2489557382884214E-3</v>
      </c>
      <c r="I658" s="292"/>
    </row>
    <row r="659" spans="2:9" x14ac:dyDescent="0.25">
      <c r="B659" s="533">
        <v>42642</v>
      </c>
      <c r="C659" s="291">
        <v>7978</v>
      </c>
      <c r="D659" s="534">
        <v>16.036825</v>
      </c>
      <c r="E659" s="292">
        <v>15.9</v>
      </c>
      <c r="F659" s="292">
        <f t="shared" si="123"/>
        <v>-1091.5898499999998</v>
      </c>
      <c r="G659" s="292">
        <f t="shared" si="124"/>
        <v>127941.78985</v>
      </c>
      <c r="H659" s="293">
        <f t="shared" si="125"/>
        <v>-8.5319257396648009E-3</v>
      </c>
      <c r="I659" s="292"/>
    </row>
    <row r="660" spans="2:9" x14ac:dyDescent="0.25">
      <c r="B660" s="533">
        <v>42642</v>
      </c>
      <c r="C660" s="291">
        <v>7764</v>
      </c>
      <c r="D660" s="534">
        <v>16.038399999999999</v>
      </c>
      <c r="E660" s="292">
        <v>15.9</v>
      </c>
      <c r="F660" s="292">
        <f t="shared" si="123"/>
        <v>-1074.5375999999919</v>
      </c>
      <c r="G660" s="292">
        <f t="shared" si="124"/>
        <v>124522.1376</v>
      </c>
      <c r="H660" s="293">
        <f t="shared" si="125"/>
        <v>-8.6292897047086353E-3</v>
      </c>
      <c r="I660" s="292"/>
    </row>
    <row r="661" spans="2:9" x14ac:dyDescent="0.25">
      <c r="B661" s="533">
        <v>42642</v>
      </c>
      <c r="C661" s="291">
        <v>8178</v>
      </c>
      <c r="D661" s="534">
        <v>16.019235999999999</v>
      </c>
      <c r="E661" s="292">
        <v>15.9</v>
      </c>
      <c r="F661" s="292">
        <f t="shared" si="123"/>
        <v>-975.11200799999187</v>
      </c>
      <c r="G661" s="292">
        <f t="shared" si="124"/>
        <v>131005.31200799999</v>
      </c>
      <c r="H661" s="293">
        <f t="shared" si="125"/>
        <v>-7.4433012910228059E-3</v>
      </c>
      <c r="I661" s="292" t="s">
        <v>277</v>
      </c>
    </row>
    <row r="662" spans="2:9" x14ac:dyDescent="0.25">
      <c r="B662" s="533">
        <v>42643</v>
      </c>
      <c r="C662" s="291">
        <v>8178</v>
      </c>
      <c r="D662" s="534">
        <v>16.019235999999999</v>
      </c>
      <c r="E662" s="292">
        <v>15.81</v>
      </c>
      <c r="F662" s="292">
        <f>C662*(E662-D662)</f>
        <v>-1711.1320079999907</v>
      </c>
      <c r="G662" s="292">
        <f>IF(C662=0, 0,D662*C662)</f>
        <v>131005.31200799999</v>
      </c>
      <c r="H662" s="293">
        <f>IF(C662=0, D662, (E662-D662)/D662)</f>
        <v>-1.3061546755413234E-2</v>
      </c>
      <c r="I662" s="292"/>
    </row>
    <row r="663" spans="2:9" x14ac:dyDescent="0.25">
      <c r="B663" s="533">
        <v>42646</v>
      </c>
      <c r="C663" s="291">
        <v>8178</v>
      </c>
      <c r="D663" s="534">
        <v>16.019235999999999</v>
      </c>
      <c r="E663" s="292">
        <v>15.98</v>
      </c>
      <c r="F663" s="292">
        <f t="shared" ref="F663:F672" si="126">C663*(E663-D663)</f>
        <v>-320.8720079999913</v>
      </c>
      <c r="G663" s="292">
        <f t="shared" ref="G663:G672" si="127">IF(C663=0, 0,D663*C663)</f>
        <v>131005.31200799999</v>
      </c>
      <c r="H663" s="293">
        <f t="shared" ref="H663:H672" si="128">IF(C663=0, D663, (E663-D663)/D663)</f>
        <v>-2.4493053226757469E-3</v>
      </c>
      <c r="I663" s="292"/>
    </row>
    <row r="664" spans="2:9" x14ac:dyDescent="0.25">
      <c r="B664" s="533">
        <v>42647</v>
      </c>
      <c r="C664" s="291">
        <v>8678</v>
      </c>
      <c r="D664" s="534">
        <v>16.010061</v>
      </c>
      <c r="E664" s="292">
        <v>15.63</v>
      </c>
      <c r="F664" s="292">
        <f t="shared" si="126"/>
        <v>-3298.169357999996</v>
      </c>
      <c r="G664" s="292">
        <f t="shared" si="127"/>
        <v>138935.309358</v>
      </c>
      <c r="H664" s="293">
        <f t="shared" si="128"/>
        <v>-2.3738885192255015E-2</v>
      </c>
      <c r="I664" s="292"/>
    </row>
    <row r="665" spans="2:9" x14ac:dyDescent="0.25">
      <c r="B665" s="533">
        <v>42647</v>
      </c>
      <c r="C665" s="291">
        <v>9178</v>
      </c>
      <c r="D665" s="534">
        <v>15.988811</v>
      </c>
      <c r="E665" s="292">
        <v>15.63</v>
      </c>
      <c r="F665" s="292">
        <f t="shared" si="126"/>
        <v>-3293.1673579999938</v>
      </c>
      <c r="G665" s="292">
        <f t="shared" si="127"/>
        <v>146745.30735799999</v>
      </c>
      <c r="H665" s="293">
        <f t="shared" si="128"/>
        <v>-2.2441381038277287E-2</v>
      </c>
      <c r="I665" s="292"/>
    </row>
    <row r="666" spans="2:9" x14ac:dyDescent="0.25">
      <c r="B666" s="533">
        <v>42648</v>
      </c>
      <c r="C666" s="291">
        <v>8178</v>
      </c>
      <c r="D666" s="534">
        <v>15.977725</v>
      </c>
      <c r="E666" s="292">
        <v>16.12</v>
      </c>
      <c r="F666" s="292">
        <f t="shared" si="126"/>
        <v>1163.524950000012</v>
      </c>
      <c r="G666" s="292">
        <f t="shared" si="127"/>
        <v>130665.83504999999</v>
      </c>
      <c r="H666" s="293">
        <f t="shared" si="128"/>
        <v>8.904584351026288E-3</v>
      </c>
      <c r="I666" s="292">
        <v>15.75</v>
      </c>
    </row>
    <row r="667" spans="2:9" x14ac:dyDescent="0.25">
      <c r="B667" s="533">
        <v>42648</v>
      </c>
      <c r="C667" s="312">
        <v>7678</v>
      </c>
      <c r="D667" s="535">
        <v>15.951529000000001</v>
      </c>
      <c r="E667" s="292">
        <v>16.12</v>
      </c>
      <c r="F667" s="292">
        <f t="shared" si="126"/>
        <v>1293.5203380000021</v>
      </c>
      <c r="G667" s="292">
        <f t="shared" si="127"/>
        <v>122475.839662</v>
      </c>
      <c r="H667" s="293">
        <f t="shared" si="128"/>
        <v>1.0561432700275958E-2</v>
      </c>
      <c r="I667" s="292" t="s">
        <v>281</v>
      </c>
    </row>
    <row r="668" spans="2:9" x14ac:dyDescent="0.25">
      <c r="B668" s="533">
        <v>42649</v>
      </c>
      <c r="C668" s="291">
        <v>8678</v>
      </c>
      <c r="D668" s="534">
        <v>15.941579000000001</v>
      </c>
      <c r="E668" s="292">
        <v>16.079999999999998</v>
      </c>
      <c r="F668" s="292">
        <f t="shared" si="126"/>
        <v>1201.2174379999781</v>
      </c>
      <c r="G668" s="292">
        <f t="shared" si="127"/>
        <v>138341.022562</v>
      </c>
      <c r="H668" s="293">
        <f t="shared" si="128"/>
        <v>8.683016908174369E-3</v>
      </c>
      <c r="I668" s="292"/>
    </row>
    <row r="669" spans="2:9" x14ac:dyDescent="0.25">
      <c r="B669" s="533">
        <v>42650</v>
      </c>
      <c r="C669" s="291">
        <v>8978</v>
      </c>
      <c r="D669" s="534">
        <v>15.935176999999999</v>
      </c>
      <c r="E669" s="292">
        <v>15.56</v>
      </c>
      <c r="F669" s="292">
        <f t="shared" si="126"/>
        <v>-3368.3391059999908</v>
      </c>
      <c r="G669" s="292">
        <f t="shared" si="127"/>
        <v>143066.01910599999</v>
      </c>
      <c r="H669" s="293">
        <f t="shared" si="128"/>
        <v>-2.354394933925108E-2</v>
      </c>
      <c r="I669" s="292"/>
    </row>
    <row r="670" spans="2:9" x14ac:dyDescent="0.25">
      <c r="B670" s="533">
        <v>42650</v>
      </c>
      <c r="C670" s="291">
        <v>9278</v>
      </c>
      <c r="D670" s="534">
        <v>15.923692000000001</v>
      </c>
      <c r="E670" s="292">
        <v>15.56</v>
      </c>
      <c r="F670" s="292">
        <f t="shared" si="126"/>
        <v>-3374.3343760000034</v>
      </c>
      <c r="G670" s="292">
        <f t="shared" si="127"/>
        <v>147740.01437600001</v>
      </c>
      <c r="H670" s="293">
        <f t="shared" si="128"/>
        <v>-2.2839678134945106E-2</v>
      </c>
      <c r="I670" s="292">
        <v>15.8</v>
      </c>
    </row>
    <row r="671" spans="2:9" x14ac:dyDescent="0.25">
      <c r="B671" s="533">
        <v>42653</v>
      </c>
      <c r="C671" s="312">
        <v>9678</v>
      </c>
      <c r="D671" s="535">
        <v>15.9153</v>
      </c>
      <c r="E671" s="292">
        <v>15.72</v>
      </c>
      <c r="F671" s="292">
        <f t="shared" si="126"/>
        <v>-1890.1133999999961</v>
      </c>
      <c r="G671" s="292">
        <f t="shared" si="127"/>
        <v>154028.27340000001</v>
      </c>
      <c r="H671" s="293">
        <f t="shared" si="128"/>
        <v>-1.2271210721758281E-2</v>
      </c>
      <c r="I671" s="292"/>
    </row>
    <row r="672" spans="2:9" x14ac:dyDescent="0.25">
      <c r="B672" s="533">
        <v>42661</v>
      </c>
      <c r="C672" s="312">
        <v>10000</v>
      </c>
      <c r="D672" s="535">
        <v>15.901258</v>
      </c>
      <c r="E672" s="292">
        <v>14.2</v>
      </c>
      <c r="F672" s="292">
        <f t="shared" si="126"/>
        <v>-17012.580000000009</v>
      </c>
      <c r="G672" s="292">
        <f t="shared" si="127"/>
        <v>159012.58000000002</v>
      </c>
      <c r="H672" s="293">
        <f t="shared" si="128"/>
        <v>-0.10698889358313669</v>
      </c>
      <c r="I672" s="292"/>
    </row>
    <row r="673" spans="2:9" x14ac:dyDescent="0.25">
      <c r="B673" s="533">
        <v>42663</v>
      </c>
      <c r="C673" s="291">
        <v>10000</v>
      </c>
      <c r="D673" s="534">
        <v>15.901258</v>
      </c>
      <c r="E673" s="292">
        <v>14.7</v>
      </c>
      <c r="F673" s="292">
        <f>C673*(E673-D673)</f>
        <v>-12012.580000000011</v>
      </c>
      <c r="G673" s="292">
        <f>IF(C673=0, 0,D673*C673)</f>
        <v>159012.58000000002</v>
      </c>
      <c r="H673" s="294">
        <f>IF(C673=0, D673, (E673-D673)/D673)</f>
        <v>-7.5544840540289399E-2</v>
      </c>
      <c r="I673" s="292"/>
    </row>
    <row r="674" spans="2:9" x14ac:dyDescent="0.25">
      <c r="B674" s="533">
        <v>42668</v>
      </c>
      <c r="C674" s="291">
        <v>11000</v>
      </c>
      <c r="D674" s="534">
        <v>15.74728</v>
      </c>
      <c r="E674" s="292">
        <v>14.18</v>
      </c>
      <c r="F674" s="292">
        <f>C674*(E674-D674)</f>
        <v>-17240.080000000002</v>
      </c>
      <c r="G674" s="292">
        <f>IF(C674=0, 0,D674*C674)</f>
        <v>173220.08</v>
      </c>
      <c r="H674" s="294">
        <f>IF(C674=0, D674, (E674-D674)/D674)</f>
        <v>-9.9527029429844413E-2</v>
      </c>
      <c r="I674" s="292"/>
    </row>
    <row r="675" spans="2:9" x14ac:dyDescent="0.25">
      <c r="B675" s="533">
        <v>42670</v>
      </c>
      <c r="C675" s="291">
        <v>11500</v>
      </c>
      <c r="D675" s="534">
        <v>15.679137000000001</v>
      </c>
      <c r="E675" s="292">
        <v>13.95</v>
      </c>
      <c r="F675" s="292">
        <f>C675*(E675-D675)</f>
        <v>-19885.075500000017</v>
      </c>
      <c r="G675" s="292">
        <f>IF(C675=0, 0,D675*C675)</f>
        <v>180310.07550000001</v>
      </c>
      <c r="H675" s="294">
        <f>IF(C675=0, D675, (E675-D675)/D675)</f>
        <v>-0.11028266415428357</v>
      </c>
      <c r="I675" s="292"/>
    </row>
    <row r="676" spans="2:9" x14ac:dyDescent="0.25">
      <c r="B676" s="533">
        <v>42670</v>
      </c>
      <c r="C676" s="291">
        <v>12000</v>
      </c>
      <c r="D676" s="534">
        <v>15.6113</v>
      </c>
      <c r="E676" s="292">
        <v>13.95</v>
      </c>
      <c r="F676" s="292">
        <f t="shared" ref="F676:F683" si="129">C676*(E676-D676)</f>
        <v>-19935.600000000009</v>
      </c>
      <c r="G676" s="292">
        <f t="shared" ref="G676:G683" si="130">IF(C676=0, 0,D676*C676)</f>
        <v>187335.6</v>
      </c>
      <c r="H676" s="294">
        <f t="shared" ref="H676:H683" si="131">IF(C676=0, D676, (E676-D676)/D676)</f>
        <v>-0.10641650599245422</v>
      </c>
      <c r="I676" s="292"/>
    </row>
    <row r="677" spans="2:9" x14ac:dyDescent="0.25">
      <c r="B677" s="533">
        <v>42670</v>
      </c>
      <c r="C677" s="291">
        <v>12500</v>
      </c>
      <c r="D677" s="534">
        <v>15.542006000000001</v>
      </c>
      <c r="E677" s="292">
        <v>13.95</v>
      </c>
      <c r="F677" s="292">
        <f t="shared" si="129"/>
        <v>-19900.075000000015</v>
      </c>
      <c r="G677" s="292">
        <f t="shared" si="130"/>
        <v>194275.07500000001</v>
      </c>
      <c r="H677" s="294">
        <f t="shared" si="131"/>
        <v>-0.10243246592492637</v>
      </c>
      <c r="I677" s="292"/>
    </row>
    <row r="678" spans="2:9" x14ac:dyDescent="0.25">
      <c r="B678" s="533">
        <v>42671</v>
      </c>
      <c r="C678" s="291">
        <v>12500</v>
      </c>
      <c r="D678" s="534">
        <v>15.536431</v>
      </c>
      <c r="E678" s="292">
        <v>13.72</v>
      </c>
      <c r="F678" s="292">
        <f t="shared" si="129"/>
        <v>-22705.387499999997</v>
      </c>
      <c r="G678" s="292">
        <f t="shared" si="130"/>
        <v>194205.38750000001</v>
      </c>
      <c r="H678" s="294">
        <f t="shared" si="131"/>
        <v>-0.11691430290521676</v>
      </c>
      <c r="I678" s="292"/>
    </row>
    <row r="679" spans="2:9" x14ac:dyDescent="0.25">
      <c r="B679" s="533">
        <v>42674</v>
      </c>
      <c r="C679" s="291">
        <v>12500</v>
      </c>
      <c r="D679" s="534">
        <v>15.5313</v>
      </c>
      <c r="E679" s="292">
        <v>13.18</v>
      </c>
      <c r="F679" s="292">
        <f t="shared" si="129"/>
        <v>-29391.250000000004</v>
      </c>
      <c r="G679" s="292">
        <f t="shared" si="130"/>
        <v>194141.25</v>
      </c>
      <c r="H679" s="294">
        <f t="shared" si="131"/>
        <v>-0.15139106192012261</v>
      </c>
      <c r="I679" s="292"/>
    </row>
    <row r="680" spans="2:9" x14ac:dyDescent="0.25">
      <c r="B680" s="533">
        <v>42676</v>
      </c>
      <c r="C680" s="291">
        <v>12500</v>
      </c>
      <c r="D680" s="534">
        <v>15.528746</v>
      </c>
      <c r="E680" s="292">
        <v>12.78</v>
      </c>
      <c r="F680" s="292">
        <f t="shared" si="129"/>
        <v>-34359.325000000004</v>
      </c>
      <c r="G680" s="292">
        <f t="shared" si="130"/>
        <v>194109.32500000001</v>
      </c>
      <c r="H680" s="293">
        <f t="shared" si="131"/>
        <v>-0.17701017197396368</v>
      </c>
      <c r="I680" s="292"/>
    </row>
    <row r="681" spans="2:9" x14ac:dyDescent="0.25">
      <c r="B681" s="533">
        <v>42677</v>
      </c>
      <c r="C681" s="291">
        <v>10000</v>
      </c>
      <c r="D681" s="534">
        <v>15.813000000000001</v>
      </c>
      <c r="E681" s="292">
        <v>14.15</v>
      </c>
      <c r="F681" s="292">
        <f t="shared" si="129"/>
        <v>-16630.000000000004</v>
      </c>
      <c r="G681" s="292">
        <f t="shared" si="130"/>
        <v>158130</v>
      </c>
      <c r="H681" s="293">
        <f t="shared" si="131"/>
        <v>-0.10516663504711314</v>
      </c>
      <c r="I681" s="292"/>
    </row>
    <row r="682" spans="2:9" x14ac:dyDescent="0.25">
      <c r="B682" s="533">
        <v>42678</v>
      </c>
      <c r="C682" s="291">
        <v>11000</v>
      </c>
      <c r="D682" s="534">
        <v>15.62</v>
      </c>
      <c r="E682" s="292">
        <v>13.69</v>
      </c>
      <c r="F682" s="292">
        <f t="shared" si="129"/>
        <v>-21229.999999999996</v>
      </c>
      <c r="G682" s="292">
        <f t="shared" si="130"/>
        <v>171820</v>
      </c>
      <c r="H682" s="293">
        <f t="shared" si="131"/>
        <v>-0.12355953905249678</v>
      </c>
      <c r="I682" s="292"/>
    </row>
    <row r="683" spans="2:9" x14ac:dyDescent="0.25">
      <c r="B683" s="533">
        <v>42701</v>
      </c>
      <c r="C683" s="291">
        <v>7678</v>
      </c>
      <c r="D683" s="534">
        <v>15.484220000000001</v>
      </c>
      <c r="E683" s="292">
        <v>16.28</v>
      </c>
      <c r="F683" s="292">
        <f t="shared" si="129"/>
        <v>6109.9988400000047</v>
      </c>
      <c r="G683" s="292">
        <f t="shared" si="130"/>
        <v>118887.84116000001</v>
      </c>
      <c r="H683" s="293">
        <f t="shared" si="131"/>
        <v>5.1392966516879801E-2</v>
      </c>
      <c r="I683" s="292" t="s">
        <v>286</v>
      </c>
    </row>
    <row r="684" spans="2:9" x14ac:dyDescent="0.25">
      <c r="B684" s="533">
        <v>42702</v>
      </c>
      <c r="C684" s="291">
        <v>8178</v>
      </c>
      <c r="D684" s="534">
        <v>15.519399999999999</v>
      </c>
      <c r="E684" s="292">
        <v>15.62</v>
      </c>
      <c r="F684" s="292">
        <f t="shared" ref="F684:F701" si="132">C684*(E684-D684)</f>
        <v>822.70680000000016</v>
      </c>
      <c r="G684" s="292">
        <f t="shared" ref="G684:G701" si="133">IF(C684=0, 0,D684*C684)</f>
        <v>126917.6532</v>
      </c>
      <c r="H684" s="293">
        <f t="shared" ref="H684:H701" si="134">IF(C684=0, D684, (E684-D684)/D684)</f>
        <v>6.4822093637640649E-3</v>
      </c>
      <c r="I684" s="292" t="s">
        <v>289</v>
      </c>
    </row>
    <row r="685" spans="2:9" x14ac:dyDescent="0.25">
      <c r="B685" s="533">
        <v>42702</v>
      </c>
      <c r="C685" s="291">
        <v>8678</v>
      </c>
      <c r="D685" s="534">
        <v>15.5304</v>
      </c>
      <c r="E685" s="292">
        <v>15.54</v>
      </c>
      <c r="F685" s="292">
        <f t="shared" si="132"/>
        <v>83.308799999990825</v>
      </c>
      <c r="G685" s="292">
        <f t="shared" si="133"/>
        <v>134772.8112</v>
      </c>
      <c r="H685" s="293">
        <f t="shared" si="134"/>
        <v>6.1814248184199655E-4</v>
      </c>
      <c r="I685" s="292"/>
    </row>
    <row r="686" spans="2:9" x14ac:dyDescent="0.25">
      <c r="B686" s="533">
        <v>42703</v>
      </c>
      <c r="C686" s="291">
        <v>8978</v>
      </c>
      <c r="D686" s="534">
        <v>15.5053</v>
      </c>
      <c r="E686" s="292">
        <v>14.95</v>
      </c>
      <c r="F686" s="292">
        <f t="shared" si="132"/>
        <v>-4985.4834000000074</v>
      </c>
      <c r="G686" s="292">
        <f t="shared" si="133"/>
        <v>139206.5834</v>
      </c>
      <c r="H686" s="293">
        <f t="shared" si="134"/>
        <v>-3.5813560524465882E-2</v>
      </c>
      <c r="I686" s="292"/>
    </row>
    <row r="687" spans="2:9" x14ac:dyDescent="0.25">
      <c r="B687" s="533">
        <v>42704</v>
      </c>
      <c r="C687" s="291">
        <v>5178</v>
      </c>
      <c r="D687" s="534">
        <v>14.3947</v>
      </c>
      <c r="E687" s="292">
        <v>18.059999999999999</v>
      </c>
      <c r="F687" s="292">
        <f t="shared" si="132"/>
        <v>18978.923399999992</v>
      </c>
      <c r="G687" s="292">
        <f t="shared" si="133"/>
        <v>74535.756600000008</v>
      </c>
      <c r="H687" s="293">
        <f t="shared" si="134"/>
        <v>0.25462843963403187</v>
      </c>
      <c r="I687" s="292"/>
    </row>
    <row r="688" spans="2:9" x14ac:dyDescent="0.25">
      <c r="B688" s="533">
        <v>42705</v>
      </c>
      <c r="C688" s="291">
        <v>4678</v>
      </c>
      <c r="D688" s="534">
        <v>13.905799999999999</v>
      </c>
      <c r="E688" s="292">
        <v>17.89</v>
      </c>
      <c r="F688" s="292">
        <f t="shared" si="132"/>
        <v>18638.087600000006</v>
      </c>
      <c r="G688" s="292">
        <f t="shared" si="133"/>
        <v>65051.332399999999</v>
      </c>
      <c r="H688" s="293">
        <f t="shared" si="134"/>
        <v>0.28651354111234173</v>
      </c>
      <c r="I688" s="292"/>
    </row>
    <row r="689" spans="1:10" x14ac:dyDescent="0.25">
      <c r="B689" s="533">
        <v>42705</v>
      </c>
      <c r="C689" s="291">
        <v>5000</v>
      </c>
      <c r="D689" s="534">
        <v>14.1645</v>
      </c>
      <c r="E689" s="292">
        <v>17.89</v>
      </c>
      <c r="F689" s="292">
        <f t="shared" si="132"/>
        <v>18627.5</v>
      </c>
      <c r="G689" s="292">
        <f t="shared" si="133"/>
        <v>70822.5</v>
      </c>
      <c r="H689" s="293">
        <f t="shared" si="134"/>
        <v>0.2630166966712556</v>
      </c>
      <c r="I689" s="292"/>
    </row>
    <row r="690" spans="1:10" x14ac:dyDescent="0.25">
      <c r="B690" s="533">
        <v>42708</v>
      </c>
      <c r="C690" s="291">
        <v>5000</v>
      </c>
      <c r="D690" s="534">
        <v>14.1645</v>
      </c>
      <c r="E690" s="292">
        <v>18.2</v>
      </c>
      <c r="F690" s="292">
        <f t="shared" si="132"/>
        <v>20177.499999999996</v>
      </c>
      <c r="G690" s="292">
        <f t="shared" si="133"/>
        <v>70822.5</v>
      </c>
      <c r="H690" s="293">
        <f t="shared" si="134"/>
        <v>0.28490239683716323</v>
      </c>
      <c r="I690" s="292"/>
    </row>
    <row r="691" spans="1:10" x14ac:dyDescent="0.25">
      <c r="B691" s="533">
        <v>42711</v>
      </c>
      <c r="C691" s="291">
        <v>5000</v>
      </c>
      <c r="D691" s="534">
        <v>14.143514</v>
      </c>
      <c r="E691" s="292">
        <v>18.420000000000002</v>
      </c>
      <c r="F691" s="292">
        <f t="shared" si="132"/>
        <v>21382.430000000011</v>
      </c>
      <c r="G691" s="292">
        <f t="shared" si="133"/>
        <v>70717.569999999992</v>
      </c>
      <c r="H691" s="293">
        <f t="shared" si="134"/>
        <v>0.3023637548631834</v>
      </c>
      <c r="I691" s="292"/>
    </row>
    <row r="692" spans="1:10" x14ac:dyDescent="0.25">
      <c r="B692" s="533">
        <v>42713</v>
      </c>
      <c r="C692" s="291">
        <v>5000</v>
      </c>
      <c r="D692" s="534">
        <v>14.127554</v>
      </c>
      <c r="E692" s="292">
        <v>18.25</v>
      </c>
      <c r="F692" s="292">
        <f t="shared" si="132"/>
        <v>20612.23</v>
      </c>
      <c r="G692" s="292">
        <f t="shared" si="133"/>
        <v>70637.77</v>
      </c>
      <c r="H692" s="293">
        <f t="shared" si="134"/>
        <v>0.29180182216964096</v>
      </c>
      <c r="I692" s="292"/>
    </row>
    <row r="693" spans="1:10" x14ac:dyDescent="0.25">
      <c r="B693" s="533">
        <v>42716</v>
      </c>
      <c r="C693" s="291">
        <v>5000</v>
      </c>
      <c r="D693" s="534">
        <v>14.0276</v>
      </c>
      <c r="E693" s="292">
        <v>18.489999999999998</v>
      </c>
      <c r="F693" s="292">
        <f t="shared" si="132"/>
        <v>22311.999999999993</v>
      </c>
      <c r="G693" s="292">
        <f t="shared" si="133"/>
        <v>70138</v>
      </c>
      <c r="H693" s="293">
        <f t="shared" si="134"/>
        <v>0.3181157147338104</v>
      </c>
      <c r="I693" s="292" t="s">
        <v>182</v>
      </c>
    </row>
    <row r="694" spans="1:10" x14ac:dyDescent="0.25">
      <c r="B694" s="533">
        <v>42718</v>
      </c>
      <c r="C694" s="291">
        <v>5000</v>
      </c>
      <c r="D694" s="534">
        <v>14.025399999999999</v>
      </c>
      <c r="E694" s="292">
        <v>18.2</v>
      </c>
      <c r="F694" s="292">
        <f t="shared" si="132"/>
        <v>20873</v>
      </c>
      <c r="G694" s="292">
        <f t="shared" si="133"/>
        <v>70127</v>
      </c>
      <c r="H694" s="293">
        <f t="shared" si="134"/>
        <v>0.29764569994438661</v>
      </c>
      <c r="I694" s="292">
        <v>13.8</v>
      </c>
    </row>
    <row r="695" spans="1:10" x14ac:dyDescent="0.25">
      <c r="B695" s="533">
        <v>42726</v>
      </c>
      <c r="C695" s="291">
        <v>5000</v>
      </c>
      <c r="D695" s="534">
        <v>14.025399999999999</v>
      </c>
      <c r="E695" s="292">
        <v>18.04</v>
      </c>
      <c r="F695" s="292">
        <f t="shared" si="132"/>
        <v>20073</v>
      </c>
      <c r="G695" s="292">
        <f t="shared" si="133"/>
        <v>70127</v>
      </c>
      <c r="H695" s="293">
        <f t="shared" si="134"/>
        <v>0.28623782565916123</v>
      </c>
      <c r="I695" s="292"/>
    </row>
    <row r="696" spans="1:10" x14ac:dyDescent="0.25">
      <c r="B696" s="533">
        <v>42733</v>
      </c>
      <c r="C696" s="291">
        <v>6000</v>
      </c>
      <c r="D696" s="534">
        <v>14.627558000000001</v>
      </c>
      <c r="E696" s="292">
        <v>17.57</v>
      </c>
      <c r="F696" s="369">
        <f t="shared" si="132"/>
        <v>17654.651999999998</v>
      </c>
      <c r="G696" s="292">
        <f t="shared" si="133"/>
        <v>87765.347999999998</v>
      </c>
      <c r="H696" s="294">
        <f t="shared" si="134"/>
        <v>0.20115743174629694</v>
      </c>
      <c r="I696" s="292"/>
      <c r="J696" s="3"/>
    </row>
    <row r="697" spans="1:10" x14ac:dyDescent="0.25">
      <c r="B697" s="533">
        <v>42734</v>
      </c>
      <c r="C697" s="291">
        <v>6000</v>
      </c>
      <c r="D697" s="534">
        <v>14.562623</v>
      </c>
      <c r="E697" s="292">
        <v>17.309999999999999</v>
      </c>
      <c r="F697" s="369">
        <f t="shared" si="132"/>
        <v>16484.261999999992</v>
      </c>
      <c r="G697" s="292">
        <f t="shared" si="133"/>
        <v>87375.737999999998</v>
      </c>
      <c r="H697" s="294">
        <f t="shared" si="134"/>
        <v>0.18865948806063293</v>
      </c>
      <c r="I697" s="292"/>
    </row>
    <row r="698" spans="1:10" x14ac:dyDescent="0.25">
      <c r="B698" s="533">
        <v>42739</v>
      </c>
      <c r="C698" s="291">
        <v>5500</v>
      </c>
      <c r="D698" s="534">
        <v>14.242898</v>
      </c>
      <c r="E698" s="292">
        <v>18.05</v>
      </c>
      <c r="F698" s="369">
        <f t="shared" si="132"/>
        <v>20939.061000000002</v>
      </c>
      <c r="G698" s="292">
        <f t="shared" si="133"/>
        <v>78335.938999999998</v>
      </c>
      <c r="H698" s="294">
        <f t="shared" si="134"/>
        <v>0.26729827033796072</v>
      </c>
      <c r="I698" s="292"/>
    </row>
    <row r="699" spans="1:10" x14ac:dyDescent="0.25">
      <c r="B699" s="533">
        <v>42741</v>
      </c>
      <c r="C699" s="291">
        <v>6000</v>
      </c>
      <c r="D699" s="534">
        <v>14.54599</v>
      </c>
      <c r="E699" s="292">
        <v>17.98</v>
      </c>
      <c r="F699" s="369">
        <f t="shared" si="132"/>
        <v>20604.060000000005</v>
      </c>
      <c r="G699" s="292">
        <f t="shared" si="133"/>
        <v>87275.94</v>
      </c>
      <c r="H699" s="294">
        <f t="shared" si="134"/>
        <v>0.23607949682352322</v>
      </c>
      <c r="I699" s="292"/>
    </row>
    <row r="700" spans="1:10" x14ac:dyDescent="0.25">
      <c r="B700" s="533">
        <v>42748</v>
      </c>
      <c r="C700" s="291">
        <v>6000</v>
      </c>
      <c r="D700" s="534">
        <v>14.527687999999999</v>
      </c>
      <c r="E700" s="292">
        <v>17.46</v>
      </c>
      <c r="F700" s="369">
        <f t="shared" si="132"/>
        <v>17593.872000000007</v>
      </c>
      <c r="G700" s="292">
        <f t="shared" si="133"/>
        <v>87166.127999999997</v>
      </c>
      <c r="H700" s="294">
        <f t="shared" si="134"/>
        <v>0.20184299112150547</v>
      </c>
      <c r="I700" s="292"/>
    </row>
    <row r="701" spans="1:10" x14ac:dyDescent="0.25">
      <c r="A701" s="179" t="s">
        <v>312</v>
      </c>
      <c r="B701" s="533">
        <v>42754</v>
      </c>
      <c r="C701" s="291">
        <v>6000</v>
      </c>
      <c r="D701" s="534">
        <v>14.527687999999999</v>
      </c>
      <c r="E701" s="292">
        <v>17.27</v>
      </c>
      <c r="F701" s="369">
        <f t="shared" si="132"/>
        <v>16453.871999999999</v>
      </c>
      <c r="G701" s="292">
        <f t="shared" si="133"/>
        <v>87166.127999999997</v>
      </c>
      <c r="H701" s="294">
        <f t="shared" si="134"/>
        <v>0.1887645164185795</v>
      </c>
      <c r="I701" s="292"/>
    </row>
    <row r="702" spans="1:10" x14ac:dyDescent="0.25">
      <c r="A702" t="s">
        <v>312</v>
      </c>
      <c r="B702" s="533">
        <v>42760</v>
      </c>
      <c r="C702" s="291">
        <v>6000</v>
      </c>
      <c r="D702" s="534">
        <v>14.527687999999999</v>
      </c>
      <c r="E702" s="292">
        <v>17.75</v>
      </c>
      <c r="F702" s="369">
        <f t="shared" ref="F702:F716" si="135">C702*(E702-D702)</f>
        <v>19333.872000000003</v>
      </c>
      <c r="G702" s="292">
        <f t="shared" ref="G702:G716" si="136">IF(C702=0, 0,D702*C702)</f>
        <v>87166.127999999997</v>
      </c>
      <c r="H702" s="294">
        <f t="shared" ref="H702:H716" si="137">IF(C702=0, D702, (E702-D702)/D702)</f>
        <v>0.22180487356281334</v>
      </c>
      <c r="I702" s="292"/>
    </row>
    <row r="703" spans="1:10" x14ac:dyDescent="0.25">
      <c r="A703" t="s">
        <v>339</v>
      </c>
      <c r="B703" s="533">
        <v>42761</v>
      </c>
      <c r="C703" s="291">
        <v>6000</v>
      </c>
      <c r="D703" s="534">
        <v>14.50817</v>
      </c>
      <c r="E703" s="292">
        <v>17.75</v>
      </c>
      <c r="F703" s="369">
        <f t="shared" si="135"/>
        <v>19450.98</v>
      </c>
      <c r="G703" s="292">
        <f t="shared" si="136"/>
        <v>87049.02</v>
      </c>
      <c r="H703" s="294">
        <f t="shared" si="137"/>
        <v>0.22344858104088938</v>
      </c>
      <c r="I703" s="292"/>
    </row>
    <row r="704" spans="1:10" x14ac:dyDescent="0.25">
      <c r="A704" t="s">
        <v>342</v>
      </c>
      <c r="B704" s="533">
        <v>42762</v>
      </c>
      <c r="C704" s="291">
        <v>6100</v>
      </c>
      <c r="D704" s="534">
        <v>14.553610000000001</v>
      </c>
      <c r="E704" s="292">
        <v>17.41</v>
      </c>
      <c r="F704" s="369">
        <f t="shared" si="135"/>
        <v>17423.978999999996</v>
      </c>
      <c r="G704" s="292">
        <f t="shared" si="136"/>
        <v>88777.021000000008</v>
      </c>
      <c r="H704" s="294">
        <f t="shared" si="137"/>
        <v>0.19626676817641803</v>
      </c>
      <c r="I704" s="292"/>
    </row>
    <row r="705" spans="1:9" x14ac:dyDescent="0.25">
      <c r="A705" t="s">
        <v>351</v>
      </c>
      <c r="B705" s="533">
        <v>42765</v>
      </c>
      <c r="C705" s="291">
        <v>6900</v>
      </c>
      <c r="D705" s="534">
        <v>14.793915999999999</v>
      </c>
      <c r="E705" s="292">
        <v>16.53</v>
      </c>
      <c r="F705" s="369">
        <f t="shared" si="135"/>
        <v>11978.979600000011</v>
      </c>
      <c r="G705" s="292">
        <f t="shared" si="136"/>
        <v>102078.02039999999</v>
      </c>
      <c r="H705" s="294">
        <f t="shared" si="137"/>
        <v>0.11735121383682331</v>
      </c>
      <c r="I705" s="292"/>
    </row>
    <row r="706" spans="1:9" x14ac:dyDescent="0.25">
      <c r="A706" t="s">
        <v>352</v>
      </c>
      <c r="B706" s="533">
        <v>42766</v>
      </c>
      <c r="C706" s="291">
        <v>6900</v>
      </c>
      <c r="D706" s="534">
        <v>14.783497000000001</v>
      </c>
      <c r="E706" s="292">
        <v>16.75</v>
      </c>
      <c r="F706" s="369">
        <f t="shared" si="135"/>
        <v>13568.870699999996</v>
      </c>
      <c r="G706" s="292">
        <f t="shared" si="136"/>
        <v>102006.1293</v>
      </c>
      <c r="H706" s="294">
        <f t="shared" si="137"/>
        <v>0.13302015078029233</v>
      </c>
      <c r="I706" s="292"/>
    </row>
    <row r="707" spans="1:9" x14ac:dyDescent="0.25">
      <c r="B707" s="533">
        <v>42767</v>
      </c>
      <c r="C707" s="291">
        <v>6000</v>
      </c>
      <c r="D707" s="534">
        <v>14.442175000000001</v>
      </c>
      <c r="E707" s="292">
        <v>16.59</v>
      </c>
      <c r="F707" s="369">
        <f t="shared" si="135"/>
        <v>12886.949999999995</v>
      </c>
      <c r="G707" s="292">
        <f t="shared" si="136"/>
        <v>86653.05</v>
      </c>
      <c r="H707" s="294">
        <f t="shared" si="137"/>
        <v>0.14871894295699914</v>
      </c>
      <c r="I707" s="292"/>
    </row>
    <row r="708" spans="1:9" x14ac:dyDescent="0.25">
      <c r="B708" s="533">
        <v>42767</v>
      </c>
      <c r="C708" s="291">
        <v>7000</v>
      </c>
      <c r="D708" s="534">
        <v>14.725436</v>
      </c>
      <c r="E708" s="292">
        <v>16.59</v>
      </c>
      <c r="F708" s="369">
        <f t="shared" si="135"/>
        <v>13051.947999999999</v>
      </c>
      <c r="G708" s="292">
        <f t="shared" si="136"/>
        <v>103078.052</v>
      </c>
      <c r="H708" s="294">
        <f t="shared" si="137"/>
        <v>0.1266219893251378</v>
      </c>
      <c r="I708" s="292"/>
    </row>
    <row r="709" spans="1:9" x14ac:dyDescent="0.25">
      <c r="B709" s="533">
        <v>42767</v>
      </c>
      <c r="C709" s="291">
        <v>7200</v>
      </c>
      <c r="D709" s="534">
        <v>14.771951</v>
      </c>
      <c r="E709" s="292">
        <v>16.59</v>
      </c>
      <c r="F709" s="369">
        <f t="shared" si="135"/>
        <v>13089.952800000001</v>
      </c>
      <c r="G709" s="292">
        <f t="shared" si="136"/>
        <v>106358.0472</v>
      </c>
      <c r="H709" s="294">
        <f t="shared" si="137"/>
        <v>0.12307439958337259</v>
      </c>
      <c r="I709" s="292"/>
    </row>
    <row r="710" spans="1:9" x14ac:dyDescent="0.25">
      <c r="A710" t="s">
        <v>355</v>
      </c>
      <c r="B710" s="533">
        <v>42767</v>
      </c>
      <c r="C710" s="291">
        <v>6500</v>
      </c>
      <c r="D710" s="534">
        <v>14.578353999999999</v>
      </c>
      <c r="E710" s="292">
        <v>16.59</v>
      </c>
      <c r="F710" s="369">
        <f t="shared" si="135"/>
        <v>13075.699000000004</v>
      </c>
      <c r="G710" s="292">
        <f t="shared" si="136"/>
        <v>94759.300999999992</v>
      </c>
      <c r="H710" s="294">
        <f t="shared" si="137"/>
        <v>0.13798855481215511</v>
      </c>
      <c r="I710" s="292"/>
    </row>
    <row r="711" spans="1:9" x14ac:dyDescent="0.25">
      <c r="A711" t="s">
        <v>357</v>
      </c>
      <c r="B711" s="533">
        <v>42768</v>
      </c>
      <c r="C711" s="291">
        <v>6000</v>
      </c>
      <c r="D711" s="534">
        <v>14.368788</v>
      </c>
      <c r="E711" s="292">
        <v>16.68</v>
      </c>
      <c r="F711" s="369">
        <f t="shared" si="135"/>
        <v>13867.271999999995</v>
      </c>
      <c r="G711" s="292">
        <f>IF(C711=0, 0,D711*C711)</f>
        <v>86212.728000000003</v>
      </c>
      <c r="H711" s="294">
        <f t="shared" si="137"/>
        <v>0.16084947456946261</v>
      </c>
      <c r="I711" s="292"/>
    </row>
    <row r="712" spans="1:9" x14ac:dyDescent="0.25">
      <c r="A712" t="s">
        <v>364</v>
      </c>
      <c r="B712" s="533">
        <v>42769</v>
      </c>
      <c r="C712" s="291">
        <v>5300</v>
      </c>
      <c r="D712" s="534">
        <v>14.006677</v>
      </c>
      <c r="E712" s="292">
        <v>17.23</v>
      </c>
      <c r="F712" s="369">
        <f t="shared" si="135"/>
        <v>17083.611900000004</v>
      </c>
      <c r="G712" s="292">
        <f t="shared" si="136"/>
        <v>74235.388099999996</v>
      </c>
      <c r="H712" s="294">
        <f t="shared" si="137"/>
        <v>0.2301276027140485</v>
      </c>
      <c r="I712" s="292"/>
    </row>
    <row r="713" spans="1:9" x14ac:dyDescent="0.25">
      <c r="A713" t="s">
        <v>371</v>
      </c>
      <c r="B713" s="533">
        <v>42772</v>
      </c>
      <c r="C713" s="291">
        <v>6000</v>
      </c>
      <c r="D713" s="534">
        <v>14.311230999999999</v>
      </c>
      <c r="E713" s="292">
        <v>16.52</v>
      </c>
      <c r="F713" s="369">
        <f t="shared" si="135"/>
        <v>13252.614000000001</v>
      </c>
      <c r="G713" s="292">
        <f t="shared" si="136"/>
        <v>85867.385999999999</v>
      </c>
      <c r="H713" s="294">
        <f t="shared" si="137"/>
        <v>0.15433815581622576</v>
      </c>
      <c r="I713" s="292"/>
    </row>
    <row r="714" spans="1:9" x14ac:dyDescent="0.25">
      <c r="A714" t="s">
        <v>374</v>
      </c>
      <c r="B714" s="533">
        <v>42773</v>
      </c>
      <c r="C714" s="291">
        <v>6600</v>
      </c>
      <c r="D714" s="534">
        <v>14.461574000000001</v>
      </c>
      <c r="E714" s="292">
        <v>16.03</v>
      </c>
      <c r="F714" s="369">
        <f t="shared" si="135"/>
        <v>10351.611600000004</v>
      </c>
      <c r="G714" s="292">
        <f t="shared" si="136"/>
        <v>95446.388400000011</v>
      </c>
      <c r="H714" s="294">
        <f t="shared" si="137"/>
        <v>0.10845472283998965</v>
      </c>
      <c r="I714" s="292"/>
    </row>
    <row r="715" spans="1:9" x14ac:dyDescent="0.25">
      <c r="A715" t="s">
        <v>392</v>
      </c>
      <c r="B715" s="533">
        <v>42781</v>
      </c>
      <c r="C715" s="291">
        <v>5700</v>
      </c>
      <c r="D715" s="534">
        <v>14.140828000000001</v>
      </c>
      <c r="E715" s="292">
        <v>16.3</v>
      </c>
      <c r="F715" s="369">
        <f t="shared" si="135"/>
        <v>12307.2804</v>
      </c>
      <c r="G715" s="292">
        <f t="shared" si="136"/>
        <v>80602.719600000011</v>
      </c>
      <c r="H715" s="294">
        <f t="shared" si="137"/>
        <v>0.1526906345229572</v>
      </c>
      <c r="I715" s="292"/>
    </row>
    <row r="716" spans="1:9" x14ac:dyDescent="0.25">
      <c r="A716" t="s">
        <v>394</v>
      </c>
      <c r="B716" s="533">
        <v>42782</v>
      </c>
      <c r="C716" s="291">
        <v>5700</v>
      </c>
      <c r="D716" s="534">
        <v>14.103</v>
      </c>
      <c r="E716" s="292">
        <v>16.170000000000002</v>
      </c>
      <c r="F716" s="369">
        <f t="shared" si="135"/>
        <v>11781.900000000011</v>
      </c>
      <c r="G716" s="292">
        <f t="shared" si="136"/>
        <v>80387.100000000006</v>
      </c>
      <c r="H716" s="294">
        <f t="shared" si="137"/>
        <v>0.14656456073175933</v>
      </c>
      <c r="I716" s="292"/>
    </row>
    <row r="717" spans="1:9" x14ac:dyDescent="0.25">
      <c r="B717" s="533"/>
      <c r="C717" s="291"/>
      <c r="D717" s="534"/>
      <c r="E717" s="292"/>
      <c r="F717" s="369"/>
      <c r="G717" s="292"/>
      <c r="H717" s="294"/>
      <c r="I717" s="292"/>
    </row>
    <row r="718" spans="1:9" x14ac:dyDescent="0.25">
      <c r="B718" s="533"/>
      <c r="C718" s="291"/>
      <c r="D718" s="534"/>
      <c r="E718" s="292"/>
      <c r="F718" s="369"/>
      <c r="G718" s="292"/>
      <c r="H718" s="294"/>
      <c r="I718" s="292"/>
    </row>
    <row r="719" spans="1:9" x14ac:dyDescent="0.25">
      <c r="B719" s="533"/>
      <c r="C719" s="291"/>
      <c r="D719" s="534"/>
      <c r="E719" s="292"/>
      <c r="F719" s="369"/>
      <c r="G719" s="292"/>
      <c r="H719" s="294"/>
      <c r="I719" s="292"/>
    </row>
    <row r="720" spans="1:9" x14ac:dyDescent="0.25">
      <c r="B720" s="533"/>
      <c r="C720" s="291"/>
      <c r="D720" s="534"/>
      <c r="E720" s="292"/>
      <c r="F720" s="369"/>
      <c r="G720" s="292"/>
      <c r="H720" s="294"/>
      <c r="I720" s="292"/>
    </row>
    <row r="724" spans="1:13" x14ac:dyDescent="0.25">
      <c r="L724" t="s">
        <v>65</v>
      </c>
      <c r="M724" s="180">
        <f>K987+M987-F987</f>
        <v>14615.571000001626</v>
      </c>
    </row>
    <row r="725" spans="1:13" x14ac:dyDescent="0.25">
      <c r="A725" s="431" t="s">
        <v>1</v>
      </c>
      <c r="B725" s="500" t="s">
        <v>2</v>
      </c>
      <c r="C725" s="431" t="s">
        <v>4</v>
      </c>
      <c r="D725" s="501" t="s">
        <v>5</v>
      </c>
      <c r="E725" s="432" t="s">
        <v>90</v>
      </c>
      <c r="F725" s="432" t="s">
        <v>60</v>
      </c>
      <c r="G725" s="431" t="s">
        <v>3</v>
      </c>
      <c r="H725" s="502" t="s">
        <v>6</v>
      </c>
      <c r="I725" s="501" t="s">
        <v>7</v>
      </c>
      <c r="J725" s="432" t="s">
        <v>89</v>
      </c>
      <c r="K725" s="432" t="s">
        <v>61</v>
      </c>
      <c r="L725" s="431" t="s">
        <v>37</v>
      </c>
      <c r="M725" s="432" t="s">
        <v>38</v>
      </c>
    </row>
    <row r="726" spans="1:13" x14ac:dyDescent="0.25">
      <c r="A726" s="433" t="s">
        <v>50</v>
      </c>
      <c r="B726" s="463">
        <v>42187</v>
      </c>
      <c r="C726" s="418">
        <v>1000</v>
      </c>
      <c r="D726" s="419">
        <v>27.25</v>
      </c>
      <c r="E726" s="420">
        <v>0</v>
      </c>
      <c r="F726" s="420">
        <f>C726*D726+E726</f>
        <v>27250</v>
      </c>
      <c r="G726" s="417">
        <v>42187</v>
      </c>
      <c r="H726" s="434">
        <v>2000</v>
      </c>
      <c r="I726" s="419">
        <v>27.34</v>
      </c>
      <c r="J726" s="420">
        <v>-5.49</v>
      </c>
      <c r="K726" s="420">
        <f>H726*I726-J726</f>
        <v>54685.49</v>
      </c>
      <c r="L726" s="417">
        <v>42257</v>
      </c>
      <c r="M726" s="420">
        <v>850.5</v>
      </c>
    </row>
    <row r="727" spans="1:13" x14ac:dyDescent="0.25">
      <c r="A727" s="435" t="s">
        <v>71</v>
      </c>
      <c r="B727" s="463">
        <v>42187</v>
      </c>
      <c r="C727" s="418">
        <v>80</v>
      </c>
      <c r="D727" s="419">
        <v>27.152249999999999</v>
      </c>
      <c r="E727" s="420">
        <v>0</v>
      </c>
      <c r="F727" s="420">
        <f t="shared" ref="F727:F790" si="138">C727*D727+E727</f>
        <v>2172.1799999999998</v>
      </c>
      <c r="G727" s="417">
        <v>42199</v>
      </c>
      <c r="H727" s="434">
        <v>102</v>
      </c>
      <c r="I727" s="419">
        <v>25.28</v>
      </c>
      <c r="J727" s="420">
        <v>0.05</v>
      </c>
      <c r="K727" s="420">
        <f t="shared" ref="K727:K754" si="139">H727*I727-J727</f>
        <v>2578.5099999999998</v>
      </c>
      <c r="L727" s="417">
        <v>42439</v>
      </c>
      <c r="M727" s="420">
        <v>483.9</v>
      </c>
    </row>
    <row r="728" spans="1:13" x14ac:dyDescent="0.25">
      <c r="A728" s="418"/>
      <c r="B728" s="463">
        <v>42187</v>
      </c>
      <c r="C728" s="418">
        <v>1000</v>
      </c>
      <c r="D728" s="419">
        <v>27.1</v>
      </c>
      <c r="E728" s="420">
        <v>0</v>
      </c>
      <c r="F728" s="420">
        <f t="shared" si="138"/>
        <v>27100</v>
      </c>
      <c r="G728" s="417">
        <v>42227</v>
      </c>
      <c r="H728" s="434">
        <v>200</v>
      </c>
      <c r="I728" s="419">
        <v>19.649999999999999</v>
      </c>
      <c r="J728" s="420">
        <v>7.0000000000000007E-2</v>
      </c>
      <c r="K728" s="420">
        <f t="shared" si="139"/>
        <v>3929.9299999999994</v>
      </c>
      <c r="L728" s="417">
        <v>42531</v>
      </c>
      <c r="M728" s="420">
        <v>483.9</v>
      </c>
    </row>
    <row r="729" spans="1:13" x14ac:dyDescent="0.25">
      <c r="A729" s="418"/>
      <c r="B729" s="521">
        <v>42187</v>
      </c>
      <c r="C729" s="418">
        <v>500</v>
      </c>
      <c r="D729" s="419">
        <v>27.039332999999999</v>
      </c>
      <c r="E729" s="420">
        <v>0</v>
      </c>
      <c r="F729" s="420">
        <f t="shared" si="138"/>
        <v>13519.666499999999</v>
      </c>
      <c r="G729" s="417">
        <v>42227</v>
      </c>
      <c r="H729" s="434">
        <v>200</v>
      </c>
      <c r="I729" s="419">
        <v>18.7</v>
      </c>
      <c r="J729" s="420">
        <v>7.0000000000000007E-2</v>
      </c>
      <c r="K729" s="420">
        <f t="shared" si="139"/>
        <v>3739.93</v>
      </c>
      <c r="L729" s="417">
        <v>42625</v>
      </c>
      <c r="M729" s="420">
        <v>433.9</v>
      </c>
    </row>
    <row r="730" spans="1:13" x14ac:dyDescent="0.25">
      <c r="A730" s="418"/>
      <c r="B730" s="521"/>
      <c r="C730" s="418">
        <v>500</v>
      </c>
      <c r="D730" s="419">
        <v>27.039332999999999</v>
      </c>
      <c r="E730" s="420">
        <v>0</v>
      </c>
      <c r="F730" s="420">
        <f t="shared" si="138"/>
        <v>13519.666499999999</v>
      </c>
      <c r="G730" s="417">
        <v>42257</v>
      </c>
      <c r="H730" s="434">
        <v>1600</v>
      </c>
      <c r="I730" s="419">
        <v>16.445</v>
      </c>
      <c r="J730" s="420">
        <v>0.48</v>
      </c>
      <c r="K730" s="420">
        <f t="shared" si="139"/>
        <v>26311.52</v>
      </c>
      <c r="L730" s="417">
        <v>42716</v>
      </c>
      <c r="M730" s="420">
        <v>500</v>
      </c>
    </row>
    <row r="731" spans="1:13" x14ac:dyDescent="0.25">
      <c r="A731" s="418"/>
      <c r="B731" s="521"/>
      <c r="C731" s="418">
        <v>500</v>
      </c>
      <c r="D731" s="419">
        <v>27.039332999999999</v>
      </c>
      <c r="E731" s="420">
        <v>0</v>
      </c>
      <c r="F731" s="420">
        <f t="shared" si="138"/>
        <v>13519.666499999999</v>
      </c>
      <c r="G731" s="522">
        <v>42265</v>
      </c>
      <c r="H731" s="434">
        <v>200</v>
      </c>
      <c r="I731" s="419">
        <v>15.65</v>
      </c>
      <c r="J731" s="420">
        <v>0.05</v>
      </c>
      <c r="K731" s="420">
        <f t="shared" si="139"/>
        <v>3129.95</v>
      </c>
      <c r="L731" s="418"/>
      <c r="M731" s="420"/>
    </row>
    <row r="732" spans="1:13" x14ac:dyDescent="0.25">
      <c r="A732" s="418"/>
      <c r="B732" s="521"/>
      <c r="C732" s="418">
        <v>500</v>
      </c>
      <c r="D732" s="419">
        <v>27.039332999999999</v>
      </c>
      <c r="E732" s="420">
        <v>0</v>
      </c>
      <c r="F732" s="420">
        <f t="shared" si="138"/>
        <v>13519.666499999999</v>
      </c>
      <c r="G732" s="522"/>
      <c r="H732" s="434">
        <v>2400</v>
      </c>
      <c r="I732" s="419">
        <v>15.7</v>
      </c>
      <c r="J732" s="420">
        <v>0.7</v>
      </c>
      <c r="K732" s="420">
        <f t="shared" si="139"/>
        <v>37679.300000000003</v>
      </c>
      <c r="L732" s="418"/>
      <c r="M732" s="420"/>
    </row>
    <row r="733" spans="1:13" x14ac:dyDescent="0.25">
      <c r="A733" s="418"/>
      <c r="B733" s="521"/>
      <c r="C733" s="418">
        <v>1000</v>
      </c>
      <c r="D733" s="419">
        <v>27.039332999999999</v>
      </c>
      <c r="E733" s="420">
        <v>0</v>
      </c>
      <c r="F733" s="420">
        <f t="shared" si="138"/>
        <v>27039.332999999999</v>
      </c>
      <c r="G733" s="417">
        <v>42271</v>
      </c>
      <c r="H733" s="503">
        <v>918</v>
      </c>
      <c r="I733" s="504">
        <v>16.45</v>
      </c>
      <c r="J733" s="505">
        <v>0.28000000000000003</v>
      </c>
      <c r="K733" s="505">
        <f t="shared" si="139"/>
        <v>15100.819999999998</v>
      </c>
      <c r="L733" s="418"/>
      <c r="M733" s="420"/>
    </row>
    <row r="734" spans="1:13" ht="60" x14ac:dyDescent="0.25">
      <c r="A734" s="418"/>
      <c r="B734" s="463">
        <v>42198</v>
      </c>
      <c r="C734" s="418">
        <v>100</v>
      </c>
      <c r="D734" s="419">
        <v>24.77</v>
      </c>
      <c r="E734" s="420">
        <v>0</v>
      </c>
      <c r="F734" s="420">
        <f t="shared" si="138"/>
        <v>2477</v>
      </c>
      <c r="G734" s="523" t="s">
        <v>137</v>
      </c>
      <c r="H734" s="434">
        <v>500</v>
      </c>
      <c r="I734" s="419">
        <v>15.95</v>
      </c>
      <c r="J734" s="420">
        <v>0.15</v>
      </c>
      <c r="K734" s="505">
        <f t="shared" si="139"/>
        <v>7974.85</v>
      </c>
      <c r="L734" s="418"/>
      <c r="M734" s="420"/>
    </row>
    <row r="735" spans="1:13" x14ac:dyDescent="0.25">
      <c r="A735" s="418"/>
      <c r="B735" s="463">
        <v>42205</v>
      </c>
      <c r="C735" s="418">
        <v>50</v>
      </c>
      <c r="D735" s="419">
        <v>24.35</v>
      </c>
      <c r="E735" s="420">
        <v>0</v>
      </c>
      <c r="F735" s="420">
        <f t="shared" si="138"/>
        <v>1217.5</v>
      </c>
      <c r="G735" s="523"/>
      <c r="H735" s="434">
        <v>500</v>
      </c>
      <c r="I735" s="419">
        <v>16.100000000000001</v>
      </c>
      <c r="J735" s="420">
        <v>0.15</v>
      </c>
      <c r="K735" s="505">
        <f t="shared" si="139"/>
        <v>8049.8500000000013</v>
      </c>
      <c r="L735" s="418"/>
      <c r="M735" s="420"/>
    </row>
    <row r="736" spans="1:13" x14ac:dyDescent="0.25">
      <c r="A736" s="418"/>
      <c r="B736" s="463">
        <v>42207</v>
      </c>
      <c r="C736" s="418">
        <v>20</v>
      </c>
      <c r="D736" s="419">
        <v>24.02</v>
      </c>
      <c r="E736" s="420">
        <v>0</v>
      </c>
      <c r="F736" s="420">
        <f t="shared" si="138"/>
        <v>480.4</v>
      </c>
      <c r="G736" s="523"/>
      <c r="H736" s="434">
        <v>500</v>
      </c>
      <c r="I736" s="419">
        <v>16.170000000000002</v>
      </c>
      <c r="J736" s="420">
        <v>0.15</v>
      </c>
      <c r="K736" s="505">
        <f t="shared" si="139"/>
        <v>8084.8500000000013</v>
      </c>
      <c r="L736" s="418"/>
      <c r="M736" s="420"/>
    </row>
    <row r="737" spans="1:13" x14ac:dyDescent="0.25">
      <c r="A737" s="418"/>
      <c r="B737" s="463">
        <v>42207</v>
      </c>
      <c r="C737" s="418">
        <v>20</v>
      </c>
      <c r="D737" s="419">
        <v>23.91</v>
      </c>
      <c r="E737" s="420">
        <v>0</v>
      </c>
      <c r="F737" s="420">
        <f t="shared" si="138"/>
        <v>478.2</v>
      </c>
      <c r="G737" s="523"/>
      <c r="H737" s="434">
        <v>500</v>
      </c>
      <c r="I737" s="419">
        <v>16.28</v>
      </c>
      <c r="J737" s="420">
        <v>0.15</v>
      </c>
      <c r="K737" s="505">
        <f t="shared" si="139"/>
        <v>8139.8500000000013</v>
      </c>
      <c r="L737" s="420"/>
      <c r="M737" s="420"/>
    </row>
    <row r="738" spans="1:13" x14ac:dyDescent="0.25">
      <c r="A738" s="418"/>
      <c r="B738" s="463">
        <v>42207</v>
      </c>
      <c r="C738" s="418">
        <v>20</v>
      </c>
      <c r="D738" s="419">
        <v>23.7</v>
      </c>
      <c r="E738" s="420">
        <v>0</v>
      </c>
      <c r="F738" s="420">
        <f t="shared" si="138"/>
        <v>474</v>
      </c>
      <c r="G738" s="523"/>
      <c r="H738" s="434">
        <v>500</v>
      </c>
      <c r="I738" s="419">
        <v>16.39</v>
      </c>
      <c r="J738" s="420">
        <v>0.15</v>
      </c>
      <c r="K738" s="505">
        <f t="shared" si="139"/>
        <v>8194.85</v>
      </c>
      <c r="L738" s="418"/>
      <c r="M738" s="420"/>
    </row>
    <row r="739" spans="1:13" x14ac:dyDescent="0.25">
      <c r="A739" s="418"/>
      <c r="B739" s="463">
        <v>42207</v>
      </c>
      <c r="C739" s="418">
        <v>20</v>
      </c>
      <c r="D739" s="419">
        <v>23.6</v>
      </c>
      <c r="E739" s="420">
        <v>0</v>
      </c>
      <c r="F739" s="420">
        <f t="shared" si="138"/>
        <v>472</v>
      </c>
      <c r="G739" s="523"/>
      <c r="H739" s="434">
        <v>500</v>
      </c>
      <c r="I739" s="419">
        <v>16.55</v>
      </c>
      <c r="J739" s="420">
        <v>0.17</v>
      </c>
      <c r="K739" s="505">
        <f t="shared" si="139"/>
        <v>8274.83</v>
      </c>
      <c r="L739" s="418"/>
      <c r="M739" s="420"/>
    </row>
    <row r="740" spans="1:13" x14ac:dyDescent="0.25">
      <c r="A740" s="418"/>
      <c r="B740" s="463">
        <v>42209</v>
      </c>
      <c r="C740" s="418">
        <v>40</v>
      </c>
      <c r="D740" s="419">
        <v>22.3</v>
      </c>
      <c r="E740" s="420">
        <v>0</v>
      </c>
      <c r="F740" s="420">
        <f t="shared" si="138"/>
        <v>892</v>
      </c>
      <c r="G740" s="523"/>
      <c r="H740" s="434">
        <v>50</v>
      </c>
      <c r="I740" s="419">
        <v>16.55</v>
      </c>
      <c r="J740" s="420">
        <v>0</v>
      </c>
      <c r="K740" s="505">
        <f t="shared" si="139"/>
        <v>827.5</v>
      </c>
      <c r="L740" s="418"/>
      <c r="M740" s="420"/>
    </row>
    <row r="741" spans="1:13" x14ac:dyDescent="0.25">
      <c r="A741" s="420"/>
      <c r="B741" s="463">
        <v>42221</v>
      </c>
      <c r="C741" s="418">
        <v>12</v>
      </c>
      <c r="D741" s="419">
        <v>20.95</v>
      </c>
      <c r="E741" s="420">
        <v>0</v>
      </c>
      <c r="F741" s="420">
        <f t="shared" si="138"/>
        <v>251.39999999999998</v>
      </c>
      <c r="G741" s="523"/>
      <c r="H741" s="434">
        <v>28</v>
      </c>
      <c r="I741" s="419">
        <v>16.68</v>
      </c>
      <c r="J741" s="420">
        <v>0.01</v>
      </c>
      <c r="K741" s="505">
        <f t="shared" si="139"/>
        <v>467.03</v>
      </c>
      <c r="L741" s="434"/>
      <c r="M741" s="420"/>
    </row>
    <row r="742" spans="1:13" x14ac:dyDescent="0.25">
      <c r="A742" s="418"/>
      <c r="B742" s="463">
        <v>42223</v>
      </c>
      <c r="C742" s="418">
        <v>100</v>
      </c>
      <c r="D742" s="419">
        <v>20.399999999999999</v>
      </c>
      <c r="E742" s="420">
        <v>0</v>
      </c>
      <c r="F742" s="420">
        <f t="shared" si="138"/>
        <v>2039.9999999999998</v>
      </c>
      <c r="G742" s="417">
        <v>42285</v>
      </c>
      <c r="H742" s="434">
        <v>632</v>
      </c>
      <c r="I742" s="419">
        <v>17.850000000000001</v>
      </c>
      <c r="J742" s="420">
        <v>0.21</v>
      </c>
      <c r="K742" s="505">
        <f t="shared" si="139"/>
        <v>11280.990000000002</v>
      </c>
      <c r="L742" s="420"/>
      <c r="M742" s="420"/>
    </row>
    <row r="743" spans="1:13" x14ac:dyDescent="0.25">
      <c r="A743" s="420"/>
      <c r="B743" s="463">
        <v>42226</v>
      </c>
      <c r="C743" s="418">
        <v>200</v>
      </c>
      <c r="D743" s="419">
        <v>19.95</v>
      </c>
      <c r="E743" s="420">
        <v>0</v>
      </c>
      <c r="F743" s="420">
        <f t="shared" si="138"/>
        <v>3990</v>
      </c>
      <c r="G743" s="417">
        <v>42297</v>
      </c>
      <c r="H743" s="434">
        <v>500</v>
      </c>
      <c r="I743" s="419">
        <v>19.149999999999999</v>
      </c>
      <c r="J743" s="420">
        <v>0.18</v>
      </c>
      <c r="K743" s="505">
        <f t="shared" si="139"/>
        <v>9574.82</v>
      </c>
      <c r="L743" s="418"/>
      <c r="M743" s="420"/>
    </row>
    <row r="744" spans="1:13" x14ac:dyDescent="0.25">
      <c r="A744" s="418"/>
      <c r="B744" s="463">
        <v>42226</v>
      </c>
      <c r="C744" s="418">
        <v>50</v>
      </c>
      <c r="D744" s="419">
        <v>20.010000000000002</v>
      </c>
      <c r="E744" s="420">
        <v>0</v>
      </c>
      <c r="F744" s="420">
        <f t="shared" si="138"/>
        <v>1000.5000000000001</v>
      </c>
      <c r="G744" s="417">
        <v>42300</v>
      </c>
      <c r="H744" s="434">
        <v>1000</v>
      </c>
      <c r="I744" s="419">
        <v>18.62</v>
      </c>
      <c r="J744" s="420">
        <v>0.34</v>
      </c>
      <c r="K744" s="505">
        <f t="shared" si="139"/>
        <v>18619.66</v>
      </c>
      <c r="L744" s="418"/>
      <c r="M744" s="420"/>
    </row>
    <row r="745" spans="1:13" x14ac:dyDescent="0.25">
      <c r="A745" s="418"/>
      <c r="B745" s="463">
        <v>42226</v>
      </c>
      <c r="C745" s="418">
        <v>100</v>
      </c>
      <c r="D745" s="419">
        <v>20.2</v>
      </c>
      <c r="E745" s="420">
        <v>0</v>
      </c>
      <c r="F745" s="420">
        <f t="shared" si="138"/>
        <v>2020</v>
      </c>
      <c r="G745" s="417">
        <v>42312</v>
      </c>
      <c r="H745" s="434">
        <v>2500</v>
      </c>
      <c r="I745" s="419">
        <v>18.48</v>
      </c>
      <c r="J745" s="420">
        <v>7.8</v>
      </c>
      <c r="K745" s="420">
        <f t="shared" si="139"/>
        <v>46192.2</v>
      </c>
      <c r="L745" s="418"/>
      <c r="M745" s="420"/>
    </row>
    <row r="746" spans="1:13" x14ac:dyDescent="0.25">
      <c r="A746" s="418"/>
      <c r="B746" s="463">
        <v>42227</v>
      </c>
      <c r="C746" s="418">
        <v>200</v>
      </c>
      <c r="D746" s="419">
        <v>18.399999999999999</v>
      </c>
      <c r="E746" s="420">
        <v>0</v>
      </c>
      <c r="F746" s="420">
        <f t="shared" si="138"/>
        <v>3679.9999999999995</v>
      </c>
      <c r="G746" s="417">
        <v>42313</v>
      </c>
      <c r="H746" s="434">
        <v>3000</v>
      </c>
      <c r="I746" s="419">
        <v>19.059999999999999</v>
      </c>
      <c r="J746" s="420">
        <v>1.05</v>
      </c>
      <c r="K746" s="420">
        <f t="shared" si="139"/>
        <v>57178.94999999999</v>
      </c>
      <c r="L746" s="418"/>
      <c r="M746" s="420"/>
    </row>
    <row r="747" spans="1:13" x14ac:dyDescent="0.25">
      <c r="A747" s="418"/>
      <c r="B747" s="463">
        <v>42227</v>
      </c>
      <c r="C747" s="418">
        <v>200</v>
      </c>
      <c r="D747" s="419">
        <v>19.55</v>
      </c>
      <c r="E747" s="420">
        <v>0</v>
      </c>
      <c r="F747" s="420">
        <f t="shared" si="138"/>
        <v>3910</v>
      </c>
      <c r="G747" s="417">
        <v>42324</v>
      </c>
      <c r="H747" s="434">
        <v>2500</v>
      </c>
      <c r="I747" s="419">
        <v>18.8</v>
      </c>
      <c r="J747" s="420">
        <v>0.86</v>
      </c>
      <c r="K747" s="420">
        <f t="shared" si="139"/>
        <v>46999.14</v>
      </c>
      <c r="L747" s="420"/>
      <c r="M747" s="420"/>
    </row>
    <row r="748" spans="1:13" x14ac:dyDescent="0.25">
      <c r="A748" s="418"/>
      <c r="B748" s="463">
        <v>42234</v>
      </c>
      <c r="C748" s="418">
        <v>40</v>
      </c>
      <c r="D748" s="419">
        <v>18.149999999999999</v>
      </c>
      <c r="E748" s="420">
        <v>0</v>
      </c>
      <c r="F748" s="420">
        <f t="shared" si="138"/>
        <v>726</v>
      </c>
      <c r="G748" s="417">
        <v>42335</v>
      </c>
      <c r="H748" s="434">
        <v>3078</v>
      </c>
      <c r="I748" s="419">
        <v>17.649999999999999</v>
      </c>
      <c r="J748" s="420">
        <v>1</v>
      </c>
      <c r="K748" s="420">
        <f t="shared" si="139"/>
        <v>54325.7</v>
      </c>
      <c r="L748" s="418"/>
      <c r="M748" s="420"/>
    </row>
    <row r="749" spans="1:13" x14ac:dyDescent="0.25">
      <c r="A749" s="418"/>
      <c r="B749" s="463">
        <v>42234</v>
      </c>
      <c r="C749" s="418">
        <v>100</v>
      </c>
      <c r="D749" s="419">
        <v>18</v>
      </c>
      <c r="E749" s="420">
        <v>0</v>
      </c>
      <c r="F749" s="420">
        <f t="shared" si="138"/>
        <v>1800</v>
      </c>
      <c r="G749" s="417">
        <v>42347</v>
      </c>
      <c r="H749" s="434">
        <v>500</v>
      </c>
      <c r="I749" s="419">
        <v>16.149999999999999</v>
      </c>
      <c r="J749" s="420">
        <v>0.15</v>
      </c>
      <c r="K749" s="420">
        <f t="shared" si="139"/>
        <v>8074.8499999999995</v>
      </c>
      <c r="L749" s="418"/>
      <c r="M749" s="420"/>
    </row>
    <row r="750" spans="1:13" x14ac:dyDescent="0.25">
      <c r="A750" s="418"/>
      <c r="B750" s="463">
        <v>42235</v>
      </c>
      <c r="C750" s="418">
        <v>100</v>
      </c>
      <c r="D750" s="419">
        <v>17.78</v>
      </c>
      <c r="E750" s="420">
        <v>0</v>
      </c>
      <c r="F750" s="420">
        <f t="shared" si="138"/>
        <v>1778</v>
      </c>
      <c r="G750" s="417">
        <v>42353</v>
      </c>
      <c r="H750" s="434">
        <v>600</v>
      </c>
      <c r="I750" s="419">
        <v>14.95</v>
      </c>
      <c r="J750" s="420">
        <v>0.17</v>
      </c>
      <c r="K750" s="420">
        <f t="shared" si="139"/>
        <v>8969.83</v>
      </c>
      <c r="L750" s="418"/>
      <c r="M750" s="420"/>
    </row>
    <row r="751" spans="1:13" x14ac:dyDescent="0.25">
      <c r="A751" s="418"/>
      <c r="B751" s="463">
        <v>42235</v>
      </c>
      <c r="C751" s="418">
        <v>100</v>
      </c>
      <c r="D751" s="419">
        <v>17.68</v>
      </c>
      <c r="E751" s="420">
        <v>0</v>
      </c>
      <c r="F751" s="420">
        <f t="shared" si="138"/>
        <v>1768</v>
      </c>
      <c r="G751" s="417">
        <v>42354</v>
      </c>
      <c r="H751" s="434">
        <v>500</v>
      </c>
      <c r="I751" s="419">
        <v>14.32</v>
      </c>
      <c r="J751" s="420">
        <v>0.13</v>
      </c>
      <c r="K751" s="420">
        <f t="shared" si="139"/>
        <v>7159.87</v>
      </c>
      <c r="L751" s="418"/>
      <c r="M751" s="420"/>
    </row>
    <row r="752" spans="1:13" x14ac:dyDescent="0.25">
      <c r="A752" s="418"/>
      <c r="B752" s="463">
        <v>42240</v>
      </c>
      <c r="C752" s="418">
        <v>100</v>
      </c>
      <c r="D752" s="419">
        <v>16.649999999999999</v>
      </c>
      <c r="E752" s="420">
        <v>0</v>
      </c>
      <c r="F752" s="420">
        <f t="shared" si="138"/>
        <v>1664.9999999999998</v>
      </c>
      <c r="G752" s="417">
        <v>42361</v>
      </c>
      <c r="H752" s="434">
        <v>500</v>
      </c>
      <c r="I752" s="419">
        <v>12.83</v>
      </c>
      <c r="J752" s="420">
        <v>0.12</v>
      </c>
      <c r="K752" s="420">
        <f t="shared" si="139"/>
        <v>6414.88</v>
      </c>
      <c r="L752" s="418"/>
      <c r="M752" s="420"/>
    </row>
    <row r="753" spans="1:13" x14ac:dyDescent="0.25">
      <c r="A753" s="418"/>
      <c r="B753" s="463">
        <v>42240</v>
      </c>
      <c r="C753" s="418">
        <v>100</v>
      </c>
      <c r="D753" s="419">
        <v>16.100000000000001</v>
      </c>
      <c r="E753" s="420">
        <v>0</v>
      </c>
      <c r="F753" s="420">
        <f t="shared" si="138"/>
        <v>1610.0000000000002</v>
      </c>
      <c r="G753" s="417">
        <v>42362</v>
      </c>
      <c r="H753" s="434">
        <v>1222</v>
      </c>
      <c r="I753" s="419">
        <v>12.75</v>
      </c>
      <c r="J753" s="420">
        <v>0.28999999999999998</v>
      </c>
      <c r="K753" s="420">
        <f t="shared" si="139"/>
        <v>15580.21</v>
      </c>
      <c r="L753" s="418"/>
      <c r="M753" s="420"/>
    </row>
    <row r="754" spans="1:13" x14ac:dyDescent="0.25">
      <c r="A754" s="418"/>
      <c r="B754" s="463">
        <v>42257</v>
      </c>
      <c r="C754" s="418">
        <v>1500</v>
      </c>
      <c r="D754" s="419">
        <v>16.350000000000001</v>
      </c>
      <c r="E754" s="420">
        <v>0</v>
      </c>
      <c r="F754" s="420">
        <f t="shared" si="138"/>
        <v>24525.000000000004</v>
      </c>
      <c r="G754" s="417">
        <v>42367</v>
      </c>
      <c r="H754" s="434">
        <v>1000</v>
      </c>
      <c r="I754" s="419">
        <v>13.15</v>
      </c>
      <c r="J754" s="420">
        <v>0.24</v>
      </c>
      <c r="K754" s="420">
        <f t="shared" si="139"/>
        <v>13149.76</v>
      </c>
      <c r="L754" s="418"/>
      <c r="M754" s="420"/>
    </row>
    <row r="755" spans="1:13" x14ac:dyDescent="0.25">
      <c r="A755" s="418"/>
      <c r="B755" s="463">
        <v>42258</v>
      </c>
      <c r="C755" s="418">
        <v>100</v>
      </c>
      <c r="D755" s="419">
        <v>16.100000000000001</v>
      </c>
      <c r="E755" s="420">
        <v>0</v>
      </c>
      <c r="F755" s="420">
        <f t="shared" si="138"/>
        <v>1610.0000000000002</v>
      </c>
      <c r="G755" s="417">
        <v>42367</v>
      </c>
      <c r="H755" s="434">
        <v>2178</v>
      </c>
      <c r="I755" s="419">
        <v>13.75</v>
      </c>
      <c r="J755" s="420">
        <v>0.55000000000000004</v>
      </c>
      <c r="K755" s="420">
        <f>H755*I755-J755</f>
        <v>29946.95</v>
      </c>
      <c r="L755" s="418"/>
      <c r="M755" s="420"/>
    </row>
    <row r="756" spans="1:13" x14ac:dyDescent="0.25">
      <c r="A756" s="418"/>
      <c r="B756" s="463">
        <v>42261</v>
      </c>
      <c r="C756" s="418">
        <v>1000</v>
      </c>
      <c r="D756" s="419">
        <v>15.416</v>
      </c>
      <c r="E756" s="420">
        <v>0</v>
      </c>
      <c r="F756" s="420">
        <f t="shared" si="138"/>
        <v>15416</v>
      </c>
      <c r="G756" s="417">
        <v>42010</v>
      </c>
      <c r="H756" s="434">
        <v>1000</v>
      </c>
      <c r="I756" s="419">
        <v>12.63</v>
      </c>
      <c r="J756" s="420">
        <v>0.23</v>
      </c>
      <c r="K756" s="420">
        <f>H756*I756-J756</f>
        <v>12629.77</v>
      </c>
      <c r="L756" s="418"/>
      <c r="M756" s="420"/>
    </row>
    <row r="757" spans="1:13" x14ac:dyDescent="0.25">
      <c r="A757" s="418"/>
      <c r="B757" s="463">
        <v>42261</v>
      </c>
      <c r="C757" s="418">
        <v>1000</v>
      </c>
      <c r="D757" s="419">
        <v>15.1</v>
      </c>
      <c r="E757" s="420">
        <v>0</v>
      </c>
      <c r="F757" s="420">
        <f t="shared" si="138"/>
        <v>15100</v>
      </c>
      <c r="G757" s="506">
        <v>42374</v>
      </c>
      <c r="H757" s="434">
        <v>2000</v>
      </c>
      <c r="I757" s="419">
        <v>12.81</v>
      </c>
      <c r="J757" s="420">
        <v>0.47</v>
      </c>
      <c r="K757" s="420">
        <f t="shared" ref="K757:K769" si="140">H757*I757-J757</f>
        <v>25619.53</v>
      </c>
      <c r="L757" s="418"/>
      <c r="M757" s="420"/>
    </row>
    <row r="758" spans="1:13" x14ac:dyDescent="0.25">
      <c r="A758" s="418"/>
      <c r="B758" s="463">
        <v>42261</v>
      </c>
      <c r="C758" s="418">
        <v>200</v>
      </c>
      <c r="D758" s="419">
        <v>14.87</v>
      </c>
      <c r="E758" s="420">
        <v>0</v>
      </c>
      <c r="F758" s="420">
        <f t="shared" si="138"/>
        <v>2974</v>
      </c>
      <c r="G758" s="417">
        <v>42374</v>
      </c>
      <c r="H758" s="434">
        <v>1000</v>
      </c>
      <c r="I758" s="419">
        <v>12.82</v>
      </c>
      <c r="J758" s="420">
        <v>0.24</v>
      </c>
      <c r="K758" s="420">
        <f t="shared" si="140"/>
        <v>12819.76</v>
      </c>
      <c r="L758" s="418"/>
      <c r="M758" s="420"/>
    </row>
    <row r="759" spans="1:13" x14ac:dyDescent="0.25">
      <c r="A759" s="418"/>
      <c r="B759" s="463">
        <v>42261</v>
      </c>
      <c r="C759" s="418">
        <v>300</v>
      </c>
      <c r="D759" s="419">
        <v>14.87</v>
      </c>
      <c r="E759" s="420">
        <v>0</v>
      </c>
      <c r="F759" s="420">
        <f t="shared" si="138"/>
        <v>4461</v>
      </c>
      <c r="G759" s="417">
        <v>42398</v>
      </c>
      <c r="H759" s="434">
        <v>400</v>
      </c>
      <c r="I759" s="419">
        <v>9.5500000000000007</v>
      </c>
      <c r="J759" s="420">
        <v>7.0000000000000007E-2</v>
      </c>
      <c r="K759" s="420">
        <f t="shared" si="140"/>
        <v>3819.9300000000003</v>
      </c>
      <c r="L759" s="418"/>
      <c r="M759" s="420"/>
    </row>
    <row r="760" spans="1:13" x14ac:dyDescent="0.25">
      <c r="A760" s="418"/>
      <c r="B760" s="463">
        <v>42270</v>
      </c>
      <c r="C760" s="418">
        <v>478</v>
      </c>
      <c r="D760" s="419">
        <v>15.85</v>
      </c>
      <c r="E760" s="420">
        <v>0</v>
      </c>
      <c r="F760" s="420">
        <f t="shared" si="138"/>
        <v>7576.3</v>
      </c>
      <c r="G760" s="417">
        <v>42411</v>
      </c>
      <c r="H760" s="434">
        <v>500</v>
      </c>
      <c r="I760" s="419">
        <v>6.97</v>
      </c>
      <c r="J760" s="420">
        <v>0.08</v>
      </c>
      <c r="K760" s="420">
        <f t="shared" si="140"/>
        <v>3484.92</v>
      </c>
      <c r="L760" s="418"/>
      <c r="M760" s="420"/>
    </row>
    <row r="761" spans="1:13" x14ac:dyDescent="0.25">
      <c r="A761" s="418"/>
      <c r="B761" s="463">
        <v>42292</v>
      </c>
      <c r="C761" s="418">
        <v>500</v>
      </c>
      <c r="D761" s="419">
        <v>18.55</v>
      </c>
      <c r="E761" s="420">
        <v>0</v>
      </c>
      <c r="F761" s="420">
        <f t="shared" si="138"/>
        <v>9275</v>
      </c>
      <c r="G761" s="417">
        <v>42412</v>
      </c>
      <c r="H761" s="434">
        <v>200</v>
      </c>
      <c r="I761" s="419">
        <v>7.45</v>
      </c>
      <c r="J761" s="420">
        <v>0.03</v>
      </c>
      <c r="K761" s="420">
        <f t="shared" si="140"/>
        <v>1489.97</v>
      </c>
      <c r="L761" s="418"/>
      <c r="M761" s="420"/>
    </row>
    <row r="762" spans="1:13" x14ac:dyDescent="0.25">
      <c r="A762" s="418"/>
      <c r="B762" s="463">
        <v>42299</v>
      </c>
      <c r="C762" s="418">
        <v>500</v>
      </c>
      <c r="D762" s="419">
        <v>18.55</v>
      </c>
      <c r="E762" s="420">
        <v>0</v>
      </c>
      <c r="F762" s="420">
        <f t="shared" si="138"/>
        <v>9275</v>
      </c>
      <c r="G762" s="417">
        <v>42416</v>
      </c>
      <c r="H762" s="434">
        <v>500</v>
      </c>
      <c r="I762" s="419">
        <v>7.75</v>
      </c>
      <c r="J762" s="420">
        <v>0.08</v>
      </c>
      <c r="K762" s="420">
        <f t="shared" si="140"/>
        <v>3874.92</v>
      </c>
      <c r="L762" s="418"/>
      <c r="M762" s="420"/>
    </row>
    <row r="763" spans="1:13" x14ac:dyDescent="0.25">
      <c r="A763" s="418"/>
      <c r="B763" s="463">
        <v>42299</v>
      </c>
      <c r="C763" s="418">
        <v>500</v>
      </c>
      <c r="D763" s="419">
        <v>18.28</v>
      </c>
      <c r="E763" s="420">
        <v>0</v>
      </c>
      <c r="F763" s="420">
        <f t="shared" si="138"/>
        <v>9140</v>
      </c>
      <c r="G763" s="417">
        <v>42422</v>
      </c>
      <c r="H763" s="434">
        <v>2500</v>
      </c>
      <c r="I763" s="419">
        <v>7.47</v>
      </c>
      <c r="J763" s="420">
        <v>0.41</v>
      </c>
      <c r="K763" s="420">
        <f t="shared" si="140"/>
        <v>18674.59</v>
      </c>
      <c r="L763" s="418"/>
      <c r="M763" s="420"/>
    </row>
    <row r="764" spans="1:13" x14ac:dyDescent="0.25">
      <c r="A764" s="418"/>
      <c r="B764" s="463">
        <v>42299</v>
      </c>
      <c r="C764" s="418">
        <v>1000</v>
      </c>
      <c r="D764" s="419">
        <v>18.100000000000001</v>
      </c>
      <c r="E764" s="420">
        <v>0</v>
      </c>
      <c r="F764" s="420">
        <f t="shared" si="138"/>
        <v>18100</v>
      </c>
      <c r="G764" s="417">
        <v>42422</v>
      </c>
      <c r="H764" s="434">
        <v>1000</v>
      </c>
      <c r="I764" s="419">
        <v>7.49</v>
      </c>
      <c r="J764" s="420">
        <v>0.16</v>
      </c>
      <c r="K764" s="420">
        <f t="shared" si="140"/>
        <v>7489.84</v>
      </c>
      <c r="L764" s="418"/>
      <c r="M764" s="420"/>
    </row>
    <row r="765" spans="1:13" x14ac:dyDescent="0.25">
      <c r="A765" s="418"/>
      <c r="B765" s="521">
        <v>42306</v>
      </c>
      <c r="C765" s="418">
        <v>660</v>
      </c>
      <c r="D765" s="419">
        <v>17.8</v>
      </c>
      <c r="E765" s="420">
        <v>0</v>
      </c>
      <c r="F765" s="420">
        <f t="shared" si="138"/>
        <v>11748</v>
      </c>
      <c r="G765" s="417">
        <v>42426</v>
      </c>
      <c r="H765" s="434">
        <v>900</v>
      </c>
      <c r="I765" s="419">
        <v>7.7</v>
      </c>
      <c r="J765" s="420">
        <v>0.15</v>
      </c>
      <c r="K765" s="420">
        <f t="shared" si="140"/>
        <v>6929.85</v>
      </c>
      <c r="L765" s="418"/>
      <c r="M765" s="420"/>
    </row>
    <row r="766" spans="1:13" ht="30" x14ac:dyDescent="0.25">
      <c r="A766" s="418"/>
      <c r="B766" s="521"/>
      <c r="C766" s="418">
        <v>340</v>
      </c>
      <c r="D766" s="419">
        <v>17.8</v>
      </c>
      <c r="E766" s="420">
        <v>0</v>
      </c>
      <c r="F766" s="420">
        <f t="shared" si="138"/>
        <v>6052</v>
      </c>
      <c r="G766" s="524" t="s">
        <v>178</v>
      </c>
      <c r="H766" s="434">
        <v>500</v>
      </c>
      <c r="I766" s="419">
        <v>7.73</v>
      </c>
      <c r="J766" s="420">
        <v>0.08</v>
      </c>
      <c r="K766" s="420">
        <f t="shared" si="140"/>
        <v>3864.92</v>
      </c>
      <c r="L766" s="418"/>
      <c r="M766" s="420"/>
    </row>
    <row r="767" spans="1:13" x14ac:dyDescent="0.25">
      <c r="A767" s="418"/>
      <c r="B767" s="463">
        <v>42312</v>
      </c>
      <c r="C767" s="507">
        <v>500</v>
      </c>
      <c r="D767" s="504">
        <v>17.559999999999999</v>
      </c>
      <c r="E767" s="505">
        <v>6.95</v>
      </c>
      <c r="F767" s="505">
        <f t="shared" si="138"/>
        <v>8786.9500000000007</v>
      </c>
      <c r="G767" s="524"/>
      <c r="H767" s="434">
        <v>500</v>
      </c>
      <c r="I767" s="419">
        <v>7.96</v>
      </c>
      <c r="J767" s="420">
        <v>0.09</v>
      </c>
      <c r="K767" s="420">
        <f t="shared" si="140"/>
        <v>3979.91</v>
      </c>
      <c r="L767" s="418"/>
      <c r="M767" s="420"/>
    </row>
    <row r="768" spans="1:13" x14ac:dyDescent="0.25">
      <c r="A768" s="418"/>
      <c r="B768" s="463">
        <v>42313</v>
      </c>
      <c r="C768" s="418">
        <v>3000</v>
      </c>
      <c r="D768" s="419">
        <v>19.05</v>
      </c>
      <c r="E768" s="420">
        <v>0</v>
      </c>
      <c r="F768" s="420">
        <f t="shared" si="138"/>
        <v>57150</v>
      </c>
      <c r="G768" s="524"/>
      <c r="H768" s="434">
        <v>500</v>
      </c>
      <c r="I768" s="419">
        <v>8.0299999999999994</v>
      </c>
      <c r="J768" s="420">
        <v>0.09</v>
      </c>
      <c r="K768" s="420">
        <f t="shared" si="140"/>
        <v>4014.9099999999994</v>
      </c>
      <c r="L768" s="418"/>
      <c r="M768" s="419"/>
    </row>
    <row r="769" spans="1:13" x14ac:dyDescent="0.25">
      <c r="A769" s="418"/>
      <c r="B769" s="463">
        <v>42320</v>
      </c>
      <c r="C769" s="418">
        <v>500</v>
      </c>
      <c r="D769" s="419">
        <v>18.079999999999998</v>
      </c>
      <c r="E769" s="420">
        <v>0</v>
      </c>
      <c r="F769" s="420">
        <f t="shared" si="138"/>
        <v>9040</v>
      </c>
      <c r="G769" s="524"/>
      <c r="H769" s="434">
        <v>1500</v>
      </c>
      <c r="I769" s="419">
        <v>8.1</v>
      </c>
      <c r="J769" s="420">
        <v>0.26</v>
      </c>
      <c r="K769" s="420">
        <f t="shared" si="140"/>
        <v>12149.74</v>
      </c>
      <c r="L769" s="418"/>
      <c r="M769" s="420"/>
    </row>
    <row r="770" spans="1:13" x14ac:dyDescent="0.25">
      <c r="A770" s="418"/>
      <c r="B770" s="463">
        <v>42320</v>
      </c>
      <c r="C770" s="418">
        <v>1000</v>
      </c>
      <c r="D770" s="419">
        <v>18.05</v>
      </c>
      <c r="E770" s="420">
        <v>0</v>
      </c>
      <c r="F770" s="420">
        <f t="shared" si="138"/>
        <v>18050</v>
      </c>
      <c r="G770" s="417">
        <v>42429</v>
      </c>
      <c r="H770" s="434">
        <v>1000</v>
      </c>
      <c r="I770" s="419">
        <v>8.5399999999999991</v>
      </c>
      <c r="J770" s="420">
        <v>0.19</v>
      </c>
      <c r="K770" s="420">
        <f>H770*I770-J770</f>
        <v>8539.81</v>
      </c>
      <c r="L770" s="418"/>
      <c r="M770" s="508"/>
    </row>
    <row r="771" spans="1:13" x14ac:dyDescent="0.25">
      <c r="A771" s="418"/>
      <c r="B771" s="463">
        <v>42320</v>
      </c>
      <c r="C771" s="418">
        <v>1000</v>
      </c>
      <c r="D771" s="419">
        <v>17.82</v>
      </c>
      <c r="E771" s="420">
        <v>0</v>
      </c>
      <c r="F771" s="420">
        <f t="shared" si="138"/>
        <v>17820</v>
      </c>
      <c r="G771" s="417">
        <v>42429</v>
      </c>
      <c r="H771" s="434">
        <v>500</v>
      </c>
      <c r="I771" s="419">
        <v>7.95</v>
      </c>
      <c r="J771" s="420">
        <v>0.09</v>
      </c>
      <c r="K771" s="420">
        <f>H771*I771-J771</f>
        <v>3974.91</v>
      </c>
      <c r="L771" s="418"/>
      <c r="M771" s="420"/>
    </row>
    <row r="772" spans="1:13" x14ac:dyDescent="0.25">
      <c r="A772" s="418"/>
      <c r="B772" s="463">
        <v>42328</v>
      </c>
      <c r="C772" s="418">
        <v>3078</v>
      </c>
      <c r="D772" s="419">
        <v>17.47</v>
      </c>
      <c r="E772" s="420">
        <v>0</v>
      </c>
      <c r="F772" s="420">
        <f t="shared" si="138"/>
        <v>53772.659999999996</v>
      </c>
      <c r="G772" s="417">
        <v>42429</v>
      </c>
      <c r="H772" s="434">
        <v>500</v>
      </c>
      <c r="I772" s="419">
        <v>7.97</v>
      </c>
      <c r="J772" s="420">
        <v>0.09</v>
      </c>
      <c r="K772" s="420">
        <f t="shared" ref="K772:K831" si="141">H772*I772-J772</f>
        <v>3984.91</v>
      </c>
      <c r="L772" s="418"/>
      <c r="M772" s="420"/>
    </row>
    <row r="773" spans="1:13" x14ac:dyDescent="0.25">
      <c r="A773" s="418"/>
      <c r="B773" s="463">
        <v>42340</v>
      </c>
      <c r="C773" s="418">
        <v>3078</v>
      </c>
      <c r="D773" s="419">
        <v>17.739999999999998</v>
      </c>
      <c r="E773" s="420">
        <v>0</v>
      </c>
      <c r="F773" s="420">
        <f t="shared" si="138"/>
        <v>54603.719999999994</v>
      </c>
      <c r="G773" s="417">
        <v>42430</v>
      </c>
      <c r="H773" s="434">
        <v>500</v>
      </c>
      <c r="I773" s="419">
        <v>7.85</v>
      </c>
      <c r="J773" s="420">
        <v>0.09</v>
      </c>
      <c r="K773" s="420">
        <f t="shared" si="141"/>
        <v>3924.91</v>
      </c>
      <c r="L773" s="418"/>
      <c r="M773" s="420"/>
    </row>
    <row r="774" spans="1:13" x14ac:dyDescent="0.25">
      <c r="A774" s="418"/>
      <c r="B774" s="463">
        <v>42340</v>
      </c>
      <c r="C774" s="418">
        <v>500</v>
      </c>
      <c r="D774" s="419">
        <v>17.5</v>
      </c>
      <c r="E774" s="420">
        <v>0</v>
      </c>
      <c r="F774" s="420">
        <f t="shared" si="138"/>
        <v>8750</v>
      </c>
      <c r="G774" s="417">
        <v>42430</v>
      </c>
      <c r="H774" s="434">
        <v>500</v>
      </c>
      <c r="I774" s="419">
        <v>8.0299999999999994</v>
      </c>
      <c r="J774" s="420">
        <v>0.09</v>
      </c>
      <c r="K774" s="420">
        <f t="shared" si="141"/>
        <v>4014.9099999999994</v>
      </c>
      <c r="L774" s="420"/>
      <c r="M774" s="420"/>
    </row>
    <row r="775" spans="1:13" x14ac:dyDescent="0.25">
      <c r="A775" s="418"/>
      <c r="B775" s="463">
        <v>42345</v>
      </c>
      <c r="C775" s="418">
        <v>100</v>
      </c>
      <c r="D775" s="419">
        <v>16.7</v>
      </c>
      <c r="E775" s="420">
        <v>0</v>
      </c>
      <c r="F775" s="420">
        <f t="shared" si="138"/>
        <v>1670</v>
      </c>
      <c r="G775" s="417">
        <v>42431</v>
      </c>
      <c r="H775" s="434">
        <v>500</v>
      </c>
      <c r="I775" s="419">
        <v>8.3800000000000008</v>
      </c>
      <c r="J775" s="420">
        <v>0.09</v>
      </c>
      <c r="K775" s="420">
        <f t="shared" si="141"/>
        <v>4189.91</v>
      </c>
      <c r="L775" s="420"/>
      <c r="M775" s="420"/>
    </row>
    <row r="776" spans="1:13" x14ac:dyDescent="0.25">
      <c r="A776" s="418"/>
      <c r="B776" s="463">
        <v>42345</v>
      </c>
      <c r="C776" s="418">
        <v>500</v>
      </c>
      <c r="D776" s="419">
        <v>16.850000000000001</v>
      </c>
      <c r="E776" s="420">
        <v>0</v>
      </c>
      <c r="F776" s="420">
        <f t="shared" si="138"/>
        <v>8425</v>
      </c>
      <c r="G776" s="417">
        <v>42431</v>
      </c>
      <c r="H776" s="434">
        <v>500</v>
      </c>
      <c r="I776" s="419">
        <v>8.58</v>
      </c>
      <c r="J776" s="420">
        <v>0.09</v>
      </c>
      <c r="K776" s="420">
        <f t="shared" si="141"/>
        <v>4289.91</v>
      </c>
      <c r="L776" s="418"/>
      <c r="M776" s="420"/>
    </row>
    <row r="777" spans="1:13" ht="30" x14ac:dyDescent="0.25">
      <c r="A777" s="418"/>
      <c r="B777" s="463">
        <v>42347</v>
      </c>
      <c r="C777" s="418">
        <v>500</v>
      </c>
      <c r="D777" s="419">
        <v>15.84</v>
      </c>
      <c r="E777" s="420">
        <v>0</v>
      </c>
      <c r="F777" s="420">
        <f t="shared" si="138"/>
        <v>7920</v>
      </c>
      <c r="G777" s="523" t="s">
        <v>180</v>
      </c>
      <c r="H777" s="434">
        <v>400</v>
      </c>
      <c r="I777" s="419">
        <v>9.09</v>
      </c>
      <c r="J777" s="420">
        <v>0.1</v>
      </c>
      <c r="K777" s="420">
        <f t="shared" si="141"/>
        <v>3635.9</v>
      </c>
      <c r="L777" s="418"/>
      <c r="M777" s="420"/>
    </row>
    <row r="778" spans="1:13" x14ac:dyDescent="0.25">
      <c r="A778" s="418"/>
      <c r="B778" s="463">
        <v>42348</v>
      </c>
      <c r="C778" s="418">
        <v>500</v>
      </c>
      <c r="D778" s="419">
        <v>14.78</v>
      </c>
      <c r="E778" s="420">
        <v>0</v>
      </c>
      <c r="F778" s="420">
        <f t="shared" si="138"/>
        <v>7390</v>
      </c>
      <c r="G778" s="523"/>
      <c r="H778" s="434">
        <v>100</v>
      </c>
      <c r="I778" s="419">
        <v>9.09</v>
      </c>
      <c r="J778" s="420">
        <v>0</v>
      </c>
      <c r="K778" s="420">
        <f t="shared" si="141"/>
        <v>909</v>
      </c>
      <c r="L778" s="418"/>
      <c r="M778" s="420"/>
    </row>
    <row r="779" spans="1:13" x14ac:dyDescent="0.25">
      <c r="A779" s="418"/>
      <c r="B779" s="463">
        <v>42352</v>
      </c>
      <c r="C779" s="418">
        <v>100</v>
      </c>
      <c r="D779" s="419">
        <v>14.57</v>
      </c>
      <c r="E779" s="420">
        <v>0</v>
      </c>
      <c r="F779" s="420">
        <f t="shared" si="138"/>
        <v>1457</v>
      </c>
      <c r="G779" s="523"/>
      <c r="H779" s="434">
        <v>500</v>
      </c>
      <c r="I779" s="419">
        <v>8.81</v>
      </c>
      <c r="J779" s="420">
        <v>0.1</v>
      </c>
      <c r="K779" s="420">
        <f t="shared" si="141"/>
        <v>4404.8999999999996</v>
      </c>
      <c r="L779" s="418"/>
      <c r="M779" s="420"/>
    </row>
    <row r="780" spans="1:13" x14ac:dyDescent="0.25">
      <c r="A780" s="418"/>
      <c r="B780" s="463">
        <v>42355</v>
      </c>
      <c r="C780" s="418">
        <v>500</v>
      </c>
      <c r="D780" s="419">
        <v>13.89</v>
      </c>
      <c r="E780" s="420">
        <v>0</v>
      </c>
      <c r="F780" s="420">
        <f t="shared" si="138"/>
        <v>6945</v>
      </c>
      <c r="G780" s="417">
        <v>42432</v>
      </c>
      <c r="H780" s="434">
        <v>600</v>
      </c>
      <c r="I780" s="419">
        <v>9.65</v>
      </c>
      <c r="J780" s="420">
        <v>0.13</v>
      </c>
      <c r="K780" s="420">
        <f t="shared" si="141"/>
        <v>5789.87</v>
      </c>
      <c r="L780" s="418"/>
      <c r="M780" s="420"/>
    </row>
    <row r="781" spans="1:13" x14ac:dyDescent="0.25">
      <c r="A781" s="418"/>
      <c r="B781" s="463">
        <v>42360</v>
      </c>
      <c r="C781" s="418">
        <v>500</v>
      </c>
      <c r="D781" s="419">
        <v>12.95</v>
      </c>
      <c r="E781" s="420">
        <v>0</v>
      </c>
      <c r="F781" s="420">
        <f t="shared" si="138"/>
        <v>6475</v>
      </c>
      <c r="G781" s="417">
        <v>42433</v>
      </c>
      <c r="H781" s="434">
        <v>600</v>
      </c>
      <c r="I781" s="419">
        <v>10.45</v>
      </c>
      <c r="J781" s="420">
        <v>0.14000000000000001</v>
      </c>
      <c r="K781" s="420">
        <f t="shared" si="141"/>
        <v>6269.86</v>
      </c>
      <c r="L781" s="418"/>
      <c r="M781" s="420"/>
    </row>
    <row r="782" spans="1:13" x14ac:dyDescent="0.25">
      <c r="A782" s="418"/>
      <c r="B782" s="463">
        <v>42361</v>
      </c>
      <c r="C782" s="418">
        <v>500</v>
      </c>
      <c r="D782" s="419">
        <v>12.75</v>
      </c>
      <c r="E782" s="420">
        <v>0</v>
      </c>
      <c r="F782" s="420">
        <f t="shared" si="138"/>
        <v>6375</v>
      </c>
      <c r="G782" s="417">
        <v>42440</v>
      </c>
      <c r="H782" s="434">
        <v>400</v>
      </c>
      <c r="I782" s="419">
        <v>11.25</v>
      </c>
      <c r="J782" s="420">
        <v>0.1</v>
      </c>
      <c r="K782" s="420">
        <f t="shared" si="141"/>
        <v>4499.8999999999996</v>
      </c>
      <c r="L782" s="418"/>
      <c r="M782" s="420"/>
    </row>
    <row r="783" spans="1:13" x14ac:dyDescent="0.25">
      <c r="A783" s="418"/>
      <c r="B783" s="463">
        <v>42361</v>
      </c>
      <c r="C783" s="418">
        <v>500</v>
      </c>
      <c r="D783" s="419">
        <v>12.8</v>
      </c>
      <c r="E783" s="420">
        <v>0</v>
      </c>
      <c r="F783" s="420">
        <f t="shared" si="138"/>
        <v>6400</v>
      </c>
      <c r="G783" s="417">
        <v>42446</v>
      </c>
      <c r="H783" s="434">
        <v>1500</v>
      </c>
      <c r="I783" s="419">
        <v>11.49</v>
      </c>
      <c r="J783" s="420">
        <v>0.38</v>
      </c>
      <c r="K783" s="420">
        <f t="shared" si="141"/>
        <v>17234.62</v>
      </c>
      <c r="L783" s="418"/>
      <c r="M783" s="420"/>
    </row>
    <row r="784" spans="1:13" x14ac:dyDescent="0.25">
      <c r="A784" s="418"/>
      <c r="B784" s="463">
        <v>42361</v>
      </c>
      <c r="C784" s="418">
        <v>1000</v>
      </c>
      <c r="D784" s="419">
        <v>12.67</v>
      </c>
      <c r="E784" s="420">
        <v>0</v>
      </c>
      <c r="F784" s="420">
        <f t="shared" si="138"/>
        <v>12670</v>
      </c>
      <c r="G784" s="417">
        <v>42447</v>
      </c>
      <c r="H784" s="434">
        <v>1500</v>
      </c>
      <c r="I784" s="419">
        <v>11.44</v>
      </c>
      <c r="J784" s="420">
        <v>0.37</v>
      </c>
      <c r="K784" s="420">
        <f t="shared" si="141"/>
        <v>17159.63</v>
      </c>
      <c r="L784" s="418"/>
      <c r="M784" s="420"/>
    </row>
    <row r="785" spans="1:13" x14ac:dyDescent="0.25">
      <c r="A785" s="418"/>
      <c r="B785" s="463">
        <v>42361</v>
      </c>
      <c r="C785" s="418">
        <v>222</v>
      </c>
      <c r="D785" s="419">
        <v>12.44</v>
      </c>
      <c r="E785" s="420">
        <v>0</v>
      </c>
      <c r="F785" s="420">
        <f t="shared" si="138"/>
        <v>2761.68</v>
      </c>
      <c r="G785" s="417">
        <v>42447</v>
      </c>
      <c r="H785" s="434">
        <v>500</v>
      </c>
      <c r="I785" s="419">
        <v>11.484999999999999</v>
      </c>
      <c r="J785" s="420">
        <v>0.13</v>
      </c>
      <c r="K785" s="420">
        <f t="shared" si="141"/>
        <v>5742.37</v>
      </c>
      <c r="L785" s="418"/>
      <c r="M785" s="420"/>
    </row>
    <row r="786" spans="1:13" x14ac:dyDescent="0.25">
      <c r="A786" s="418"/>
      <c r="B786" s="463">
        <v>42367</v>
      </c>
      <c r="C786" s="418">
        <v>2178</v>
      </c>
      <c r="D786" s="419">
        <v>13.68</v>
      </c>
      <c r="E786" s="420">
        <v>0</v>
      </c>
      <c r="F786" s="420">
        <f t="shared" si="138"/>
        <v>29795.040000000001</v>
      </c>
      <c r="G786" s="522">
        <v>42447</v>
      </c>
      <c r="H786" s="434">
        <v>650</v>
      </c>
      <c r="I786" s="419">
        <v>11.56</v>
      </c>
      <c r="J786" s="420">
        <v>0.25</v>
      </c>
      <c r="K786" s="420">
        <f t="shared" si="141"/>
        <v>7513.75</v>
      </c>
      <c r="L786" s="418"/>
      <c r="M786" s="420"/>
    </row>
    <row r="787" spans="1:13" x14ac:dyDescent="0.25">
      <c r="A787" s="418"/>
      <c r="B787" s="463">
        <v>42369</v>
      </c>
      <c r="C787" s="418">
        <v>2500</v>
      </c>
      <c r="D787" s="419">
        <v>13.04</v>
      </c>
      <c r="E787" s="420">
        <v>0</v>
      </c>
      <c r="F787" s="420">
        <f t="shared" si="138"/>
        <v>32599.999999999996</v>
      </c>
      <c r="G787" s="522"/>
      <c r="H787" s="434">
        <v>350</v>
      </c>
      <c r="I787" s="419">
        <v>11.56</v>
      </c>
      <c r="J787" s="420">
        <v>0</v>
      </c>
      <c r="K787" s="420">
        <f t="shared" si="141"/>
        <v>4046</v>
      </c>
      <c r="L787" s="418"/>
      <c r="M787" s="420"/>
    </row>
    <row r="788" spans="1:13" x14ac:dyDescent="0.25">
      <c r="A788" s="418"/>
      <c r="B788" s="463">
        <v>42008</v>
      </c>
      <c r="C788" s="418">
        <v>2000</v>
      </c>
      <c r="D788" s="419">
        <v>13.01</v>
      </c>
      <c r="E788" s="420">
        <v>0</v>
      </c>
      <c r="F788" s="420">
        <f t="shared" si="138"/>
        <v>26020</v>
      </c>
      <c r="G788" s="417">
        <v>42447</v>
      </c>
      <c r="H788" s="434">
        <v>1000</v>
      </c>
      <c r="I788" s="419">
        <v>11.62</v>
      </c>
      <c r="J788" s="420">
        <v>0.25</v>
      </c>
      <c r="K788" s="420">
        <f t="shared" si="141"/>
        <v>11619.75</v>
      </c>
      <c r="L788" s="418"/>
      <c r="M788" s="420"/>
    </row>
    <row r="789" spans="1:13" x14ac:dyDescent="0.25">
      <c r="A789" s="418"/>
      <c r="B789" s="463">
        <v>42009</v>
      </c>
      <c r="C789" s="418">
        <v>500</v>
      </c>
      <c r="D789" s="419">
        <v>12.62</v>
      </c>
      <c r="E789" s="420">
        <v>0</v>
      </c>
      <c r="F789" s="420">
        <f t="shared" si="138"/>
        <v>6310</v>
      </c>
      <c r="G789" s="417">
        <v>42451</v>
      </c>
      <c r="H789" s="434">
        <v>1000</v>
      </c>
      <c r="I789" s="419">
        <v>11.45</v>
      </c>
      <c r="J789" s="420">
        <v>0.25</v>
      </c>
      <c r="K789" s="420">
        <f t="shared" si="141"/>
        <v>11449.75</v>
      </c>
      <c r="L789" s="418"/>
      <c r="M789" s="420"/>
    </row>
    <row r="790" spans="1:13" x14ac:dyDescent="0.25">
      <c r="A790" s="418"/>
      <c r="B790" s="463">
        <v>42009</v>
      </c>
      <c r="C790" s="418">
        <v>500</v>
      </c>
      <c r="D790" s="419">
        <v>12.45</v>
      </c>
      <c r="E790" s="420">
        <v>0</v>
      </c>
      <c r="F790" s="420">
        <f t="shared" si="138"/>
        <v>6225</v>
      </c>
      <c r="G790" s="417">
        <v>42451</v>
      </c>
      <c r="H790" s="434">
        <v>50</v>
      </c>
      <c r="I790" s="419">
        <v>11.28</v>
      </c>
      <c r="J790" s="420">
        <v>0.01</v>
      </c>
      <c r="K790" s="420">
        <f t="shared" si="141"/>
        <v>563.99</v>
      </c>
      <c r="L790" s="418"/>
      <c r="M790" s="420"/>
    </row>
    <row r="791" spans="1:13" x14ac:dyDescent="0.25">
      <c r="A791" s="418"/>
      <c r="B791" s="509">
        <v>42374</v>
      </c>
      <c r="C791" s="418">
        <v>2000</v>
      </c>
      <c r="D791" s="419">
        <v>12.73</v>
      </c>
      <c r="E791" s="420">
        <v>0</v>
      </c>
      <c r="F791" s="420">
        <f t="shared" ref="F791:F854" si="142">C791*D791+E791</f>
        <v>25460</v>
      </c>
      <c r="G791" s="417">
        <v>42459</v>
      </c>
      <c r="H791" s="434">
        <v>2000</v>
      </c>
      <c r="I791" s="419">
        <v>10.75</v>
      </c>
      <c r="J791" s="420">
        <v>0.47</v>
      </c>
      <c r="K791" s="420">
        <f t="shared" si="141"/>
        <v>21499.53</v>
      </c>
      <c r="L791" s="418"/>
      <c r="M791" s="420"/>
    </row>
    <row r="792" spans="1:13" x14ac:dyDescent="0.25">
      <c r="A792" s="418"/>
      <c r="B792" s="463">
        <v>42375</v>
      </c>
      <c r="C792" s="418">
        <v>1000</v>
      </c>
      <c r="D792" s="419">
        <v>12.5</v>
      </c>
      <c r="E792" s="420">
        <v>0</v>
      </c>
      <c r="F792" s="420">
        <f t="shared" si="142"/>
        <v>12500</v>
      </c>
      <c r="G792" s="417">
        <v>42460</v>
      </c>
      <c r="H792" s="434">
        <v>1600</v>
      </c>
      <c r="I792" s="419">
        <v>10.95</v>
      </c>
      <c r="J792" s="420">
        <v>2.88</v>
      </c>
      <c r="K792" s="420">
        <f t="shared" si="141"/>
        <v>17517.12</v>
      </c>
      <c r="L792" s="418"/>
      <c r="M792" s="420"/>
    </row>
    <row r="793" spans="1:13" x14ac:dyDescent="0.25">
      <c r="A793" s="418"/>
      <c r="B793" s="463">
        <v>42375</v>
      </c>
      <c r="C793" s="418">
        <v>1000</v>
      </c>
      <c r="D793" s="419">
        <v>11.7</v>
      </c>
      <c r="E793" s="420">
        <v>0</v>
      </c>
      <c r="F793" s="420">
        <f t="shared" si="142"/>
        <v>11700</v>
      </c>
      <c r="G793" s="417">
        <v>42461</v>
      </c>
      <c r="H793" s="434">
        <v>2000</v>
      </c>
      <c r="I793" s="419">
        <v>10.52</v>
      </c>
      <c r="J793" s="420">
        <v>0.46</v>
      </c>
      <c r="K793" s="420">
        <f t="shared" si="141"/>
        <v>21039.54</v>
      </c>
      <c r="L793" s="418"/>
      <c r="M793" s="420"/>
    </row>
    <row r="794" spans="1:13" x14ac:dyDescent="0.25">
      <c r="A794" s="418"/>
      <c r="B794" s="463">
        <v>42402</v>
      </c>
      <c r="C794" s="418">
        <v>400</v>
      </c>
      <c r="D794" s="419">
        <v>9.1</v>
      </c>
      <c r="E794" s="420">
        <v>0</v>
      </c>
      <c r="F794" s="420">
        <f t="shared" si="142"/>
        <v>3640</v>
      </c>
      <c r="G794" s="417">
        <v>42461</v>
      </c>
      <c r="H794" s="434">
        <v>2000</v>
      </c>
      <c r="I794" s="419">
        <v>10.55</v>
      </c>
      <c r="J794" s="420">
        <v>0.46</v>
      </c>
      <c r="K794" s="420">
        <f t="shared" si="141"/>
        <v>21099.54</v>
      </c>
      <c r="L794" s="418"/>
      <c r="M794" s="420"/>
    </row>
    <row r="795" spans="1:13" x14ac:dyDescent="0.25">
      <c r="A795" s="418"/>
      <c r="B795" s="463">
        <v>42411</v>
      </c>
      <c r="C795" s="418">
        <v>500</v>
      </c>
      <c r="D795" s="419">
        <v>6.835</v>
      </c>
      <c r="E795" s="420">
        <v>0</v>
      </c>
      <c r="F795" s="420">
        <f t="shared" si="142"/>
        <v>3417.5</v>
      </c>
      <c r="G795" s="417">
        <v>42465</v>
      </c>
      <c r="H795" s="434">
        <v>100</v>
      </c>
      <c r="I795" s="419">
        <v>10.75</v>
      </c>
      <c r="J795" s="420">
        <v>0.02</v>
      </c>
      <c r="K795" s="420">
        <f t="shared" si="141"/>
        <v>1074.98</v>
      </c>
      <c r="L795" s="418"/>
      <c r="M795" s="420"/>
    </row>
    <row r="796" spans="1:13" x14ac:dyDescent="0.25">
      <c r="A796" s="418"/>
      <c r="B796" s="463">
        <v>42412</v>
      </c>
      <c r="C796" s="418">
        <v>200</v>
      </c>
      <c r="D796" s="419">
        <v>7.23</v>
      </c>
      <c r="E796" s="420">
        <v>0</v>
      </c>
      <c r="F796" s="420">
        <f t="shared" si="142"/>
        <v>1446</v>
      </c>
      <c r="G796" s="417">
        <v>42468</v>
      </c>
      <c r="H796" s="434">
        <v>1000</v>
      </c>
      <c r="I796" s="419">
        <v>11.77</v>
      </c>
      <c r="J796" s="420">
        <v>0.26</v>
      </c>
      <c r="K796" s="420">
        <f t="shared" si="141"/>
        <v>11769.74</v>
      </c>
      <c r="L796" s="418"/>
      <c r="M796" s="420"/>
    </row>
    <row r="797" spans="1:13" x14ac:dyDescent="0.25">
      <c r="A797" s="418"/>
      <c r="B797" s="463">
        <v>42416</v>
      </c>
      <c r="C797" s="418">
        <v>500</v>
      </c>
      <c r="D797" s="419">
        <v>7.5</v>
      </c>
      <c r="E797" s="420">
        <v>0</v>
      </c>
      <c r="F797" s="420">
        <f t="shared" si="142"/>
        <v>3750</v>
      </c>
      <c r="G797" s="522">
        <v>42472</v>
      </c>
      <c r="H797" s="434">
        <v>420</v>
      </c>
      <c r="I797" s="419">
        <v>13.35</v>
      </c>
      <c r="J797" s="420">
        <v>0.15</v>
      </c>
      <c r="K797" s="420">
        <f t="shared" si="141"/>
        <v>5606.85</v>
      </c>
      <c r="L797" s="418"/>
      <c r="M797" s="420"/>
    </row>
    <row r="798" spans="1:13" ht="30" x14ac:dyDescent="0.25">
      <c r="A798" s="418"/>
      <c r="B798" s="525" t="s">
        <v>176</v>
      </c>
      <c r="C798" s="418">
        <v>3000</v>
      </c>
      <c r="D798" s="419">
        <v>7.55</v>
      </c>
      <c r="E798" s="420">
        <v>0</v>
      </c>
      <c r="F798" s="420">
        <f t="shared" si="142"/>
        <v>22650</v>
      </c>
      <c r="G798" s="522"/>
      <c r="H798" s="434">
        <v>80</v>
      </c>
      <c r="I798" s="419">
        <v>13.35</v>
      </c>
      <c r="J798" s="420">
        <v>0</v>
      </c>
      <c r="K798" s="420">
        <f t="shared" si="141"/>
        <v>1068</v>
      </c>
      <c r="L798" s="418"/>
      <c r="M798" s="420"/>
    </row>
    <row r="799" spans="1:13" x14ac:dyDescent="0.25">
      <c r="A799" s="418"/>
      <c r="B799" s="525"/>
      <c r="C799" s="418">
        <v>500</v>
      </c>
      <c r="D799" s="419">
        <v>6.75</v>
      </c>
      <c r="E799" s="420">
        <v>0</v>
      </c>
      <c r="F799" s="420">
        <f t="shared" si="142"/>
        <v>3375</v>
      </c>
      <c r="G799" s="417">
        <v>42472</v>
      </c>
      <c r="H799" s="434">
        <v>500</v>
      </c>
      <c r="I799" s="419">
        <v>13.15</v>
      </c>
      <c r="J799" s="420">
        <v>0.14000000000000001</v>
      </c>
      <c r="K799" s="420">
        <f t="shared" si="141"/>
        <v>6574.86</v>
      </c>
      <c r="L799" s="418"/>
      <c r="M799" s="420"/>
    </row>
    <row r="800" spans="1:13" x14ac:dyDescent="0.25">
      <c r="A800" s="418"/>
      <c r="B800" s="525"/>
      <c r="C800" s="418">
        <v>300</v>
      </c>
      <c r="D800" s="419">
        <v>6.75</v>
      </c>
      <c r="E800" s="420">
        <v>0</v>
      </c>
      <c r="F800" s="420">
        <f t="shared" si="142"/>
        <v>2025</v>
      </c>
      <c r="G800" s="417">
        <v>42472</v>
      </c>
      <c r="H800" s="434">
        <v>500</v>
      </c>
      <c r="I800" s="419">
        <v>12.92</v>
      </c>
      <c r="J800" s="420">
        <v>0.14000000000000001</v>
      </c>
      <c r="K800" s="420">
        <f t="shared" si="141"/>
        <v>6459.86</v>
      </c>
      <c r="L800" s="418"/>
      <c r="M800" s="420"/>
    </row>
    <row r="801" spans="1:13" x14ac:dyDescent="0.25">
      <c r="A801" s="418"/>
      <c r="B801" s="463">
        <v>42426</v>
      </c>
      <c r="C801" s="418">
        <v>600</v>
      </c>
      <c r="D801" s="419">
        <v>7.63</v>
      </c>
      <c r="E801" s="420">
        <v>0</v>
      </c>
      <c r="F801" s="420">
        <f t="shared" si="142"/>
        <v>4578</v>
      </c>
      <c r="G801" s="417">
        <v>42472</v>
      </c>
      <c r="H801" s="434">
        <v>500</v>
      </c>
      <c r="I801" s="419">
        <v>12.59</v>
      </c>
      <c r="J801" s="420">
        <v>0.14000000000000001</v>
      </c>
      <c r="K801" s="420">
        <f t="shared" si="141"/>
        <v>6294.86</v>
      </c>
      <c r="L801" s="418"/>
      <c r="M801" s="420"/>
    </row>
    <row r="802" spans="1:13" x14ac:dyDescent="0.25">
      <c r="A802" s="418"/>
      <c r="B802" s="463">
        <v>42426</v>
      </c>
      <c r="C802" s="418">
        <v>2000</v>
      </c>
      <c r="D802" s="419">
        <v>7.95</v>
      </c>
      <c r="E802" s="420">
        <v>0</v>
      </c>
      <c r="F802" s="420">
        <f t="shared" si="142"/>
        <v>15900</v>
      </c>
      <c r="G802" s="417">
        <v>42474</v>
      </c>
      <c r="H802" s="434">
        <v>500</v>
      </c>
      <c r="I802" s="419">
        <v>13.18</v>
      </c>
      <c r="J802" s="420">
        <v>0.14000000000000001</v>
      </c>
      <c r="K802" s="420">
        <f t="shared" si="141"/>
        <v>6589.86</v>
      </c>
      <c r="L802" s="418"/>
      <c r="M802" s="420"/>
    </row>
    <row r="803" spans="1:13" x14ac:dyDescent="0.25">
      <c r="A803" s="418"/>
      <c r="B803" s="463">
        <v>42429</v>
      </c>
      <c r="C803" s="418">
        <v>2000</v>
      </c>
      <c r="D803" s="419">
        <v>8.1999999999999993</v>
      </c>
      <c r="E803" s="420">
        <v>0</v>
      </c>
      <c r="F803" s="420">
        <f t="shared" si="142"/>
        <v>16400</v>
      </c>
      <c r="G803" s="417">
        <v>42478</v>
      </c>
      <c r="H803" s="434">
        <v>500</v>
      </c>
      <c r="I803" s="419">
        <v>13.4</v>
      </c>
      <c r="J803" s="420">
        <v>0.15</v>
      </c>
      <c r="K803" s="420">
        <f t="shared" si="141"/>
        <v>6699.85</v>
      </c>
      <c r="L803" s="418"/>
      <c r="M803" s="420"/>
    </row>
    <row r="804" spans="1:13" x14ac:dyDescent="0.25">
      <c r="A804" s="420"/>
      <c r="B804" s="463">
        <v>42429</v>
      </c>
      <c r="C804" s="418">
        <v>500</v>
      </c>
      <c r="D804" s="419">
        <v>7.88</v>
      </c>
      <c r="E804" s="420">
        <v>0</v>
      </c>
      <c r="F804" s="420">
        <f t="shared" si="142"/>
        <v>3940</v>
      </c>
      <c r="G804" s="417">
        <v>42486</v>
      </c>
      <c r="H804" s="434">
        <v>500</v>
      </c>
      <c r="I804" s="419">
        <v>14.35</v>
      </c>
      <c r="J804" s="420">
        <v>0.16</v>
      </c>
      <c r="K804" s="420">
        <f t="shared" si="141"/>
        <v>7174.84</v>
      </c>
      <c r="L804" s="418"/>
      <c r="M804" s="420"/>
    </row>
    <row r="805" spans="1:13" x14ac:dyDescent="0.25">
      <c r="A805" s="418"/>
      <c r="B805" s="463">
        <v>42430</v>
      </c>
      <c r="C805" s="418">
        <v>1000</v>
      </c>
      <c r="D805" s="419">
        <v>7.77</v>
      </c>
      <c r="E805" s="420">
        <v>0</v>
      </c>
      <c r="F805" s="420">
        <f t="shared" si="142"/>
        <v>7770</v>
      </c>
      <c r="G805" s="417">
        <v>42487</v>
      </c>
      <c r="H805" s="434">
        <v>600</v>
      </c>
      <c r="I805" s="419">
        <v>14.85</v>
      </c>
      <c r="J805" s="420">
        <v>0.19</v>
      </c>
      <c r="K805" s="420">
        <f t="shared" si="141"/>
        <v>8909.81</v>
      </c>
      <c r="L805" s="418"/>
      <c r="M805" s="420"/>
    </row>
    <row r="806" spans="1:13" x14ac:dyDescent="0.25">
      <c r="A806" s="418"/>
      <c r="B806" s="463">
        <v>42430</v>
      </c>
      <c r="C806" s="418">
        <v>500</v>
      </c>
      <c r="D806" s="419">
        <v>7.94</v>
      </c>
      <c r="E806" s="420">
        <v>0</v>
      </c>
      <c r="F806" s="420">
        <f t="shared" si="142"/>
        <v>3970</v>
      </c>
      <c r="G806" s="417">
        <v>42489</v>
      </c>
      <c r="H806" s="434">
        <v>3000</v>
      </c>
      <c r="I806" s="419">
        <v>14.15</v>
      </c>
      <c r="J806" s="420">
        <v>0.93</v>
      </c>
      <c r="K806" s="420">
        <f t="shared" si="141"/>
        <v>42449.07</v>
      </c>
      <c r="L806" s="418"/>
      <c r="M806" s="420"/>
    </row>
    <row r="807" spans="1:13" x14ac:dyDescent="0.25">
      <c r="A807" s="418"/>
      <c r="B807" s="463">
        <v>42431</v>
      </c>
      <c r="C807" s="418">
        <v>1000</v>
      </c>
      <c r="D807" s="419">
        <v>8.3699999999999992</v>
      </c>
      <c r="E807" s="420">
        <v>0</v>
      </c>
      <c r="F807" s="420">
        <f t="shared" si="142"/>
        <v>8370</v>
      </c>
      <c r="G807" s="417">
        <v>42492</v>
      </c>
      <c r="H807" s="434">
        <v>1000</v>
      </c>
      <c r="I807" s="419">
        <v>13.48</v>
      </c>
      <c r="J807" s="420">
        <v>0.28999999999999998</v>
      </c>
      <c r="K807" s="420">
        <f t="shared" si="141"/>
        <v>13479.71</v>
      </c>
      <c r="L807" s="418"/>
      <c r="M807" s="420"/>
    </row>
    <row r="808" spans="1:13" x14ac:dyDescent="0.25">
      <c r="A808" s="418"/>
      <c r="B808" s="463">
        <v>42432</v>
      </c>
      <c r="C808" s="418">
        <v>600</v>
      </c>
      <c r="D808" s="419">
        <v>9.3699999999999992</v>
      </c>
      <c r="E808" s="420">
        <v>0</v>
      </c>
      <c r="F808" s="420">
        <f t="shared" si="142"/>
        <v>5621.9999999999991</v>
      </c>
      <c r="G808" s="417">
        <v>42492</v>
      </c>
      <c r="H808" s="434">
        <v>1000</v>
      </c>
      <c r="I808" s="419">
        <v>13.61</v>
      </c>
      <c r="J808" s="420">
        <v>0.3</v>
      </c>
      <c r="K808" s="420">
        <f t="shared" si="141"/>
        <v>13609.7</v>
      </c>
      <c r="L808" s="418"/>
      <c r="M808" s="420"/>
    </row>
    <row r="809" spans="1:13" x14ac:dyDescent="0.25">
      <c r="A809" s="418"/>
      <c r="B809" s="463">
        <v>42432</v>
      </c>
      <c r="C809" s="418">
        <v>600</v>
      </c>
      <c r="D809" s="419">
        <v>8.8800000000000008</v>
      </c>
      <c r="E809" s="420">
        <v>0</v>
      </c>
      <c r="F809" s="420">
        <f t="shared" si="142"/>
        <v>5328.0000000000009</v>
      </c>
      <c r="G809" s="417">
        <v>42493</v>
      </c>
      <c r="H809" s="434">
        <v>322</v>
      </c>
      <c r="I809" s="419">
        <v>13.28</v>
      </c>
      <c r="J809" s="420">
        <v>0.09</v>
      </c>
      <c r="K809" s="420">
        <f t="shared" si="141"/>
        <v>4276.07</v>
      </c>
      <c r="L809" s="418"/>
      <c r="M809" s="420"/>
    </row>
    <row r="810" spans="1:13" x14ac:dyDescent="0.25">
      <c r="A810" s="418"/>
      <c r="B810" s="463">
        <v>42433</v>
      </c>
      <c r="C810" s="418">
        <v>600</v>
      </c>
      <c r="D810" s="419">
        <v>10.42</v>
      </c>
      <c r="E810" s="420">
        <v>0</v>
      </c>
      <c r="F810" s="420">
        <f t="shared" si="142"/>
        <v>6252</v>
      </c>
      <c r="G810" s="417">
        <v>42495</v>
      </c>
      <c r="H810" s="434">
        <v>1000</v>
      </c>
      <c r="I810" s="419">
        <v>12.05</v>
      </c>
      <c r="J810" s="420">
        <v>0.26</v>
      </c>
      <c r="K810" s="420">
        <f t="shared" si="141"/>
        <v>12049.74</v>
      </c>
      <c r="L810" s="418"/>
      <c r="M810" s="420"/>
    </row>
    <row r="811" spans="1:13" x14ac:dyDescent="0.25">
      <c r="A811" s="418"/>
      <c r="B811" s="463">
        <v>42440</v>
      </c>
      <c r="C811" s="418">
        <v>400</v>
      </c>
      <c r="D811" s="419">
        <v>11.12</v>
      </c>
      <c r="E811" s="420">
        <v>0</v>
      </c>
      <c r="F811" s="420">
        <f t="shared" si="142"/>
        <v>4448</v>
      </c>
      <c r="G811" s="417">
        <v>42495</v>
      </c>
      <c r="H811" s="434">
        <v>2000</v>
      </c>
      <c r="I811" s="419">
        <v>12.63</v>
      </c>
      <c r="J811" s="420">
        <v>0.55000000000000004</v>
      </c>
      <c r="K811" s="420">
        <f t="shared" si="141"/>
        <v>25259.45</v>
      </c>
      <c r="L811" s="418"/>
      <c r="M811" s="420"/>
    </row>
    <row r="812" spans="1:13" x14ac:dyDescent="0.25">
      <c r="A812" s="418"/>
      <c r="B812" s="463">
        <v>42446</v>
      </c>
      <c r="C812" s="418">
        <v>1500</v>
      </c>
      <c r="D812" s="419">
        <v>11.445</v>
      </c>
      <c r="E812" s="420">
        <v>0</v>
      </c>
      <c r="F812" s="420">
        <f t="shared" si="142"/>
        <v>17167.5</v>
      </c>
      <c r="G812" s="417">
        <v>42500</v>
      </c>
      <c r="H812" s="434">
        <v>1000</v>
      </c>
      <c r="I812" s="419">
        <v>11.66</v>
      </c>
      <c r="J812" s="420">
        <v>5.25</v>
      </c>
      <c r="K812" s="420">
        <f t="shared" si="141"/>
        <v>11654.75</v>
      </c>
      <c r="L812" s="418"/>
      <c r="M812" s="420"/>
    </row>
    <row r="813" spans="1:13" x14ac:dyDescent="0.25">
      <c r="A813" s="418"/>
      <c r="B813" s="521">
        <v>42447</v>
      </c>
      <c r="C813" s="418">
        <v>1500</v>
      </c>
      <c r="D813" s="419">
        <v>11.42</v>
      </c>
      <c r="E813" s="420">
        <v>0</v>
      </c>
      <c r="F813" s="420">
        <f t="shared" si="142"/>
        <v>17130</v>
      </c>
      <c r="G813" s="417">
        <v>42502</v>
      </c>
      <c r="H813" s="434">
        <v>1500</v>
      </c>
      <c r="I813" s="419">
        <v>12.36</v>
      </c>
      <c r="J813" s="420">
        <v>0.4</v>
      </c>
      <c r="K813" s="420">
        <f t="shared" si="141"/>
        <v>18539.599999999999</v>
      </c>
      <c r="L813" s="418"/>
      <c r="M813" s="420"/>
    </row>
    <row r="814" spans="1:13" x14ac:dyDescent="0.25">
      <c r="A814" s="418"/>
      <c r="B814" s="526"/>
      <c r="C814" s="418">
        <v>500</v>
      </c>
      <c r="D814" s="419">
        <v>11.42</v>
      </c>
      <c r="E814" s="420">
        <v>0</v>
      </c>
      <c r="F814" s="420">
        <f t="shared" si="142"/>
        <v>5710</v>
      </c>
      <c r="G814" s="417">
        <v>42503</v>
      </c>
      <c r="H814" s="434">
        <v>500</v>
      </c>
      <c r="I814" s="419">
        <v>12.49</v>
      </c>
      <c r="J814" s="420">
        <v>0.14000000000000001</v>
      </c>
      <c r="K814" s="420">
        <f t="shared" si="141"/>
        <v>6244.86</v>
      </c>
      <c r="L814" s="418"/>
      <c r="M814" s="420"/>
    </row>
    <row r="815" spans="1:13" x14ac:dyDescent="0.25">
      <c r="A815" s="418"/>
      <c r="B815" s="463">
        <v>42447</v>
      </c>
      <c r="C815" s="418">
        <v>650</v>
      </c>
      <c r="D815" s="419">
        <v>11.545</v>
      </c>
      <c r="E815" s="420">
        <v>0.75</v>
      </c>
      <c r="F815" s="420">
        <f t="shared" si="142"/>
        <v>7505</v>
      </c>
      <c r="G815" s="417">
        <v>42506</v>
      </c>
      <c r="H815" s="434">
        <v>300</v>
      </c>
      <c r="I815" s="419">
        <v>12.85</v>
      </c>
      <c r="J815" s="420">
        <v>0.08</v>
      </c>
      <c r="K815" s="420">
        <f t="shared" si="141"/>
        <v>3854.92</v>
      </c>
      <c r="L815" s="418"/>
      <c r="M815" s="420"/>
    </row>
    <row r="816" spans="1:13" x14ac:dyDescent="0.25">
      <c r="A816" s="418"/>
      <c r="B816" s="463">
        <v>42450</v>
      </c>
      <c r="C816" s="418">
        <v>1350</v>
      </c>
      <c r="D816" s="419">
        <v>11.42</v>
      </c>
      <c r="E816" s="420">
        <v>0</v>
      </c>
      <c r="F816" s="420">
        <f t="shared" si="142"/>
        <v>15417</v>
      </c>
      <c r="G816" s="417">
        <v>42513</v>
      </c>
      <c r="H816" s="434">
        <v>500</v>
      </c>
      <c r="I816" s="419">
        <v>13.05</v>
      </c>
      <c r="J816" s="420">
        <v>0.14000000000000001</v>
      </c>
      <c r="K816" s="420">
        <f t="shared" si="141"/>
        <v>6524.86</v>
      </c>
      <c r="L816" s="418"/>
      <c r="M816" s="420"/>
    </row>
    <row r="817" spans="1:13" x14ac:dyDescent="0.25">
      <c r="A817" s="418"/>
      <c r="B817" s="463">
        <v>42451</v>
      </c>
      <c r="C817" s="418">
        <v>1000</v>
      </c>
      <c r="D817" s="419">
        <v>11.38</v>
      </c>
      <c r="E817" s="420">
        <v>0</v>
      </c>
      <c r="F817" s="420">
        <f t="shared" si="142"/>
        <v>11380</v>
      </c>
      <c r="G817" s="417">
        <v>42515</v>
      </c>
      <c r="H817" s="434">
        <v>500</v>
      </c>
      <c r="I817" s="419">
        <v>13.59</v>
      </c>
      <c r="J817" s="420">
        <v>0.15</v>
      </c>
      <c r="K817" s="420">
        <f t="shared" si="141"/>
        <v>6794.85</v>
      </c>
      <c r="L817" s="418"/>
      <c r="M817" s="420"/>
    </row>
    <row r="818" spans="1:13" x14ac:dyDescent="0.25">
      <c r="A818" s="418"/>
      <c r="B818" s="521">
        <v>42451</v>
      </c>
      <c r="C818" s="418">
        <v>50</v>
      </c>
      <c r="D818" s="419">
        <v>11.22</v>
      </c>
      <c r="E818" s="420">
        <v>0</v>
      </c>
      <c r="F818" s="420">
        <f t="shared" si="142"/>
        <v>561</v>
      </c>
      <c r="G818" s="417">
        <v>42515</v>
      </c>
      <c r="H818" s="434">
        <v>500</v>
      </c>
      <c r="I818" s="419">
        <v>13.57</v>
      </c>
      <c r="J818" s="420">
        <v>0.15</v>
      </c>
      <c r="K818" s="420">
        <f t="shared" si="141"/>
        <v>6784.85</v>
      </c>
      <c r="L818" s="418"/>
      <c r="M818" s="420"/>
    </row>
    <row r="819" spans="1:13" x14ac:dyDescent="0.25">
      <c r="A819" s="418"/>
      <c r="B819" s="521"/>
      <c r="C819" s="418">
        <v>350</v>
      </c>
      <c r="D819" s="419">
        <v>11.22</v>
      </c>
      <c r="E819" s="420">
        <v>0</v>
      </c>
      <c r="F819" s="420">
        <f t="shared" si="142"/>
        <v>3927</v>
      </c>
      <c r="G819" s="417">
        <v>42517</v>
      </c>
      <c r="H819" s="434">
        <v>500</v>
      </c>
      <c r="I819" s="419">
        <v>12.87</v>
      </c>
      <c r="J819" s="420">
        <v>0.14000000000000001</v>
      </c>
      <c r="K819" s="420">
        <f t="shared" si="141"/>
        <v>6434.86</v>
      </c>
      <c r="L819" s="418"/>
      <c r="M819" s="420"/>
    </row>
    <row r="820" spans="1:13" ht="45" x14ac:dyDescent="0.25">
      <c r="A820" s="418"/>
      <c r="B820" s="525" t="s">
        <v>188</v>
      </c>
      <c r="C820" s="418">
        <v>650</v>
      </c>
      <c r="D820" s="419">
        <v>11.22</v>
      </c>
      <c r="E820" s="420">
        <v>0</v>
      </c>
      <c r="F820" s="420">
        <f t="shared" si="142"/>
        <v>7293</v>
      </c>
      <c r="G820" s="417">
        <v>42524</v>
      </c>
      <c r="H820" s="434">
        <v>400</v>
      </c>
      <c r="I820" s="419">
        <v>13.38</v>
      </c>
      <c r="J820" s="420">
        <v>0.12</v>
      </c>
      <c r="K820" s="420">
        <f t="shared" si="141"/>
        <v>5351.88</v>
      </c>
      <c r="L820" s="418"/>
      <c r="M820" s="420"/>
    </row>
    <row r="821" spans="1:13" x14ac:dyDescent="0.25">
      <c r="A821" s="418"/>
      <c r="B821" s="525"/>
      <c r="C821" s="418">
        <v>500</v>
      </c>
      <c r="D821" s="419">
        <v>11.01</v>
      </c>
      <c r="E821" s="420">
        <v>0</v>
      </c>
      <c r="F821" s="420">
        <f t="shared" si="142"/>
        <v>5505</v>
      </c>
      <c r="G821" s="417">
        <v>42527</v>
      </c>
      <c r="H821" s="434">
        <v>1000</v>
      </c>
      <c r="I821" s="419">
        <v>13.82</v>
      </c>
      <c r="J821" s="420">
        <v>0.3</v>
      </c>
      <c r="K821" s="420">
        <f t="shared" si="141"/>
        <v>13819.7</v>
      </c>
      <c r="L821" s="418"/>
      <c r="M821" s="420"/>
    </row>
    <row r="822" spans="1:13" x14ac:dyDescent="0.25">
      <c r="A822" s="418"/>
      <c r="B822" s="525"/>
      <c r="C822" s="418">
        <v>500</v>
      </c>
      <c r="D822" s="419">
        <v>10.75</v>
      </c>
      <c r="E822" s="420">
        <v>0</v>
      </c>
      <c r="F822" s="420">
        <f t="shared" si="142"/>
        <v>5375</v>
      </c>
      <c r="G822" s="417">
        <v>42527</v>
      </c>
      <c r="H822" s="434">
        <v>500</v>
      </c>
      <c r="I822" s="419">
        <v>13.97</v>
      </c>
      <c r="J822" s="420">
        <v>1.1499999999999999</v>
      </c>
      <c r="K822" s="420">
        <f t="shared" si="141"/>
        <v>6983.85</v>
      </c>
      <c r="L822" s="418"/>
      <c r="M822" s="420"/>
    </row>
    <row r="823" spans="1:13" x14ac:dyDescent="0.25">
      <c r="A823" s="418"/>
      <c r="B823" s="525"/>
      <c r="C823" s="418">
        <v>1000</v>
      </c>
      <c r="D823" s="419">
        <v>10.4</v>
      </c>
      <c r="E823" s="420">
        <v>0</v>
      </c>
      <c r="F823" s="420">
        <f t="shared" si="142"/>
        <v>10400</v>
      </c>
      <c r="G823" s="417">
        <v>42528</v>
      </c>
      <c r="H823" s="434">
        <v>500</v>
      </c>
      <c r="I823" s="419">
        <v>14.65</v>
      </c>
      <c r="J823" s="420">
        <v>0.16</v>
      </c>
      <c r="K823" s="420">
        <f t="shared" si="141"/>
        <v>7324.84</v>
      </c>
      <c r="L823" s="418"/>
      <c r="M823" s="420"/>
    </row>
    <row r="824" spans="1:13" x14ac:dyDescent="0.25">
      <c r="A824" s="418"/>
      <c r="B824" s="525"/>
      <c r="C824" s="418">
        <v>1000</v>
      </c>
      <c r="D824" s="419">
        <v>10.185</v>
      </c>
      <c r="E824" s="420">
        <v>0</v>
      </c>
      <c r="F824" s="420">
        <f t="shared" si="142"/>
        <v>10185</v>
      </c>
      <c r="G824" s="417">
        <v>42536</v>
      </c>
      <c r="H824" s="434">
        <v>400</v>
      </c>
      <c r="I824" s="419">
        <v>13.43</v>
      </c>
      <c r="J824" s="420">
        <v>0.12</v>
      </c>
      <c r="K824" s="420">
        <f t="shared" si="141"/>
        <v>5371.88</v>
      </c>
      <c r="L824" s="418"/>
      <c r="M824" s="420"/>
    </row>
    <row r="825" spans="1:13" x14ac:dyDescent="0.25">
      <c r="A825" s="418"/>
      <c r="B825" s="463">
        <v>42461</v>
      </c>
      <c r="C825" s="418">
        <v>2000</v>
      </c>
      <c r="D825" s="419">
        <v>10.43</v>
      </c>
      <c r="E825" s="420">
        <v>0</v>
      </c>
      <c r="F825" s="420">
        <f t="shared" si="142"/>
        <v>20860</v>
      </c>
      <c r="G825" s="417">
        <v>42537</v>
      </c>
      <c r="H825" s="434">
        <v>400</v>
      </c>
      <c r="I825" s="419">
        <v>12.69</v>
      </c>
      <c r="J825" s="420">
        <v>0.11</v>
      </c>
      <c r="K825" s="420">
        <f t="shared" si="141"/>
        <v>5075.8900000000003</v>
      </c>
      <c r="L825" s="418"/>
      <c r="M825" s="420"/>
    </row>
    <row r="826" spans="1:13" x14ac:dyDescent="0.25">
      <c r="A826" s="418"/>
      <c r="B826" s="463">
        <v>42461</v>
      </c>
      <c r="C826" s="418">
        <v>2000</v>
      </c>
      <c r="D826" s="419">
        <v>10.42</v>
      </c>
      <c r="E826" s="420">
        <v>0</v>
      </c>
      <c r="F826" s="420">
        <f t="shared" si="142"/>
        <v>20840</v>
      </c>
      <c r="G826" s="417">
        <v>42538</v>
      </c>
      <c r="H826" s="434">
        <v>500</v>
      </c>
      <c r="I826" s="419">
        <v>13.34</v>
      </c>
      <c r="J826" s="420">
        <v>0.15</v>
      </c>
      <c r="K826" s="420">
        <f t="shared" si="141"/>
        <v>6669.85</v>
      </c>
      <c r="L826" s="418"/>
      <c r="M826" s="420"/>
    </row>
    <row r="827" spans="1:13" ht="45" x14ac:dyDescent="0.25">
      <c r="A827" s="418"/>
      <c r="B827" s="463">
        <v>42465</v>
      </c>
      <c r="C827" s="418">
        <v>100</v>
      </c>
      <c r="D827" s="419">
        <v>10.4</v>
      </c>
      <c r="E827" s="420">
        <v>0</v>
      </c>
      <c r="F827" s="420">
        <f t="shared" si="142"/>
        <v>1040</v>
      </c>
      <c r="G827" s="527" t="s">
        <v>212</v>
      </c>
      <c r="H827" s="434">
        <v>500</v>
      </c>
      <c r="I827" s="419">
        <v>13.91</v>
      </c>
      <c r="J827" s="420">
        <v>0.15</v>
      </c>
      <c r="K827" s="420">
        <f t="shared" si="141"/>
        <v>6954.85</v>
      </c>
      <c r="L827" s="418"/>
      <c r="M827" s="420"/>
    </row>
    <row r="828" spans="1:13" x14ac:dyDescent="0.25">
      <c r="A828" s="418"/>
      <c r="B828" s="463">
        <v>42471</v>
      </c>
      <c r="C828" s="418">
        <v>500</v>
      </c>
      <c r="D828" s="419">
        <v>11.77</v>
      </c>
      <c r="E828" s="420">
        <v>0</v>
      </c>
      <c r="F828" s="420">
        <f t="shared" si="142"/>
        <v>5885</v>
      </c>
      <c r="G828" s="527"/>
      <c r="H828" s="434">
        <v>600</v>
      </c>
      <c r="I828" s="419">
        <v>14.36</v>
      </c>
      <c r="J828" s="420">
        <v>0.19</v>
      </c>
      <c r="K828" s="420">
        <f t="shared" si="141"/>
        <v>8615.81</v>
      </c>
      <c r="L828" s="418"/>
      <c r="M828" s="420"/>
    </row>
    <row r="829" spans="1:13" x14ac:dyDescent="0.25">
      <c r="A829" s="418"/>
      <c r="B829" s="463">
        <v>42471</v>
      </c>
      <c r="C829" s="418">
        <v>500</v>
      </c>
      <c r="D829" s="419">
        <v>11.55</v>
      </c>
      <c r="E829" s="420">
        <v>0</v>
      </c>
      <c r="F829" s="420">
        <f t="shared" si="142"/>
        <v>5775</v>
      </c>
      <c r="G829" s="527"/>
      <c r="H829" s="434">
        <v>500</v>
      </c>
      <c r="I829" s="419">
        <v>14.65</v>
      </c>
      <c r="J829" s="420">
        <v>0.16</v>
      </c>
      <c r="K829" s="420">
        <f t="shared" si="141"/>
        <v>7324.84</v>
      </c>
      <c r="L829" s="418"/>
      <c r="M829" s="420"/>
    </row>
    <row r="830" spans="1:13" x14ac:dyDescent="0.25">
      <c r="A830" s="418"/>
      <c r="B830" s="463">
        <v>42472</v>
      </c>
      <c r="C830" s="418">
        <v>610</v>
      </c>
      <c r="D830" s="419">
        <v>12.95</v>
      </c>
      <c r="E830" s="420">
        <v>0</v>
      </c>
      <c r="F830" s="420">
        <f t="shared" si="142"/>
        <v>7899.5</v>
      </c>
      <c r="G830" s="417">
        <v>42542</v>
      </c>
      <c r="H830" s="434">
        <v>500</v>
      </c>
      <c r="I830" s="419">
        <v>14.95</v>
      </c>
      <c r="J830" s="420">
        <v>0.16</v>
      </c>
      <c r="K830" s="420">
        <f t="shared" si="141"/>
        <v>7474.84</v>
      </c>
      <c r="L830" s="418"/>
      <c r="M830" s="420"/>
    </row>
    <row r="831" spans="1:13" x14ac:dyDescent="0.25">
      <c r="A831" s="418"/>
      <c r="B831" s="463">
        <v>42473</v>
      </c>
      <c r="C831" s="418">
        <v>970</v>
      </c>
      <c r="D831" s="419">
        <v>12.76</v>
      </c>
      <c r="E831" s="420">
        <v>4.0999999999999996</v>
      </c>
      <c r="F831" s="420">
        <f t="shared" si="142"/>
        <v>12381.3</v>
      </c>
      <c r="G831" s="417">
        <v>42542</v>
      </c>
      <c r="H831" s="434">
        <v>378</v>
      </c>
      <c r="I831" s="419">
        <v>15.2</v>
      </c>
      <c r="J831" s="420">
        <v>0.13</v>
      </c>
      <c r="K831" s="420">
        <f t="shared" si="141"/>
        <v>5745.4699999999993</v>
      </c>
      <c r="L831" s="418"/>
      <c r="M831" s="420"/>
    </row>
    <row r="832" spans="1:13" x14ac:dyDescent="0.25">
      <c r="A832" s="418"/>
      <c r="B832" s="463">
        <v>42474</v>
      </c>
      <c r="C832" s="418">
        <v>420</v>
      </c>
      <c r="D832" s="419">
        <v>12.755000000000001</v>
      </c>
      <c r="E832" s="420">
        <v>0.34</v>
      </c>
      <c r="F832" s="420">
        <f t="shared" si="142"/>
        <v>5357.4400000000005</v>
      </c>
      <c r="G832" s="418"/>
      <c r="H832" s="434"/>
      <c r="I832" s="419"/>
      <c r="J832" s="420"/>
      <c r="K832" s="420"/>
      <c r="L832" s="418"/>
      <c r="M832" s="420"/>
    </row>
    <row r="833" spans="1:13" x14ac:dyDescent="0.25">
      <c r="A833" s="418"/>
      <c r="B833" s="463">
        <v>42475</v>
      </c>
      <c r="C833" s="418">
        <v>500</v>
      </c>
      <c r="D833" s="419">
        <v>13.02</v>
      </c>
      <c r="E833" s="420">
        <v>-1.75</v>
      </c>
      <c r="F833" s="420">
        <f t="shared" si="142"/>
        <v>6508.25</v>
      </c>
      <c r="G833" s="418"/>
      <c r="H833" s="434"/>
      <c r="I833" s="419"/>
      <c r="J833" s="420"/>
      <c r="K833" s="420"/>
      <c r="L833" s="418"/>
      <c r="M833" s="420"/>
    </row>
    <row r="834" spans="1:13" x14ac:dyDescent="0.25">
      <c r="A834" s="418"/>
      <c r="B834" s="463">
        <v>42485</v>
      </c>
      <c r="C834" s="418">
        <v>500</v>
      </c>
      <c r="D834" s="419">
        <v>13.95</v>
      </c>
      <c r="E834" s="420">
        <v>0</v>
      </c>
      <c r="F834" s="420">
        <f t="shared" si="142"/>
        <v>6975</v>
      </c>
      <c r="G834" s="418"/>
      <c r="H834" s="434"/>
      <c r="I834" s="419"/>
      <c r="J834" s="420"/>
      <c r="K834" s="420"/>
      <c r="L834" s="418"/>
      <c r="M834" s="420"/>
    </row>
    <row r="835" spans="1:13" x14ac:dyDescent="0.25">
      <c r="A835" s="418"/>
      <c r="B835" s="463">
        <v>42487</v>
      </c>
      <c r="C835" s="418">
        <v>600</v>
      </c>
      <c r="D835" s="419">
        <v>14.63</v>
      </c>
      <c r="E835" s="420">
        <v>0</v>
      </c>
      <c r="F835" s="420">
        <f t="shared" si="142"/>
        <v>8778</v>
      </c>
      <c r="G835" s="418"/>
      <c r="H835" s="434"/>
      <c r="I835" s="419"/>
      <c r="J835" s="420"/>
      <c r="K835" s="420"/>
      <c r="L835" s="418"/>
      <c r="M835" s="420"/>
    </row>
    <row r="836" spans="1:13" x14ac:dyDescent="0.25">
      <c r="A836" s="418"/>
      <c r="B836" s="463">
        <v>42488</v>
      </c>
      <c r="C836" s="418">
        <v>500</v>
      </c>
      <c r="D836" s="419">
        <v>14.52</v>
      </c>
      <c r="E836" s="420">
        <v>0</v>
      </c>
      <c r="F836" s="420">
        <f t="shared" si="142"/>
        <v>7260</v>
      </c>
      <c r="G836" s="418"/>
      <c r="H836" s="434"/>
      <c r="I836" s="419"/>
      <c r="J836" s="420"/>
      <c r="K836" s="420"/>
      <c r="L836" s="418"/>
      <c r="M836" s="420"/>
    </row>
    <row r="837" spans="1:13" ht="30" x14ac:dyDescent="0.25">
      <c r="A837" s="528" t="s">
        <v>193</v>
      </c>
      <c r="B837" s="463">
        <v>42489</v>
      </c>
      <c r="C837" s="418">
        <v>500</v>
      </c>
      <c r="D837" s="419">
        <v>14.35</v>
      </c>
      <c r="E837" s="420">
        <v>0</v>
      </c>
      <c r="F837" s="420">
        <f t="shared" si="142"/>
        <v>7175</v>
      </c>
      <c r="G837" s="418"/>
      <c r="H837" s="434"/>
      <c r="I837" s="419"/>
      <c r="J837" s="420"/>
      <c r="K837" s="420"/>
      <c r="L837" s="418"/>
      <c r="M837" s="420"/>
    </row>
    <row r="838" spans="1:13" x14ac:dyDescent="0.25">
      <c r="A838" s="528"/>
      <c r="B838" s="463">
        <v>42489</v>
      </c>
      <c r="C838" s="418">
        <v>500</v>
      </c>
      <c r="D838" s="419">
        <v>14.15</v>
      </c>
      <c r="E838" s="420">
        <v>0</v>
      </c>
      <c r="F838" s="420">
        <f t="shared" si="142"/>
        <v>7075</v>
      </c>
      <c r="G838" s="418"/>
      <c r="H838" s="434"/>
      <c r="I838" s="419"/>
      <c r="J838" s="420"/>
      <c r="K838" s="420"/>
      <c r="L838" s="418"/>
      <c r="M838" s="420"/>
    </row>
    <row r="839" spans="1:13" x14ac:dyDescent="0.25">
      <c r="A839" s="528"/>
      <c r="B839" s="463">
        <v>42489</v>
      </c>
      <c r="C839" s="418">
        <v>1000</v>
      </c>
      <c r="D839" s="419">
        <v>13.92</v>
      </c>
      <c r="E839" s="420">
        <v>0</v>
      </c>
      <c r="F839" s="420">
        <f t="shared" si="142"/>
        <v>13920</v>
      </c>
      <c r="G839" s="418"/>
      <c r="H839" s="434"/>
      <c r="I839" s="419"/>
      <c r="J839" s="420"/>
      <c r="K839" s="420"/>
      <c r="L839" s="418"/>
      <c r="M839" s="420"/>
    </row>
    <row r="840" spans="1:13" x14ac:dyDescent="0.25">
      <c r="A840" s="528"/>
      <c r="B840" s="463">
        <v>42489</v>
      </c>
      <c r="C840" s="418">
        <v>1000</v>
      </c>
      <c r="D840" s="419">
        <v>13.8</v>
      </c>
      <c r="E840" s="420">
        <v>0</v>
      </c>
      <c r="F840" s="420">
        <f t="shared" si="142"/>
        <v>13800</v>
      </c>
      <c r="G840" s="418"/>
      <c r="H840" s="434"/>
      <c r="I840" s="419"/>
      <c r="J840" s="420"/>
      <c r="K840" s="420"/>
      <c r="L840" s="418"/>
      <c r="M840" s="420"/>
    </row>
    <row r="841" spans="1:13" x14ac:dyDescent="0.25">
      <c r="A841" s="418"/>
      <c r="B841" s="463">
        <v>42492</v>
      </c>
      <c r="C841" s="418">
        <v>1500</v>
      </c>
      <c r="D841" s="419">
        <v>13.25</v>
      </c>
      <c r="E841" s="420">
        <v>0</v>
      </c>
      <c r="F841" s="420">
        <f t="shared" si="142"/>
        <v>19875</v>
      </c>
      <c r="G841" s="418"/>
      <c r="H841" s="434"/>
      <c r="I841" s="419"/>
      <c r="J841" s="420"/>
      <c r="K841" s="420"/>
      <c r="L841" s="418"/>
      <c r="M841" s="420"/>
    </row>
    <row r="842" spans="1:13" x14ac:dyDescent="0.25">
      <c r="A842" s="418"/>
      <c r="B842" s="463">
        <v>42492</v>
      </c>
      <c r="C842" s="418">
        <v>500</v>
      </c>
      <c r="D842" s="419">
        <v>13.6</v>
      </c>
      <c r="E842" s="420">
        <v>0</v>
      </c>
      <c r="F842" s="420">
        <f t="shared" si="142"/>
        <v>6800</v>
      </c>
      <c r="G842" s="418"/>
      <c r="H842" s="434"/>
      <c r="I842" s="419"/>
      <c r="J842" s="420"/>
      <c r="K842" s="420"/>
      <c r="L842" s="418"/>
      <c r="M842" s="420"/>
    </row>
    <row r="843" spans="1:13" x14ac:dyDescent="0.25">
      <c r="A843" s="418"/>
      <c r="B843" s="463">
        <v>42493</v>
      </c>
      <c r="C843" s="418">
        <v>322</v>
      </c>
      <c r="D843" s="419">
        <v>12.85</v>
      </c>
      <c r="E843" s="420">
        <v>0</v>
      </c>
      <c r="F843" s="420">
        <f t="shared" si="142"/>
        <v>4137.7</v>
      </c>
      <c r="G843" s="418"/>
      <c r="H843" s="434"/>
      <c r="I843" s="419"/>
      <c r="J843" s="420"/>
      <c r="K843" s="420"/>
      <c r="L843" s="418"/>
      <c r="M843" s="420"/>
    </row>
    <row r="844" spans="1:13" ht="30" x14ac:dyDescent="0.25">
      <c r="A844" s="512" t="s">
        <v>196</v>
      </c>
      <c r="B844" s="463">
        <v>42494</v>
      </c>
      <c r="C844" s="418">
        <v>1000</v>
      </c>
      <c r="D844" s="419">
        <v>12.25</v>
      </c>
      <c r="E844" s="420">
        <v>0</v>
      </c>
      <c r="F844" s="420">
        <f t="shared" si="142"/>
        <v>12250</v>
      </c>
      <c r="G844" s="418"/>
      <c r="H844" s="434"/>
      <c r="I844" s="419"/>
      <c r="J844" s="420"/>
      <c r="K844" s="420"/>
      <c r="L844" s="418"/>
      <c r="M844" s="420"/>
    </row>
    <row r="845" spans="1:13" x14ac:dyDescent="0.25">
      <c r="A845" s="512"/>
      <c r="B845" s="463">
        <v>42494</v>
      </c>
      <c r="C845" s="418">
        <v>500</v>
      </c>
      <c r="D845" s="419">
        <v>12.53</v>
      </c>
      <c r="E845" s="420">
        <v>0</v>
      </c>
      <c r="F845" s="420">
        <f t="shared" si="142"/>
        <v>6265</v>
      </c>
      <c r="G845" s="418"/>
      <c r="H845" s="434"/>
      <c r="I845" s="419"/>
      <c r="J845" s="420"/>
      <c r="K845" s="420"/>
      <c r="L845" s="418"/>
      <c r="M845" s="420"/>
    </row>
    <row r="846" spans="1:13" x14ac:dyDescent="0.25">
      <c r="A846" s="512"/>
      <c r="B846" s="463">
        <v>42494</v>
      </c>
      <c r="C846" s="418">
        <v>500</v>
      </c>
      <c r="D846" s="419">
        <v>12.65</v>
      </c>
      <c r="E846" s="420">
        <v>0</v>
      </c>
      <c r="F846" s="420">
        <f t="shared" si="142"/>
        <v>6325</v>
      </c>
      <c r="G846" s="418"/>
      <c r="H846" s="434"/>
      <c r="I846" s="419"/>
      <c r="J846" s="420"/>
      <c r="K846" s="420"/>
      <c r="L846" s="418"/>
      <c r="M846" s="420"/>
    </row>
    <row r="847" spans="1:13" x14ac:dyDescent="0.25">
      <c r="A847" s="418"/>
      <c r="B847" s="463">
        <v>42495</v>
      </c>
      <c r="C847" s="418">
        <v>1000</v>
      </c>
      <c r="D847" s="419">
        <v>11.95</v>
      </c>
      <c r="E847" s="420">
        <v>0</v>
      </c>
      <c r="F847" s="420">
        <f t="shared" si="142"/>
        <v>11950</v>
      </c>
      <c r="G847" s="418"/>
      <c r="H847" s="434"/>
      <c r="I847" s="419"/>
      <c r="J847" s="420"/>
      <c r="K847" s="420"/>
      <c r="L847" s="418"/>
      <c r="M847" s="420"/>
    </row>
    <row r="848" spans="1:13" x14ac:dyDescent="0.25">
      <c r="A848" s="418"/>
      <c r="B848" s="463">
        <v>42499</v>
      </c>
      <c r="C848" s="418">
        <v>500</v>
      </c>
      <c r="D848" s="419">
        <v>11.48</v>
      </c>
      <c r="E848" s="420">
        <v>0</v>
      </c>
      <c r="F848" s="420">
        <f t="shared" si="142"/>
        <v>5740</v>
      </c>
      <c r="G848" s="418"/>
      <c r="H848" s="434"/>
      <c r="I848" s="419"/>
      <c r="J848" s="420"/>
      <c r="K848" s="420"/>
      <c r="L848" s="418"/>
      <c r="M848" s="420"/>
    </row>
    <row r="849" spans="1:13" x14ac:dyDescent="0.25">
      <c r="A849" s="418"/>
      <c r="B849" s="463">
        <v>42499</v>
      </c>
      <c r="C849" s="418">
        <v>500</v>
      </c>
      <c r="D849" s="419">
        <v>11.32</v>
      </c>
      <c r="E849" s="420">
        <v>0</v>
      </c>
      <c r="F849" s="420">
        <f t="shared" si="142"/>
        <v>5660</v>
      </c>
      <c r="G849" s="418"/>
      <c r="H849" s="434"/>
      <c r="I849" s="419"/>
      <c r="J849" s="420"/>
      <c r="K849" s="420"/>
      <c r="L849" s="418"/>
      <c r="M849" s="420"/>
    </row>
    <row r="850" spans="1:13" ht="30" x14ac:dyDescent="0.25">
      <c r="A850" s="528" t="s">
        <v>199</v>
      </c>
      <c r="B850" s="463">
        <v>42502</v>
      </c>
      <c r="C850" s="418">
        <v>500</v>
      </c>
      <c r="D850" s="419">
        <v>12.38</v>
      </c>
      <c r="E850" s="420">
        <v>0</v>
      </c>
      <c r="F850" s="420">
        <f t="shared" si="142"/>
        <v>6190</v>
      </c>
      <c r="G850" s="418"/>
      <c r="H850" s="434"/>
      <c r="I850" s="419"/>
      <c r="J850" s="420"/>
      <c r="K850" s="420"/>
      <c r="L850" s="418"/>
      <c r="M850" s="420"/>
    </row>
    <row r="851" spans="1:13" x14ac:dyDescent="0.25">
      <c r="A851" s="528"/>
      <c r="B851" s="463">
        <v>42502</v>
      </c>
      <c r="C851" s="418">
        <v>500</v>
      </c>
      <c r="D851" s="419">
        <v>12.3</v>
      </c>
      <c r="E851" s="420">
        <v>0</v>
      </c>
      <c r="F851" s="420">
        <f t="shared" si="142"/>
        <v>6150</v>
      </c>
      <c r="G851" s="418"/>
      <c r="H851" s="434"/>
      <c r="I851" s="419"/>
      <c r="J851" s="420"/>
      <c r="K851" s="420"/>
      <c r="L851" s="418"/>
      <c r="M851" s="420"/>
    </row>
    <row r="852" spans="1:13" x14ac:dyDescent="0.25">
      <c r="A852" s="528"/>
      <c r="B852" s="463">
        <v>42502</v>
      </c>
      <c r="C852" s="418">
        <v>500</v>
      </c>
      <c r="D852" s="419">
        <v>12.23</v>
      </c>
      <c r="E852" s="420">
        <v>0</v>
      </c>
      <c r="F852" s="420">
        <f t="shared" si="142"/>
        <v>6115</v>
      </c>
      <c r="G852" s="418"/>
      <c r="H852" s="434"/>
      <c r="I852" s="419"/>
      <c r="J852" s="420"/>
      <c r="K852" s="420"/>
      <c r="L852" s="418"/>
      <c r="M852" s="420"/>
    </row>
    <row r="853" spans="1:13" x14ac:dyDescent="0.25">
      <c r="A853" s="418"/>
      <c r="B853" s="463">
        <v>42503</v>
      </c>
      <c r="C853" s="418">
        <v>500</v>
      </c>
      <c r="D853" s="419">
        <v>12.41</v>
      </c>
      <c r="E853" s="420">
        <v>0</v>
      </c>
      <c r="F853" s="420">
        <f t="shared" si="142"/>
        <v>6205</v>
      </c>
      <c r="G853" s="418"/>
      <c r="H853" s="434"/>
      <c r="I853" s="419"/>
      <c r="J853" s="420"/>
      <c r="K853" s="420"/>
      <c r="L853" s="418"/>
      <c r="M853" s="420"/>
    </row>
    <row r="854" spans="1:13" x14ac:dyDescent="0.25">
      <c r="A854" s="418"/>
      <c r="B854" s="463">
        <v>42506</v>
      </c>
      <c r="C854" s="418">
        <v>300</v>
      </c>
      <c r="D854" s="419">
        <v>12.8</v>
      </c>
      <c r="E854" s="420">
        <v>0</v>
      </c>
      <c r="F854" s="420">
        <f t="shared" si="142"/>
        <v>3840</v>
      </c>
      <c r="G854" s="418"/>
      <c r="H854" s="434"/>
      <c r="I854" s="419"/>
      <c r="J854" s="420"/>
      <c r="K854" s="420"/>
      <c r="L854" s="418"/>
      <c r="M854" s="420"/>
    </row>
    <row r="855" spans="1:13" x14ac:dyDescent="0.25">
      <c r="A855" s="418"/>
      <c r="B855" s="463">
        <v>42514</v>
      </c>
      <c r="C855" s="418">
        <v>500</v>
      </c>
      <c r="D855" s="419">
        <v>13.02</v>
      </c>
      <c r="E855" s="420">
        <v>-1.65</v>
      </c>
      <c r="F855" s="420">
        <f t="shared" ref="F855:F918" si="143">C855*D855+E855</f>
        <v>6508.35</v>
      </c>
      <c r="G855" s="418"/>
      <c r="H855" s="434"/>
      <c r="I855" s="419"/>
      <c r="J855" s="420"/>
      <c r="K855" s="420"/>
      <c r="L855" s="418"/>
      <c r="M855" s="420"/>
    </row>
    <row r="856" spans="1:13" x14ac:dyDescent="0.25">
      <c r="A856" s="418"/>
      <c r="B856" s="463">
        <v>42515</v>
      </c>
      <c r="C856" s="418">
        <v>500</v>
      </c>
      <c r="D856" s="419">
        <v>13.45</v>
      </c>
      <c r="E856" s="420">
        <v>1</v>
      </c>
      <c r="F856" s="420">
        <f t="shared" si="143"/>
        <v>6726</v>
      </c>
      <c r="G856" s="418"/>
      <c r="H856" s="434"/>
      <c r="I856" s="419"/>
      <c r="J856" s="420"/>
      <c r="K856" s="420"/>
      <c r="L856" s="418"/>
      <c r="M856" s="420"/>
    </row>
    <row r="857" spans="1:13" x14ac:dyDescent="0.25">
      <c r="A857" s="418"/>
      <c r="B857" s="463">
        <v>42516</v>
      </c>
      <c r="C857" s="418">
        <v>500</v>
      </c>
      <c r="D857" s="419">
        <v>13.28</v>
      </c>
      <c r="E857" s="420">
        <v>-1.04</v>
      </c>
      <c r="F857" s="420">
        <f t="shared" si="143"/>
        <v>6638.96</v>
      </c>
      <c r="G857" s="418"/>
      <c r="H857" s="434"/>
      <c r="I857" s="419"/>
      <c r="J857" s="420"/>
      <c r="K857" s="420"/>
      <c r="L857" s="418"/>
      <c r="M857" s="420"/>
    </row>
    <row r="858" spans="1:13" x14ac:dyDescent="0.25">
      <c r="A858" s="418"/>
      <c r="B858" s="463">
        <v>42517</v>
      </c>
      <c r="C858" s="418">
        <v>500</v>
      </c>
      <c r="D858" s="419">
        <v>12.79</v>
      </c>
      <c r="E858" s="420">
        <v>0</v>
      </c>
      <c r="F858" s="420">
        <f t="shared" si="143"/>
        <v>6395</v>
      </c>
      <c r="G858" s="418"/>
      <c r="H858" s="434"/>
      <c r="I858" s="419"/>
      <c r="J858" s="420"/>
      <c r="K858" s="420"/>
      <c r="L858" s="418"/>
      <c r="M858" s="420"/>
    </row>
    <row r="859" spans="1:13" x14ac:dyDescent="0.25">
      <c r="A859" s="418"/>
      <c r="B859" s="463">
        <v>42524</v>
      </c>
      <c r="C859" s="418">
        <v>400</v>
      </c>
      <c r="D859" s="419">
        <v>13.28</v>
      </c>
      <c r="E859" s="420">
        <v>0</v>
      </c>
      <c r="F859" s="420">
        <f t="shared" si="143"/>
        <v>5312</v>
      </c>
      <c r="G859" s="418"/>
      <c r="H859" s="434"/>
      <c r="I859" s="419"/>
      <c r="J859" s="420"/>
      <c r="K859" s="420"/>
      <c r="L859" s="418"/>
      <c r="M859" s="420"/>
    </row>
    <row r="860" spans="1:13" x14ac:dyDescent="0.25">
      <c r="A860" s="418"/>
      <c r="B860" s="463">
        <v>42529</v>
      </c>
      <c r="C860" s="418">
        <v>500</v>
      </c>
      <c r="D860" s="419">
        <v>14.59</v>
      </c>
      <c r="E860" s="420">
        <v>0</v>
      </c>
      <c r="F860" s="420">
        <f t="shared" si="143"/>
        <v>7295</v>
      </c>
      <c r="G860" s="418"/>
      <c r="H860" s="434"/>
      <c r="I860" s="419"/>
      <c r="J860" s="420"/>
      <c r="K860" s="420"/>
      <c r="L860" s="418"/>
      <c r="M860" s="420"/>
    </row>
    <row r="861" spans="1:13" x14ac:dyDescent="0.25">
      <c r="A861" s="418"/>
      <c r="B861" s="463">
        <v>42531</v>
      </c>
      <c r="C861" s="418">
        <v>800</v>
      </c>
      <c r="D861" s="419">
        <v>13.79</v>
      </c>
      <c r="E861" s="420">
        <v>0</v>
      </c>
      <c r="F861" s="420">
        <f t="shared" si="143"/>
        <v>11032</v>
      </c>
      <c r="G861" s="418"/>
      <c r="H861" s="434"/>
      <c r="I861" s="419"/>
      <c r="J861" s="420"/>
      <c r="K861" s="420"/>
      <c r="L861" s="418"/>
      <c r="M861" s="420"/>
    </row>
    <row r="862" spans="1:13" x14ac:dyDescent="0.25">
      <c r="A862" s="418"/>
      <c r="B862" s="463">
        <v>42531</v>
      </c>
      <c r="C862" s="418">
        <v>300</v>
      </c>
      <c r="D862" s="419">
        <v>13.4</v>
      </c>
      <c r="E862" s="420">
        <v>0</v>
      </c>
      <c r="F862" s="420">
        <f t="shared" si="143"/>
        <v>4020</v>
      </c>
      <c r="G862" s="418"/>
      <c r="H862" s="434"/>
      <c r="I862" s="419"/>
      <c r="J862" s="420"/>
      <c r="K862" s="420"/>
      <c r="L862" s="418"/>
      <c r="M862" s="420"/>
    </row>
    <row r="863" spans="1:13" x14ac:dyDescent="0.25">
      <c r="A863" s="418"/>
      <c r="B863" s="463">
        <v>42535</v>
      </c>
      <c r="C863" s="418">
        <v>400</v>
      </c>
      <c r="D863" s="419">
        <v>12.85</v>
      </c>
      <c r="E863" s="420">
        <v>0</v>
      </c>
      <c r="F863" s="420">
        <f t="shared" si="143"/>
        <v>5140</v>
      </c>
      <c r="G863" s="418"/>
      <c r="H863" s="434"/>
      <c r="I863" s="419"/>
      <c r="J863" s="420"/>
      <c r="K863" s="420"/>
      <c r="L863" s="418"/>
      <c r="M863" s="420"/>
    </row>
    <row r="864" spans="1:13" x14ac:dyDescent="0.25">
      <c r="A864" s="418"/>
      <c r="B864" s="463">
        <v>42537</v>
      </c>
      <c r="C864" s="418">
        <v>400</v>
      </c>
      <c r="D864" s="419">
        <v>12.43</v>
      </c>
      <c r="E864" s="420">
        <v>-0.04</v>
      </c>
      <c r="F864" s="420">
        <f t="shared" si="143"/>
        <v>4971.96</v>
      </c>
      <c r="G864" s="418"/>
      <c r="H864" s="434"/>
      <c r="I864" s="419"/>
      <c r="J864" s="420"/>
      <c r="K864" s="420"/>
      <c r="L864" s="418"/>
      <c r="M864" s="420"/>
    </row>
    <row r="865" spans="1:13" x14ac:dyDescent="0.25">
      <c r="A865" s="418"/>
      <c r="B865" s="463">
        <v>42538</v>
      </c>
      <c r="C865" s="418">
        <v>500</v>
      </c>
      <c r="D865" s="419">
        <v>13.14</v>
      </c>
      <c r="E865" s="420">
        <v>0</v>
      </c>
      <c r="F865" s="420">
        <f t="shared" si="143"/>
        <v>6570</v>
      </c>
      <c r="G865" s="418"/>
      <c r="H865" s="434"/>
      <c r="I865" s="419"/>
      <c r="J865" s="420"/>
      <c r="K865" s="420"/>
      <c r="L865" s="418"/>
      <c r="M865" s="420"/>
    </row>
    <row r="866" spans="1:13" x14ac:dyDescent="0.25">
      <c r="A866" s="418"/>
      <c r="B866" s="463">
        <v>42543</v>
      </c>
      <c r="C866" s="418">
        <v>500</v>
      </c>
      <c r="D866" s="419">
        <v>14.75</v>
      </c>
      <c r="E866" s="420">
        <v>0</v>
      </c>
      <c r="F866" s="420">
        <f t="shared" si="143"/>
        <v>7375</v>
      </c>
      <c r="G866" s="417">
        <v>42544</v>
      </c>
      <c r="H866" s="434">
        <v>500</v>
      </c>
      <c r="I866" s="419">
        <v>15.24</v>
      </c>
      <c r="J866" s="420">
        <v>0.17</v>
      </c>
      <c r="K866" s="420">
        <f>H866*I866-J866</f>
        <v>7619.83</v>
      </c>
      <c r="L866" s="418"/>
      <c r="M866" s="420"/>
    </row>
    <row r="867" spans="1:13" x14ac:dyDescent="0.25">
      <c r="A867" s="418"/>
      <c r="B867" s="463">
        <v>42545</v>
      </c>
      <c r="C867" s="418">
        <v>878</v>
      </c>
      <c r="D867" s="419">
        <v>14.41</v>
      </c>
      <c r="E867" s="420">
        <v>0</v>
      </c>
      <c r="F867" s="420">
        <f t="shared" si="143"/>
        <v>12651.98</v>
      </c>
      <c r="G867" s="418"/>
      <c r="H867" s="434"/>
      <c r="I867" s="419"/>
      <c r="J867" s="420"/>
      <c r="K867" s="420"/>
      <c r="L867" s="418"/>
      <c r="M867" s="420"/>
    </row>
    <row r="868" spans="1:13" x14ac:dyDescent="0.25">
      <c r="A868" s="418"/>
      <c r="B868" s="463">
        <v>42545</v>
      </c>
      <c r="C868" s="418">
        <v>335</v>
      </c>
      <c r="D868" s="419">
        <v>14.08</v>
      </c>
      <c r="E868" s="420">
        <v>0</v>
      </c>
      <c r="F868" s="420">
        <f t="shared" si="143"/>
        <v>4716.8</v>
      </c>
      <c r="G868" s="418"/>
      <c r="H868" s="434"/>
      <c r="I868" s="419"/>
      <c r="J868" s="420"/>
      <c r="K868" s="420"/>
      <c r="L868" s="418"/>
      <c r="M868" s="420"/>
    </row>
    <row r="869" spans="1:13" x14ac:dyDescent="0.25">
      <c r="A869" s="418"/>
      <c r="B869" s="463">
        <v>42548</v>
      </c>
      <c r="C869" s="418">
        <v>965</v>
      </c>
      <c r="D869" s="419">
        <v>13.81</v>
      </c>
      <c r="E869" s="420">
        <v>0</v>
      </c>
      <c r="F869" s="420">
        <f t="shared" si="143"/>
        <v>13326.65</v>
      </c>
      <c r="G869" s="418"/>
      <c r="H869" s="434"/>
      <c r="I869" s="419"/>
      <c r="J869" s="420"/>
      <c r="K869" s="420"/>
      <c r="L869" s="418"/>
      <c r="M869" s="420"/>
    </row>
    <row r="870" spans="1:13" x14ac:dyDescent="0.25">
      <c r="A870" s="418"/>
      <c r="B870" s="463">
        <v>42548</v>
      </c>
      <c r="C870" s="418">
        <v>300</v>
      </c>
      <c r="D870" s="419">
        <v>13.58</v>
      </c>
      <c r="E870" s="420">
        <v>0</v>
      </c>
      <c r="F870" s="420">
        <f t="shared" si="143"/>
        <v>4074</v>
      </c>
      <c r="G870" s="417">
        <v>42549</v>
      </c>
      <c r="H870" s="434">
        <v>1100</v>
      </c>
      <c r="I870" s="419">
        <v>14.68</v>
      </c>
      <c r="J870" s="420">
        <v>0.35</v>
      </c>
      <c r="K870" s="420">
        <f t="shared" ref="K870:K955" si="144">H870*I870-J870</f>
        <v>16147.65</v>
      </c>
      <c r="L870" s="418"/>
      <c r="M870" s="420"/>
    </row>
    <row r="871" spans="1:13" ht="45" x14ac:dyDescent="0.25">
      <c r="A871" s="418"/>
      <c r="B871" s="463">
        <v>42556</v>
      </c>
      <c r="C871" s="418">
        <v>2178</v>
      </c>
      <c r="D871" s="419">
        <v>15.08</v>
      </c>
      <c r="E871" s="420">
        <v>0</v>
      </c>
      <c r="F871" s="420">
        <f t="shared" si="143"/>
        <v>32844.239999999998</v>
      </c>
      <c r="G871" s="524" t="s">
        <v>220</v>
      </c>
      <c r="H871" s="434">
        <v>500</v>
      </c>
      <c r="I871" s="419">
        <v>15.48</v>
      </c>
      <c r="J871" s="420">
        <v>0.17</v>
      </c>
      <c r="K871" s="420">
        <f t="shared" si="144"/>
        <v>7739.83</v>
      </c>
      <c r="L871" s="418"/>
      <c r="M871" s="420"/>
    </row>
    <row r="872" spans="1:13" x14ac:dyDescent="0.25">
      <c r="A872" s="418"/>
      <c r="B872" s="463">
        <v>42556</v>
      </c>
      <c r="C872" s="418">
        <v>500</v>
      </c>
      <c r="D872" s="419">
        <v>14.62</v>
      </c>
      <c r="E872" s="420">
        <v>0</v>
      </c>
      <c r="F872" s="420">
        <f t="shared" si="143"/>
        <v>7310</v>
      </c>
      <c r="G872" s="524"/>
      <c r="H872" s="434">
        <v>378</v>
      </c>
      <c r="I872" s="419">
        <v>15.65</v>
      </c>
      <c r="J872" s="420">
        <v>0.13</v>
      </c>
      <c r="K872" s="420">
        <f t="shared" si="144"/>
        <v>5915.57</v>
      </c>
      <c r="L872" s="418"/>
      <c r="M872" s="420"/>
    </row>
    <row r="873" spans="1:13" x14ac:dyDescent="0.25">
      <c r="A873" s="418"/>
      <c r="B873" s="463">
        <v>42557</v>
      </c>
      <c r="C873" s="418">
        <v>500</v>
      </c>
      <c r="D873" s="419">
        <v>14.78</v>
      </c>
      <c r="E873" s="420">
        <v>0</v>
      </c>
      <c r="F873" s="420">
        <f t="shared" si="143"/>
        <v>7390</v>
      </c>
      <c r="G873" s="524"/>
      <c r="H873" s="434">
        <v>500</v>
      </c>
      <c r="I873" s="419">
        <v>15.51</v>
      </c>
      <c r="J873" s="420">
        <v>0.17</v>
      </c>
      <c r="K873" s="420">
        <f t="shared" si="144"/>
        <v>7754.83</v>
      </c>
      <c r="L873" s="418"/>
      <c r="M873" s="420"/>
    </row>
    <row r="874" spans="1:13" x14ac:dyDescent="0.25">
      <c r="A874" s="418"/>
      <c r="B874" s="510">
        <v>42564</v>
      </c>
      <c r="C874" s="418">
        <v>320</v>
      </c>
      <c r="D874" s="419">
        <v>15.48</v>
      </c>
      <c r="E874" s="420">
        <v>0</v>
      </c>
      <c r="F874" s="420">
        <f t="shared" si="143"/>
        <v>4953.6000000000004</v>
      </c>
      <c r="G874" s="524"/>
      <c r="H874" s="434">
        <v>800</v>
      </c>
      <c r="I874" s="419">
        <v>15.78</v>
      </c>
      <c r="J874" s="420">
        <v>0.28000000000000003</v>
      </c>
      <c r="K874" s="420">
        <f t="shared" si="144"/>
        <v>12623.72</v>
      </c>
      <c r="L874" s="418"/>
      <c r="M874" s="420"/>
    </row>
    <row r="875" spans="1:13" x14ac:dyDescent="0.25">
      <c r="A875" s="511"/>
      <c r="B875" s="510">
        <v>42564</v>
      </c>
      <c r="C875" s="418">
        <v>160</v>
      </c>
      <c r="D875" s="419">
        <v>15.48</v>
      </c>
      <c r="E875" s="420">
        <v>0</v>
      </c>
      <c r="F875" s="420">
        <f t="shared" si="143"/>
        <v>2476.8000000000002</v>
      </c>
      <c r="G875" s="417">
        <v>42557</v>
      </c>
      <c r="H875" s="434">
        <v>500</v>
      </c>
      <c r="I875" s="419">
        <v>14.92</v>
      </c>
      <c r="J875" s="420">
        <v>0.16</v>
      </c>
      <c r="K875" s="420">
        <f t="shared" si="144"/>
        <v>7459.84</v>
      </c>
      <c r="L875" s="418"/>
      <c r="M875" s="420"/>
    </row>
    <row r="876" spans="1:13" x14ac:dyDescent="0.25">
      <c r="A876" s="511"/>
      <c r="B876" s="463">
        <v>42570</v>
      </c>
      <c r="C876" s="418">
        <v>200</v>
      </c>
      <c r="D876" s="419">
        <v>15.18</v>
      </c>
      <c r="E876" s="420">
        <v>0</v>
      </c>
      <c r="F876" s="420">
        <f t="shared" si="143"/>
        <v>3036</v>
      </c>
      <c r="G876" s="417">
        <v>42564</v>
      </c>
      <c r="H876" s="434">
        <v>420</v>
      </c>
      <c r="I876" s="419">
        <v>15.68</v>
      </c>
      <c r="J876" s="420">
        <v>0.14000000000000001</v>
      </c>
      <c r="K876" s="420">
        <f t="shared" si="144"/>
        <v>6585.4599999999991</v>
      </c>
      <c r="L876" s="418"/>
      <c r="M876" s="420"/>
    </row>
    <row r="877" spans="1:13" x14ac:dyDescent="0.25">
      <c r="A877" s="511"/>
      <c r="B877" s="463">
        <v>42570</v>
      </c>
      <c r="C877" s="418">
        <v>200</v>
      </c>
      <c r="D877" s="419">
        <v>14.68</v>
      </c>
      <c r="E877" s="420">
        <v>0</v>
      </c>
      <c r="F877" s="420">
        <f t="shared" si="143"/>
        <v>2936</v>
      </c>
      <c r="G877" s="417">
        <v>42571</v>
      </c>
      <c r="H877" s="434">
        <v>200</v>
      </c>
      <c r="I877" s="419">
        <v>14.82</v>
      </c>
      <c r="J877" s="420">
        <v>0.06</v>
      </c>
      <c r="K877" s="420">
        <f t="shared" si="144"/>
        <v>2963.94</v>
      </c>
      <c r="L877" s="418"/>
      <c r="M877" s="420"/>
    </row>
    <row r="878" spans="1:13" x14ac:dyDescent="0.25">
      <c r="A878" s="418"/>
      <c r="B878" s="463">
        <v>42571</v>
      </c>
      <c r="C878" s="418">
        <v>200</v>
      </c>
      <c r="D878" s="419">
        <v>14.33</v>
      </c>
      <c r="E878" s="420">
        <v>-1</v>
      </c>
      <c r="F878" s="420">
        <f t="shared" si="143"/>
        <v>2865</v>
      </c>
      <c r="G878" s="417">
        <v>42572</v>
      </c>
      <c r="H878" s="434">
        <v>200</v>
      </c>
      <c r="I878" s="419">
        <v>14.8</v>
      </c>
      <c r="J878" s="420">
        <v>0.06</v>
      </c>
      <c r="K878" s="420">
        <f t="shared" si="144"/>
        <v>2959.94</v>
      </c>
      <c r="L878" s="418"/>
      <c r="M878" s="420"/>
    </row>
    <row r="879" spans="1:13" x14ac:dyDescent="0.25">
      <c r="A879" s="418"/>
      <c r="B879" s="463">
        <v>42572</v>
      </c>
      <c r="C879" s="418">
        <v>60</v>
      </c>
      <c r="D879" s="419">
        <v>14.58</v>
      </c>
      <c r="E879" s="420">
        <v>0</v>
      </c>
      <c r="F879" s="420">
        <f t="shared" si="143"/>
        <v>874.8</v>
      </c>
      <c r="G879" s="417">
        <v>42577</v>
      </c>
      <c r="H879" s="434">
        <v>200</v>
      </c>
      <c r="I879" s="419">
        <v>13.78</v>
      </c>
      <c r="J879" s="420">
        <v>0.06</v>
      </c>
      <c r="K879" s="420">
        <f t="shared" si="144"/>
        <v>2755.94</v>
      </c>
      <c r="L879" s="418"/>
      <c r="M879" s="420"/>
    </row>
    <row r="880" spans="1:13" x14ac:dyDescent="0.25">
      <c r="A880" s="418"/>
      <c r="B880" s="463">
        <v>42572</v>
      </c>
      <c r="C880" s="418">
        <v>140</v>
      </c>
      <c r="D880" s="419">
        <v>14.65</v>
      </c>
      <c r="E880" s="420">
        <v>0</v>
      </c>
      <c r="F880" s="420">
        <f t="shared" si="143"/>
        <v>2051</v>
      </c>
      <c r="G880" s="417">
        <v>42580</v>
      </c>
      <c r="H880" s="434">
        <v>200</v>
      </c>
      <c r="I880" s="419">
        <v>13.224</v>
      </c>
      <c r="J880" s="420">
        <v>0.08</v>
      </c>
      <c r="K880" s="420">
        <f t="shared" si="144"/>
        <v>2644.7200000000003</v>
      </c>
      <c r="L880" s="418"/>
      <c r="M880" s="420"/>
    </row>
    <row r="881" spans="1:13" x14ac:dyDescent="0.25">
      <c r="A881" s="418"/>
      <c r="B881" s="463">
        <v>42573</v>
      </c>
      <c r="C881" s="418">
        <v>140</v>
      </c>
      <c r="D881" s="419">
        <v>14.08</v>
      </c>
      <c r="E881" s="420">
        <v>0</v>
      </c>
      <c r="F881" s="420">
        <f t="shared" si="143"/>
        <v>1971.2</v>
      </c>
      <c r="G881" s="417">
        <v>42580</v>
      </c>
      <c r="H881" s="434">
        <v>200</v>
      </c>
      <c r="I881" s="419">
        <v>13.58</v>
      </c>
      <c r="J881" s="420">
        <v>0.06</v>
      </c>
      <c r="K881" s="420">
        <f t="shared" si="144"/>
        <v>2715.94</v>
      </c>
      <c r="L881" s="418"/>
      <c r="M881" s="420"/>
    </row>
    <row r="882" spans="1:13" x14ac:dyDescent="0.25">
      <c r="A882" s="418"/>
      <c r="B882" s="463">
        <v>42576</v>
      </c>
      <c r="C882" s="418">
        <v>200</v>
      </c>
      <c r="D882" s="419">
        <v>13.55</v>
      </c>
      <c r="E882" s="420">
        <v>0</v>
      </c>
      <c r="F882" s="420">
        <f t="shared" si="143"/>
        <v>2710</v>
      </c>
      <c r="G882" s="417">
        <v>42586</v>
      </c>
      <c r="H882" s="434">
        <v>400</v>
      </c>
      <c r="I882" s="419">
        <v>13.78</v>
      </c>
      <c r="J882" s="420">
        <v>0.12</v>
      </c>
      <c r="K882" s="420">
        <f t="shared" si="144"/>
        <v>5511.88</v>
      </c>
      <c r="L882" s="418"/>
      <c r="M882" s="420"/>
    </row>
    <row r="883" spans="1:13" x14ac:dyDescent="0.25">
      <c r="A883" s="418"/>
      <c r="B883" s="463">
        <v>42578</v>
      </c>
      <c r="C883" s="418">
        <v>200</v>
      </c>
      <c r="D883" s="419">
        <v>13.18</v>
      </c>
      <c r="E883" s="420">
        <v>0</v>
      </c>
      <c r="F883" s="420">
        <f t="shared" si="143"/>
        <v>2636</v>
      </c>
      <c r="G883" s="417">
        <v>42586</v>
      </c>
      <c r="H883" s="434">
        <v>400</v>
      </c>
      <c r="I883" s="419">
        <v>13.72</v>
      </c>
      <c r="J883" s="420">
        <v>0.12</v>
      </c>
      <c r="K883" s="420">
        <f t="shared" si="144"/>
        <v>5487.88</v>
      </c>
      <c r="L883" s="418"/>
      <c r="M883" s="420"/>
    </row>
    <row r="884" spans="1:13" x14ac:dyDescent="0.25">
      <c r="A884" s="418"/>
      <c r="B884" s="463">
        <v>42580</v>
      </c>
      <c r="C884" s="418">
        <v>200</v>
      </c>
      <c r="D884" s="419">
        <v>13.15</v>
      </c>
      <c r="E884" s="420">
        <v>0</v>
      </c>
      <c r="F884" s="420">
        <f t="shared" si="143"/>
        <v>2630</v>
      </c>
      <c r="G884" s="417">
        <v>42586</v>
      </c>
      <c r="H884" s="434">
        <v>140</v>
      </c>
      <c r="I884" s="419">
        <v>13.88</v>
      </c>
      <c r="J884" s="420">
        <v>0.04</v>
      </c>
      <c r="K884" s="420">
        <f t="shared" si="144"/>
        <v>1943.16</v>
      </c>
      <c r="L884" s="418"/>
      <c r="M884" s="420"/>
    </row>
    <row r="885" spans="1:13" x14ac:dyDescent="0.25">
      <c r="A885" s="418"/>
      <c r="B885" s="463">
        <v>42583</v>
      </c>
      <c r="C885" s="507">
        <v>20</v>
      </c>
      <c r="D885" s="419">
        <v>13.02</v>
      </c>
      <c r="E885" s="420">
        <v>0</v>
      </c>
      <c r="F885" s="420">
        <f t="shared" si="143"/>
        <v>260.39999999999998</v>
      </c>
      <c r="G885" s="417">
        <v>42593</v>
      </c>
      <c r="H885" s="434">
        <v>460</v>
      </c>
      <c r="I885" s="419">
        <v>14.59</v>
      </c>
      <c r="J885" s="420">
        <v>0.15</v>
      </c>
      <c r="K885" s="420">
        <f t="shared" si="144"/>
        <v>6711.25</v>
      </c>
      <c r="L885" s="418"/>
      <c r="M885" s="420"/>
    </row>
    <row r="886" spans="1:13" x14ac:dyDescent="0.25">
      <c r="A886" s="418"/>
      <c r="B886" s="463">
        <v>42583</v>
      </c>
      <c r="C886" s="418">
        <v>180</v>
      </c>
      <c r="D886" s="419">
        <v>13.02</v>
      </c>
      <c r="E886" s="420">
        <v>0</v>
      </c>
      <c r="F886" s="420">
        <f t="shared" si="143"/>
        <v>2343.6</v>
      </c>
      <c r="G886" s="417">
        <v>42594</v>
      </c>
      <c r="H886" s="434">
        <v>500</v>
      </c>
      <c r="I886" s="419">
        <v>14.88</v>
      </c>
      <c r="J886" s="420">
        <v>0.16</v>
      </c>
      <c r="K886" s="420">
        <f t="shared" si="144"/>
        <v>7439.84</v>
      </c>
      <c r="L886" s="418"/>
      <c r="M886" s="420"/>
    </row>
    <row r="887" spans="1:13" x14ac:dyDescent="0.25">
      <c r="A887" s="418"/>
      <c r="B887" s="463">
        <v>42584</v>
      </c>
      <c r="C887" s="418">
        <v>120</v>
      </c>
      <c r="D887" s="419">
        <v>12.68</v>
      </c>
      <c r="E887" s="420">
        <v>0</v>
      </c>
      <c r="F887" s="420">
        <f t="shared" si="143"/>
        <v>1521.6</v>
      </c>
      <c r="G887" s="417">
        <v>42598</v>
      </c>
      <c r="H887" s="434">
        <v>500</v>
      </c>
      <c r="I887" s="419">
        <v>15.18</v>
      </c>
      <c r="J887" s="420">
        <v>0.17</v>
      </c>
      <c r="K887" s="420">
        <f t="shared" si="144"/>
        <v>7589.83</v>
      </c>
      <c r="L887" s="418"/>
      <c r="M887" s="420"/>
    </row>
    <row r="888" spans="1:13" x14ac:dyDescent="0.25">
      <c r="A888" s="418"/>
      <c r="B888" s="463">
        <v>42584</v>
      </c>
      <c r="C888" s="418">
        <v>80</v>
      </c>
      <c r="D888" s="419">
        <v>12.68</v>
      </c>
      <c r="E888" s="420">
        <v>0</v>
      </c>
      <c r="F888" s="420">
        <f t="shared" si="143"/>
        <v>1014.4</v>
      </c>
      <c r="G888" s="417">
        <v>42599</v>
      </c>
      <c r="H888" s="434">
        <v>500</v>
      </c>
      <c r="I888" s="419">
        <v>15.18</v>
      </c>
      <c r="J888" s="420">
        <v>0.17</v>
      </c>
      <c r="K888" s="420">
        <f t="shared" si="144"/>
        <v>7589.83</v>
      </c>
      <c r="L888" s="418"/>
      <c r="M888" s="420"/>
    </row>
    <row r="889" spans="1:13" x14ac:dyDescent="0.25">
      <c r="A889" s="418"/>
      <c r="B889" s="463">
        <v>42585</v>
      </c>
      <c r="C889" s="418">
        <v>242</v>
      </c>
      <c r="D889" s="419">
        <v>13.38</v>
      </c>
      <c r="E889" s="420">
        <v>0</v>
      </c>
      <c r="F889" s="420">
        <f t="shared" si="143"/>
        <v>3237.96</v>
      </c>
      <c r="G889" s="417">
        <v>42599</v>
      </c>
      <c r="H889" s="434">
        <v>500</v>
      </c>
      <c r="I889" s="419">
        <v>15.41</v>
      </c>
      <c r="J889" s="420">
        <v>0.17</v>
      </c>
      <c r="K889" s="420">
        <f t="shared" si="144"/>
        <v>7704.83</v>
      </c>
      <c r="L889" s="418"/>
      <c r="M889" s="420"/>
    </row>
    <row r="890" spans="1:13" x14ac:dyDescent="0.25">
      <c r="A890" s="418"/>
      <c r="B890" s="463">
        <v>42585</v>
      </c>
      <c r="C890" s="418">
        <v>158</v>
      </c>
      <c r="D890" s="419">
        <v>13.38</v>
      </c>
      <c r="E890" s="420">
        <v>0</v>
      </c>
      <c r="F890" s="420">
        <f t="shared" si="143"/>
        <v>2114.04</v>
      </c>
      <c r="G890" s="417">
        <v>42599</v>
      </c>
      <c r="H890" s="434">
        <v>500</v>
      </c>
      <c r="I890" s="419">
        <v>15.65</v>
      </c>
      <c r="J890" s="420">
        <v>0.17</v>
      </c>
      <c r="K890" s="420">
        <f t="shared" si="144"/>
        <v>7824.83</v>
      </c>
      <c r="L890" s="418"/>
      <c r="M890" s="420"/>
    </row>
    <row r="891" spans="1:13" ht="45" x14ac:dyDescent="0.25">
      <c r="A891" s="418"/>
      <c r="B891" s="463">
        <v>42594</v>
      </c>
      <c r="C891" s="418">
        <v>500</v>
      </c>
      <c r="D891" s="419">
        <v>14.65</v>
      </c>
      <c r="E891" s="420">
        <v>0</v>
      </c>
      <c r="F891" s="420">
        <f t="shared" si="143"/>
        <v>7325</v>
      </c>
      <c r="G891" s="529" t="s">
        <v>248</v>
      </c>
      <c r="H891" s="434">
        <v>500</v>
      </c>
      <c r="I891" s="419">
        <v>16.18</v>
      </c>
      <c r="J891" s="420">
        <v>0.18</v>
      </c>
      <c r="K891" s="420">
        <f t="shared" si="144"/>
        <v>8089.82</v>
      </c>
      <c r="L891" s="418"/>
      <c r="M891" s="420"/>
    </row>
    <row r="892" spans="1:13" x14ac:dyDescent="0.25">
      <c r="A892" s="418"/>
      <c r="B892" s="463">
        <v>42599</v>
      </c>
      <c r="C892" s="418">
        <v>242</v>
      </c>
      <c r="D892" s="419">
        <v>14.95</v>
      </c>
      <c r="E892" s="420">
        <v>0</v>
      </c>
      <c r="F892" s="420">
        <f t="shared" si="143"/>
        <v>3617.8999999999996</v>
      </c>
      <c r="G892" s="529"/>
      <c r="H892" s="434">
        <v>500</v>
      </c>
      <c r="I892" s="419">
        <v>16.38</v>
      </c>
      <c r="J892" s="420">
        <v>0.18</v>
      </c>
      <c r="K892" s="420">
        <f t="shared" si="144"/>
        <v>8189.8199999999988</v>
      </c>
      <c r="L892" s="418"/>
      <c r="M892" s="420"/>
    </row>
    <row r="893" spans="1:13" x14ac:dyDescent="0.25">
      <c r="A893" s="418"/>
      <c r="B893" s="463">
        <v>42599</v>
      </c>
      <c r="C893" s="418">
        <v>200</v>
      </c>
      <c r="D893" s="419">
        <v>14.95</v>
      </c>
      <c r="E893" s="420">
        <v>0</v>
      </c>
      <c r="F893" s="420">
        <f t="shared" si="143"/>
        <v>2990</v>
      </c>
      <c r="G893" s="529"/>
      <c r="H893" s="434">
        <v>178</v>
      </c>
      <c r="I893" s="419">
        <v>16.5</v>
      </c>
      <c r="J893" s="420">
        <v>0.06</v>
      </c>
      <c r="K893" s="420">
        <f t="shared" si="144"/>
        <v>2936.94</v>
      </c>
      <c r="L893" s="418"/>
      <c r="M893" s="420"/>
    </row>
    <row r="894" spans="1:13" x14ac:dyDescent="0.25">
      <c r="A894" s="418"/>
      <c r="B894" s="463">
        <v>42599</v>
      </c>
      <c r="C894" s="418">
        <v>36</v>
      </c>
      <c r="D894" s="419">
        <v>14.95</v>
      </c>
      <c r="E894" s="420">
        <v>0</v>
      </c>
      <c r="F894" s="420">
        <f t="shared" si="143"/>
        <v>538.19999999999993</v>
      </c>
      <c r="G894" s="529"/>
      <c r="H894" s="434">
        <v>500</v>
      </c>
      <c r="I894" s="419">
        <v>16.72</v>
      </c>
      <c r="J894" s="420">
        <v>0.18</v>
      </c>
      <c r="K894" s="420">
        <f t="shared" si="144"/>
        <v>8359.82</v>
      </c>
      <c r="L894" s="418"/>
      <c r="M894" s="420"/>
    </row>
    <row r="895" spans="1:13" x14ac:dyDescent="0.25">
      <c r="A895" s="418"/>
      <c r="B895" s="463">
        <v>42599</v>
      </c>
      <c r="C895" s="418">
        <v>22</v>
      </c>
      <c r="D895" s="419">
        <v>14.95</v>
      </c>
      <c r="E895" s="420">
        <v>0</v>
      </c>
      <c r="F895" s="420">
        <f t="shared" si="143"/>
        <v>328.9</v>
      </c>
      <c r="G895" s="417">
        <v>42601</v>
      </c>
      <c r="H895" s="434">
        <v>500</v>
      </c>
      <c r="I895" s="419">
        <v>16.82</v>
      </c>
      <c r="J895" s="420">
        <v>0.18</v>
      </c>
      <c r="K895" s="420">
        <f t="shared" si="144"/>
        <v>8409.82</v>
      </c>
      <c r="L895" s="418"/>
      <c r="M895" s="420"/>
    </row>
    <row r="896" spans="1:13" x14ac:dyDescent="0.25">
      <c r="A896" s="418"/>
      <c r="B896" s="463">
        <v>42604</v>
      </c>
      <c r="C896" s="418">
        <v>1000</v>
      </c>
      <c r="D896" s="419">
        <v>15.68</v>
      </c>
      <c r="E896" s="420">
        <v>0</v>
      </c>
      <c r="F896" s="420">
        <f t="shared" si="143"/>
        <v>15680</v>
      </c>
      <c r="G896" s="417">
        <v>42605</v>
      </c>
      <c r="H896" s="434">
        <v>500</v>
      </c>
      <c r="I896" s="419">
        <v>15.98</v>
      </c>
      <c r="J896" s="420">
        <v>0.17</v>
      </c>
      <c r="K896" s="420">
        <f t="shared" si="144"/>
        <v>7989.83</v>
      </c>
      <c r="L896" s="418"/>
      <c r="M896" s="420"/>
    </row>
    <row r="897" spans="1:13" x14ac:dyDescent="0.25">
      <c r="A897" s="418"/>
      <c r="B897" s="463">
        <v>42604</v>
      </c>
      <c r="C897" s="418">
        <v>500</v>
      </c>
      <c r="D897" s="419">
        <v>15.48</v>
      </c>
      <c r="E897" s="420">
        <v>0</v>
      </c>
      <c r="F897" s="420">
        <f t="shared" si="143"/>
        <v>7740</v>
      </c>
      <c r="G897" s="417">
        <v>42605</v>
      </c>
      <c r="H897" s="434">
        <v>500</v>
      </c>
      <c r="I897" s="419">
        <v>16.25</v>
      </c>
      <c r="J897" s="420">
        <v>0.18</v>
      </c>
      <c r="K897" s="420">
        <f t="shared" si="144"/>
        <v>8124.82</v>
      </c>
      <c r="L897" s="418"/>
      <c r="M897" s="420"/>
    </row>
    <row r="898" spans="1:13" x14ac:dyDescent="0.25">
      <c r="A898" s="418"/>
      <c r="B898" s="463">
        <v>42606</v>
      </c>
      <c r="C898" s="418">
        <v>178</v>
      </c>
      <c r="D898" s="419">
        <v>16.059999999999999</v>
      </c>
      <c r="E898" s="420">
        <v>0</v>
      </c>
      <c r="F898" s="420">
        <f t="shared" si="143"/>
        <v>2858.68</v>
      </c>
      <c r="G898" s="417">
        <v>42605</v>
      </c>
      <c r="H898" s="434">
        <v>500</v>
      </c>
      <c r="I898" s="419">
        <v>16.48</v>
      </c>
      <c r="J898" s="420">
        <v>0.18</v>
      </c>
      <c r="K898" s="420">
        <f t="shared" si="144"/>
        <v>8239.82</v>
      </c>
      <c r="L898" s="418"/>
      <c r="M898" s="420"/>
    </row>
    <row r="899" spans="1:13" x14ac:dyDescent="0.25">
      <c r="A899" s="418"/>
      <c r="B899" s="463">
        <v>42608</v>
      </c>
      <c r="C899" s="418">
        <v>500</v>
      </c>
      <c r="D899" s="419">
        <v>15.98</v>
      </c>
      <c r="E899" s="420">
        <v>0</v>
      </c>
      <c r="F899" s="420">
        <f t="shared" si="143"/>
        <v>7990</v>
      </c>
      <c r="G899" s="417">
        <v>42615</v>
      </c>
      <c r="H899" s="434">
        <v>500</v>
      </c>
      <c r="I899" s="419">
        <v>15.65</v>
      </c>
      <c r="J899" s="420">
        <v>0.17</v>
      </c>
      <c r="K899" s="420">
        <f t="shared" si="144"/>
        <v>7824.83</v>
      </c>
      <c r="L899" s="418"/>
      <c r="M899" s="420"/>
    </row>
    <row r="900" spans="1:13" ht="30" x14ac:dyDescent="0.25">
      <c r="A900" s="418"/>
      <c r="B900" s="463">
        <v>42608</v>
      </c>
      <c r="C900" s="418">
        <v>500</v>
      </c>
      <c r="D900" s="419">
        <v>15.85</v>
      </c>
      <c r="E900" s="420">
        <v>0</v>
      </c>
      <c r="F900" s="420">
        <f t="shared" si="143"/>
        <v>7925</v>
      </c>
      <c r="G900" s="417">
        <v>42621</v>
      </c>
      <c r="H900" s="434">
        <v>500</v>
      </c>
      <c r="I900" s="419">
        <v>16.72</v>
      </c>
      <c r="J900" s="420">
        <v>0.18</v>
      </c>
      <c r="K900" s="420">
        <f t="shared" si="144"/>
        <v>8359.82</v>
      </c>
      <c r="L900" s="530" t="s">
        <v>261</v>
      </c>
      <c r="M900" s="420"/>
    </row>
    <row r="901" spans="1:13" x14ac:dyDescent="0.25">
      <c r="A901" s="418"/>
      <c r="B901" s="463">
        <v>42612</v>
      </c>
      <c r="C901" s="418">
        <v>500</v>
      </c>
      <c r="D901" s="419">
        <v>15.68</v>
      </c>
      <c r="E901" s="420">
        <v>0</v>
      </c>
      <c r="F901" s="420">
        <f t="shared" si="143"/>
        <v>7840</v>
      </c>
      <c r="G901" s="417">
        <v>42621</v>
      </c>
      <c r="H901" s="434">
        <v>500</v>
      </c>
      <c r="I901" s="419">
        <v>16.28</v>
      </c>
      <c r="J901" s="420">
        <v>0.18</v>
      </c>
      <c r="K901" s="420">
        <f t="shared" si="144"/>
        <v>8139.8200000000006</v>
      </c>
      <c r="L901" s="530"/>
      <c r="M901" s="420"/>
    </row>
    <row r="902" spans="1:13" x14ac:dyDescent="0.25">
      <c r="A902" s="418"/>
      <c r="B902" s="463">
        <v>42612</v>
      </c>
      <c r="C902" s="418">
        <v>500</v>
      </c>
      <c r="D902" s="419">
        <v>15.55</v>
      </c>
      <c r="E902" s="420">
        <v>0</v>
      </c>
      <c r="F902" s="420">
        <f t="shared" si="143"/>
        <v>7775</v>
      </c>
      <c r="G902" s="417">
        <v>42621</v>
      </c>
      <c r="H902" s="434">
        <v>220</v>
      </c>
      <c r="I902" s="419">
        <v>16.77</v>
      </c>
      <c r="J902" s="420">
        <v>0.08</v>
      </c>
      <c r="K902" s="420">
        <f t="shared" si="144"/>
        <v>3689.32</v>
      </c>
      <c r="L902" s="530"/>
      <c r="M902" s="420"/>
    </row>
    <row r="903" spans="1:13" x14ac:dyDescent="0.25">
      <c r="A903" s="418"/>
      <c r="B903" s="463">
        <v>42613</v>
      </c>
      <c r="C903" s="418">
        <v>500</v>
      </c>
      <c r="D903" s="419">
        <v>15.244999999999999</v>
      </c>
      <c r="E903" s="420">
        <v>0</v>
      </c>
      <c r="F903" s="420">
        <f t="shared" si="143"/>
        <v>7622.5</v>
      </c>
      <c r="G903" s="417">
        <v>42625</v>
      </c>
      <c r="H903" s="434">
        <v>500</v>
      </c>
      <c r="I903" s="419">
        <v>15.5</v>
      </c>
      <c r="J903" s="420">
        <v>0.17</v>
      </c>
      <c r="K903" s="420">
        <f t="shared" si="144"/>
        <v>7749.83</v>
      </c>
      <c r="L903" s="418"/>
      <c r="M903" s="420"/>
    </row>
    <row r="904" spans="1:13" x14ac:dyDescent="0.25">
      <c r="A904" s="418"/>
      <c r="B904" s="463">
        <v>42613</v>
      </c>
      <c r="C904" s="418">
        <v>500</v>
      </c>
      <c r="D904" s="419">
        <v>15.08</v>
      </c>
      <c r="E904" s="420">
        <v>0</v>
      </c>
      <c r="F904" s="420">
        <f t="shared" si="143"/>
        <v>7540</v>
      </c>
      <c r="G904" s="417">
        <v>42628</v>
      </c>
      <c r="H904" s="434">
        <v>300</v>
      </c>
      <c r="I904" s="419">
        <v>14.46</v>
      </c>
      <c r="J904" s="420">
        <v>0.09</v>
      </c>
      <c r="K904" s="420">
        <f t="shared" si="144"/>
        <v>4337.91</v>
      </c>
      <c r="L904" s="418"/>
      <c r="M904" s="420"/>
    </row>
    <row r="905" spans="1:13" x14ac:dyDescent="0.25">
      <c r="A905" s="418"/>
      <c r="B905" s="463">
        <v>42622</v>
      </c>
      <c r="C905" s="418">
        <v>220</v>
      </c>
      <c r="D905" s="419">
        <v>16.25</v>
      </c>
      <c r="E905" s="420">
        <v>0</v>
      </c>
      <c r="F905" s="420">
        <f t="shared" si="143"/>
        <v>3575</v>
      </c>
      <c r="G905" s="417">
        <v>42634</v>
      </c>
      <c r="H905" s="434">
        <v>322</v>
      </c>
      <c r="I905" s="419">
        <v>14.28</v>
      </c>
      <c r="J905" s="420">
        <v>0.1</v>
      </c>
      <c r="K905" s="420">
        <f t="shared" si="144"/>
        <v>4598.0599999999995</v>
      </c>
      <c r="L905" s="418"/>
      <c r="M905" s="420"/>
    </row>
    <row r="906" spans="1:13" x14ac:dyDescent="0.25">
      <c r="A906" s="418"/>
      <c r="B906" s="463">
        <v>42622</v>
      </c>
      <c r="C906" s="418">
        <v>500</v>
      </c>
      <c r="D906" s="419">
        <v>15.98</v>
      </c>
      <c r="E906" s="420">
        <v>0</v>
      </c>
      <c r="F906" s="420">
        <f t="shared" si="143"/>
        <v>7990</v>
      </c>
      <c r="G906" s="417">
        <v>42634</v>
      </c>
      <c r="H906" s="434">
        <v>400</v>
      </c>
      <c r="I906" s="419">
        <v>14.64</v>
      </c>
      <c r="J906" s="420">
        <v>0.13</v>
      </c>
      <c r="K906" s="420">
        <f t="shared" si="144"/>
        <v>5855.87</v>
      </c>
      <c r="L906" s="418"/>
      <c r="M906" s="420"/>
    </row>
    <row r="907" spans="1:13" x14ac:dyDescent="0.25">
      <c r="A907" s="418"/>
      <c r="B907" s="463">
        <v>42622</v>
      </c>
      <c r="C907" s="418">
        <v>500</v>
      </c>
      <c r="D907" s="419">
        <v>15.75</v>
      </c>
      <c r="E907" s="420">
        <v>0</v>
      </c>
      <c r="F907" s="420">
        <f t="shared" si="143"/>
        <v>7875</v>
      </c>
      <c r="G907" s="417">
        <v>42639</v>
      </c>
      <c r="H907" s="434">
        <v>200</v>
      </c>
      <c r="I907" s="419">
        <v>14.72</v>
      </c>
      <c r="J907" s="420">
        <v>0.06</v>
      </c>
      <c r="K907" s="420">
        <f t="shared" si="144"/>
        <v>2943.94</v>
      </c>
      <c r="L907" s="418"/>
      <c r="M907" s="420"/>
    </row>
    <row r="908" spans="1:13" x14ac:dyDescent="0.25">
      <c r="A908" s="418"/>
      <c r="B908" s="463">
        <v>42625</v>
      </c>
      <c r="C908" s="418">
        <v>500</v>
      </c>
      <c r="D908" s="419">
        <v>15.22</v>
      </c>
      <c r="E908" s="420">
        <v>0</v>
      </c>
      <c r="F908" s="420">
        <f t="shared" si="143"/>
        <v>7610</v>
      </c>
      <c r="G908" s="417">
        <v>42641</v>
      </c>
      <c r="H908" s="434">
        <v>300</v>
      </c>
      <c r="I908" s="419">
        <v>15.28</v>
      </c>
      <c r="J908" s="420">
        <v>0.1</v>
      </c>
      <c r="K908" s="420">
        <f t="shared" si="144"/>
        <v>4583.8999999999996</v>
      </c>
      <c r="L908" s="418"/>
      <c r="M908" s="420"/>
    </row>
    <row r="909" spans="1:13" ht="30" x14ac:dyDescent="0.25">
      <c r="A909" s="512" t="s">
        <v>269</v>
      </c>
      <c r="B909" s="463">
        <v>42626</v>
      </c>
      <c r="C909" s="418">
        <v>600</v>
      </c>
      <c r="D909" s="419">
        <v>14.91</v>
      </c>
      <c r="E909" s="420">
        <v>-3</v>
      </c>
      <c r="F909" s="420">
        <f t="shared" si="143"/>
        <v>8943</v>
      </c>
      <c r="G909" s="417">
        <v>42641</v>
      </c>
      <c r="H909" s="434">
        <v>400</v>
      </c>
      <c r="I909" s="419">
        <v>15.06</v>
      </c>
      <c r="J909" s="420">
        <v>0.13</v>
      </c>
      <c r="K909" s="420">
        <f t="shared" si="144"/>
        <v>6023.87</v>
      </c>
      <c r="L909" s="418"/>
      <c r="M909" s="420"/>
    </row>
    <row r="910" spans="1:13" x14ac:dyDescent="0.25">
      <c r="A910" s="512"/>
      <c r="B910" s="463">
        <v>42626</v>
      </c>
      <c r="C910" s="418">
        <v>400</v>
      </c>
      <c r="D910" s="419">
        <v>14.75</v>
      </c>
      <c r="E910" s="420">
        <v>0</v>
      </c>
      <c r="F910" s="420">
        <f t="shared" si="143"/>
        <v>5900</v>
      </c>
      <c r="G910" s="417">
        <v>42641</v>
      </c>
      <c r="H910" s="434">
        <v>322</v>
      </c>
      <c r="I910" s="419">
        <v>14.39</v>
      </c>
      <c r="J910" s="420">
        <v>0.1</v>
      </c>
      <c r="K910" s="420">
        <f t="shared" si="144"/>
        <v>4633.4799999999996</v>
      </c>
      <c r="L910" s="418"/>
      <c r="M910" s="420"/>
    </row>
    <row r="911" spans="1:13" x14ac:dyDescent="0.25">
      <c r="A911" s="512"/>
      <c r="B911" s="463">
        <v>42626</v>
      </c>
      <c r="C911" s="418">
        <v>300</v>
      </c>
      <c r="D911" s="419">
        <v>14.48</v>
      </c>
      <c r="E911" s="420">
        <v>0</v>
      </c>
      <c r="F911" s="420">
        <f t="shared" si="143"/>
        <v>4344</v>
      </c>
      <c r="G911" s="417">
        <v>42641</v>
      </c>
      <c r="H911" s="434">
        <v>500</v>
      </c>
      <c r="I911" s="419">
        <v>14.26</v>
      </c>
      <c r="J911" s="420">
        <v>0.16</v>
      </c>
      <c r="K911" s="420">
        <f t="shared" si="144"/>
        <v>7129.84</v>
      </c>
      <c r="L911" s="418"/>
      <c r="M911" s="420"/>
    </row>
    <row r="912" spans="1:13" x14ac:dyDescent="0.25">
      <c r="A912" s="512"/>
      <c r="B912" s="463">
        <v>42626</v>
      </c>
      <c r="C912" s="418">
        <v>300</v>
      </c>
      <c r="D912" s="419">
        <v>14.25</v>
      </c>
      <c r="E912" s="420">
        <v>0</v>
      </c>
      <c r="F912" s="420">
        <f t="shared" si="143"/>
        <v>4275</v>
      </c>
      <c r="G912" s="417">
        <v>42642</v>
      </c>
      <c r="H912" s="434">
        <v>300</v>
      </c>
      <c r="I912" s="419">
        <v>15.28</v>
      </c>
      <c r="J912" s="420">
        <v>0.1</v>
      </c>
      <c r="K912" s="420">
        <f t="shared" si="144"/>
        <v>4583.8999999999996</v>
      </c>
      <c r="L912" s="418"/>
      <c r="M912" s="420"/>
    </row>
    <row r="913" spans="1:13" x14ac:dyDescent="0.25">
      <c r="A913" s="512"/>
      <c r="B913" s="463">
        <v>42627</v>
      </c>
      <c r="C913" s="418">
        <v>200</v>
      </c>
      <c r="D913" s="419">
        <v>14.02</v>
      </c>
      <c r="E913" s="420">
        <v>-1</v>
      </c>
      <c r="F913" s="420">
        <f t="shared" si="143"/>
        <v>2803</v>
      </c>
      <c r="G913" s="417">
        <v>42642</v>
      </c>
      <c r="H913" s="434">
        <v>700</v>
      </c>
      <c r="I913" s="419">
        <v>15.78</v>
      </c>
      <c r="J913" s="420">
        <v>0.24</v>
      </c>
      <c r="K913" s="420">
        <f t="shared" si="144"/>
        <v>11045.76</v>
      </c>
      <c r="L913" s="418"/>
      <c r="M913" s="420"/>
    </row>
    <row r="914" spans="1:13" x14ac:dyDescent="0.25">
      <c r="A914" s="418"/>
      <c r="B914" s="463">
        <v>42628</v>
      </c>
      <c r="C914" s="418">
        <v>300</v>
      </c>
      <c r="D914" s="419">
        <v>14.3</v>
      </c>
      <c r="E914" s="420">
        <v>0</v>
      </c>
      <c r="F914" s="420">
        <f t="shared" si="143"/>
        <v>4290</v>
      </c>
      <c r="G914" s="417">
        <v>42642</v>
      </c>
      <c r="H914" s="434">
        <v>214</v>
      </c>
      <c r="I914" s="419">
        <v>15.98</v>
      </c>
      <c r="J914" s="420">
        <v>7.0000000000000007E-2</v>
      </c>
      <c r="K914" s="420">
        <f t="shared" si="144"/>
        <v>3419.65</v>
      </c>
      <c r="L914" s="418"/>
      <c r="M914" s="420"/>
    </row>
    <row r="915" spans="1:13" x14ac:dyDescent="0.25">
      <c r="A915" s="418"/>
      <c r="B915" s="463">
        <v>42632</v>
      </c>
      <c r="C915" s="418">
        <v>200</v>
      </c>
      <c r="D915" s="419">
        <v>14.06</v>
      </c>
      <c r="E915" s="420">
        <v>0</v>
      </c>
      <c r="F915" s="420">
        <f t="shared" si="143"/>
        <v>2812</v>
      </c>
      <c r="G915" s="417">
        <v>42648</v>
      </c>
      <c r="H915" s="434">
        <v>1000</v>
      </c>
      <c r="I915" s="419">
        <v>16.079999999999998</v>
      </c>
      <c r="J915" s="420">
        <v>0.35</v>
      </c>
      <c r="K915" s="420">
        <f t="shared" si="144"/>
        <v>16079.649999999998</v>
      </c>
      <c r="L915" s="418"/>
      <c r="M915" s="420"/>
    </row>
    <row r="916" spans="1:13" x14ac:dyDescent="0.25">
      <c r="A916" s="418"/>
      <c r="B916" s="463">
        <v>42633</v>
      </c>
      <c r="C916" s="418">
        <v>200</v>
      </c>
      <c r="D916" s="419">
        <v>14.11</v>
      </c>
      <c r="E916" s="420">
        <v>0</v>
      </c>
      <c r="F916" s="420">
        <f t="shared" si="143"/>
        <v>2822</v>
      </c>
      <c r="G916" s="417">
        <v>42648</v>
      </c>
      <c r="H916" s="434">
        <v>500</v>
      </c>
      <c r="I916" s="419">
        <v>16.38</v>
      </c>
      <c r="J916" s="420">
        <v>0.18</v>
      </c>
      <c r="K916" s="420">
        <f t="shared" si="144"/>
        <v>8189.8199999999988</v>
      </c>
      <c r="L916" s="418"/>
      <c r="M916" s="420"/>
    </row>
    <row r="917" spans="1:13" x14ac:dyDescent="0.25">
      <c r="A917" s="418"/>
      <c r="B917" s="463">
        <v>42633</v>
      </c>
      <c r="C917" s="418">
        <v>122</v>
      </c>
      <c r="D917" s="419">
        <v>14.1</v>
      </c>
      <c r="E917" s="420">
        <v>0</v>
      </c>
      <c r="F917" s="420">
        <f t="shared" si="143"/>
        <v>1720.2</v>
      </c>
      <c r="G917" s="417">
        <v>42649</v>
      </c>
      <c r="H917" s="434">
        <v>500</v>
      </c>
      <c r="I917" s="419">
        <v>16.16</v>
      </c>
      <c r="J917" s="420">
        <v>0.18</v>
      </c>
      <c r="K917" s="420">
        <f t="shared" si="144"/>
        <v>8079.82</v>
      </c>
      <c r="L917" s="418"/>
      <c r="M917" s="420"/>
    </row>
    <row r="918" spans="1:13" x14ac:dyDescent="0.25">
      <c r="A918" s="418"/>
      <c r="B918" s="463">
        <v>42636</v>
      </c>
      <c r="C918" s="418">
        <v>200</v>
      </c>
      <c r="D918" s="419">
        <v>14.38</v>
      </c>
      <c r="E918" s="420">
        <v>0</v>
      </c>
      <c r="F918" s="420">
        <f t="shared" si="143"/>
        <v>2876</v>
      </c>
      <c r="G918" s="417">
        <v>42671</v>
      </c>
      <c r="H918" s="434">
        <v>1000</v>
      </c>
      <c r="I918" s="419">
        <v>14.22</v>
      </c>
      <c r="J918" s="420">
        <v>0.31</v>
      </c>
      <c r="K918" s="420">
        <f t="shared" si="144"/>
        <v>14219.69</v>
      </c>
      <c r="L918" s="418"/>
      <c r="M918" s="420"/>
    </row>
    <row r="919" spans="1:13" x14ac:dyDescent="0.25">
      <c r="A919" s="418"/>
      <c r="B919" s="463">
        <v>42639</v>
      </c>
      <c r="C919" s="418">
        <v>200</v>
      </c>
      <c r="D919" s="419">
        <v>14.5</v>
      </c>
      <c r="E919" s="420">
        <v>0</v>
      </c>
      <c r="F919" s="420">
        <f t="shared" ref="F919:F933" si="145">C919*D919+E919</f>
        <v>2900</v>
      </c>
      <c r="G919" s="417">
        <v>42674</v>
      </c>
      <c r="H919" s="434">
        <v>300</v>
      </c>
      <c r="I919" s="419">
        <v>13.42</v>
      </c>
      <c r="J919" s="420">
        <v>0.09</v>
      </c>
      <c r="K919" s="420">
        <f t="shared" si="144"/>
        <v>4025.91</v>
      </c>
      <c r="L919" s="418"/>
      <c r="M919" s="420"/>
    </row>
    <row r="920" spans="1:13" x14ac:dyDescent="0.25">
      <c r="A920" s="418"/>
      <c r="B920" s="463">
        <v>42639</v>
      </c>
      <c r="C920" s="418">
        <v>200</v>
      </c>
      <c r="D920" s="419">
        <v>14.38</v>
      </c>
      <c r="E920" s="420">
        <v>0</v>
      </c>
      <c r="F920" s="420">
        <f t="shared" si="145"/>
        <v>2876</v>
      </c>
      <c r="G920" s="417">
        <v>42674</v>
      </c>
      <c r="H920" s="434">
        <v>200</v>
      </c>
      <c r="I920" s="419">
        <v>13.25</v>
      </c>
      <c r="J920" s="420">
        <v>-0.74</v>
      </c>
      <c r="K920" s="420">
        <f t="shared" si="144"/>
        <v>2650.74</v>
      </c>
      <c r="L920" s="418"/>
      <c r="M920" s="420"/>
    </row>
    <row r="921" spans="1:13" x14ac:dyDescent="0.25">
      <c r="A921" s="418"/>
      <c r="B921" s="463">
        <v>42640</v>
      </c>
      <c r="C921" s="418">
        <v>322</v>
      </c>
      <c r="D921" s="419">
        <v>13.97</v>
      </c>
      <c r="E921" s="420">
        <v>0</v>
      </c>
      <c r="F921" s="420">
        <f t="shared" si="145"/>
        <v>4498.34</v>
      </c>
      <c r="G921" s="417">
        <v>42676</v>
      </c>
      <c r="H921" s="434">
        <v>200</v>
      </c>
      <c r="I921" s="419">
        <v>13.05</v>
      </c>
      <c r="J921" s="420">
        <v>0.06</v>
      </c>
      <c r="K921" s="420">
        <f t="shared" si="144"/>
        <v>2609.94</v>
      </c>
      <c r="L921" s="418"/>
      <c r="M921" s="420"/>
    </row>
    <row r="922" spans="1:13" x14ac:dyDescent="0.25">
      <c r="A922" s="418"/>
      <c r="B922" s="463">
        <v>42641</v>
      </c>
      <c r="C922" s="418">
        <v>300</v>
      </c>
      <c r="D922" s="419">
        <v>14.02</v>
      </c>
      <c r="E922" s="420">
        <v>-1.26</v>
      </c>
      <c r="F922" s="420">
        <f t="shared" si="145"/>
        <v>4204.74</v>
      </c>
      <c r="G922" s="417">
        <v>42677</v>
      </c>
      <c r="H922" s="434">
        <v>500</v>
      </c>
      <c r="I922" s="419">
        <v>13.96</v>
      </c>
      <c r="J922" s="420">
        <v>0.15</v>
      </c>
      <c r="K922" s="420">
        <f t="shared" si="144"/>
        <v>6979.85</v>
      </c>
      <c r="L922" s="418"/>
      <c r="M922" s="420"/>
    </row>
    <row r="923" spans="1:13" x14ac:dyDescent="0.25">
      <c r="A923" s="418"/>
      <c r="B923" s="463">
        <v>42641</v>
      </c>
      <c r="C923" s="418">
        <v>200</v>
      </c>
      <c r="D923" s="419">
        <v>14.17</v>
      </c>
      <c r="E923" s="420">
        <v>0</v>
      </c>
      <c r="F923" s="420">
        <f t="shared" si="145"/>
        <v>2834</v>
      </c>
      <c r="G923" s="417">
        <v>42677</v>
      </c>
      <c r="H923" s="434">
        <v>2000</v>
      </c>
      <c r="I923" s="419">
        <v>14.5</v>
      </c>
      <c r="J923" s="420">
        <v>0.63</v>
      </c>
      <c r="K923" s="420">
        <f t="shared" si="144"/>
        <v>28999.37</v>
      </c>
      <c r="L923" s="418"/>
      <c r="M923" s="420"/>
    </row>
    <row r="924" spans="1:13" x14ac:dyDescent="0.25">
      <c r="A924" s="418"/>
      <c r="B924" s="463">
        <v>42642</v>
      </c>
      <c r="C924" s="418">
        <v>414</v>
      </c>
      <c r="D924" s="419">
        <v>15.66</v>
      </c>
      <c r="E924" s="420">
        <v>0</v>
      </c>
      <c r="F924" s="420">
        <f t="shared" si="145"/>
        <v>6483.24</v>
      </c>
      <c r="G924" s="417">
        <v>42682</v>
      </c>
      <c r="H924" s="434">
        <v>1000</v>
      </c>
      <c r="I924" s="419">
        <v>14.28</v>
      </c>
      <c r="J924" s="420">
        <v>0.31</v>
      </c>
      <c r="K924" s="420">
        <f t="shared" si="144"/>
        <v>14279.69</v>
      </c>
      <c r="L924" s="418"/>
      <c r="M924" s="420"/>
    </row>
    <row r="925" spans="1:13" ht="30" x14ac:dyDescent="0.25">
      <c r="A925" s="512" t="s">
        <v>283</v>
      </c>
      <c r="B925" s="463">
        <v>42647</v>
      </c>
      <c r="C925" s="418">
        <v>500</v>
      </c>
      <c r="D925" s="419">
        <v>15.86</v>
      </c>
      <c r="E925" s="420">
        <v>0</v>
      </c>
      <c r="F925" s="420">
        <f t="shared" si="145"/>
        <v>7930</v>
      </c>
      <c r="G925" s="417">
        <v>42685</v>
      </c>
      <c r="H925" s="434">
        <v>500</v>
      </c>
      <c r="I925" s="419">
        <v>15.88</v>
      </c>
      <c r="J925" s="420">
        <v>0.17</v>
      </c>
      <c r="K925" s="420">
        <f t="shared" si="144"/>
        <v>7939.83</v>
      </c>
      <c r="L925" s="418"/>
      <c r="M925" s="420"/>
    </row>
    <row r="926" spans="1:13" x14ac:dyDescent="0.25">
      <c r="A926" s="512"/>
      <c r="B926" s="463">
        <v>42647</v>
      </c>
      <c r="C926" s="418">
        <v>500</v>
      </c>
      <c r="D926" s="419">
        <v>15.62</v>
      </c>
      <c r="E926" s="420">
        <v>0</v>
      </c>
      <c r="F926" s="420">
        <f t="shared" si="145"/>
        <v>7810</v>
      </c>
      <c r="G926" s="417">
        <v>42695</v>
      </c>
      <c r="H926" s="434">
        <v>2272</v>
      </c>
      <c r="I926" s="419">
        <v>16.28</v>
      </c>
      <c r="J926" s="420">
        <v>0.81</v>
      </c>
      <c r="K926" s="420">
        <f t="shared" si="144"/>
        <v>36987.350000000006</v>
      </c>
      <c r="L926" s="418"/>
      <c r="M926" s="420"/>
    </row>
    <row r="927" spans="1:13" x14ac:dyDescent="0.25">
      <c r="A927" s="512"/>
      <c r="B927" s="463">
        <v>42649</v>
      </c>
      <c r="C927" s="418">
        <v>500</v>
      </c>
      <c r="D927" s="419">
        <v>15.97</v>
      </c>
      <c r="E927" s="420">
        <v>0</v>
      </c>
      <c r="F927" s="420">
        <f t="shared" si="145"/>
        <v>7985</v>
      </c>
      <c r="G927" s="417">
        <v>42695</v>
      </c>
      <c r="H927" s="434">
        <v>500</v>
      </c>
      <c r="I927" s="419">
        <v>16.45</v>
      </c>
      <c r="J927" s="420">
        <v>0.18</v>
      </c>
      <c r="K927" s="420">
        <f t="shared" si="144"/>
        <v>8224.82</v>
      </c>
      <c r="L927" s="418"/>
      <c r="M927" s="420"/>
    </row>
    <row r="928" spans="1:13" x14ac:dyDescent="0.25">
      <c r="A928" s="512"/>
      <c r="B928" s="463">
        <v>42649</v>
      </c>
      <c r="C928" s="418">
        <v>500</v>
      </c>
      <c r="D928" s="419">
        <v>15.84</v>
      </c>
      <c r="E928" s="420">
        <v>0</v>
      </c>
      <c r="F928" s="420">
        <f t="shared" si="145"/>
        <v>7920</v>
      </c>
      <c r="G928" s="417">
        <v>42696</v>
      </c>
      <c r="H928" s="434">
        <v>500</v>
      </c>
      <c r="I928" s="419">
        <v>16.54</v>
      </c>
      <c r="J928" s="420">
        <v>0.18</v>
      </c>
      <c r="K928" s="420">
        <f t="shared" si="144"/>
        <v>8269.82</v>
      </c>
      <c r="L928" s="418"/>
      <c r="M928" s="420"/>
    </row>
    <row r="929" spans="1:13" x14ac:dyDescent="0.25">
      <c r="A929" s="418"/>
      <c r="B929" s="463">
        <v>42649</v>
      </c>
      <c r="C929" s="418">
        <v>500</v>
      </c>
      <c r="D929" s="419">
        <v>16.079999999999998</v>
      </c>
      <c r="E929" s="420">
        <v>0</v>
      </c>
      <c r="F929" s="420">
        <f t="shared" si="145"/>
        <v>8039.9999999999991</v>
      </c>
      <c r="G929" s="417">
        <v>42697</v>
      </c>
      <c r="H929" s="434">
        <v>200</v>
      </c>
      <c r="I929" s="419">
        <v>16.79</v>
      </c>
      <c r="J929" s="420">
        <v>7.0000000000000007E-2</v>
      </c>
      <c r="K929" s="420">
        <f t="shared" si="144"/>
        <v>3357.93</v>
      </c>
      <c r="L929" s="418"/>
      <c r="M929" s="420"/>
    </row>
    <row r="930" spans="1:13" x14ac:dyDescent="0.25">
      <c r="A930" s="418"/>
      <c r="B930" s="463">
        <v>42650</v>
      </c>
      <c r="C930" s="418">
        <v>300</v>
      </c>
      <c r="D930" s="419">
        <v>15.75</v>
      </c>
      <c r="E930" s="420">
        <v>0</v>
      </c>
      <c r="F930" s="420">
        <f t="shared" si="145"/>
        <v>4725</v>
      </c>
      <c r="G930" s="417">
        <v>42697</v>
      </c>
      <c r="H930" s="434">
        <v>500</v>
      </c>
      <c r="I930" s="419">
        <v>16.59</v>
      </c>
      <c r="J930" s="420">
        <v>0.18</v>
      </c>
      <c r="K930" s="420">
        <f t="shared" si="144"/>
        <v>8294.82</v>
      </c>
      <c r="L930" s="418"/>
      <c r="M930" s="420"/>
    </row>
    <row r="931" spans="1:13" x14ac:dyDescent="0.25">
      <c r="A931" s="418"/>
      <c r="B931" s="463">
        <v>42650</v>
      </c>
      <c r="C931" s="418">
        <v>300</v>
      </c>
      <c r="D931" s="419">
        <v>15.58</v>
      </c>
      <c r="E931" s="420">
        <v>0</v>
      </c>
      <c r="F931" s="420">
        <f t="shared" si="145"/>
        <v>4674</v>
      </c>
      <c r="G931" s="417">
        <v>42704</v>
      </c>
      <c r="H931" s="434">
        <v>1000</v>
      </c>
      <c r="I931" s="419">
        <v>16.420000000000002</v>
      </c>
      <c r="J931" s="420">
        <v>0.36</v>
      </c>
      <c r="K931" s="420">
        <f t="shared" si="144"/>
        <v>16419.64</v>
      </c>
      <c r="L931" s="418"/>
      <c r="M931" s="420"/>
    </row>
    <row r="932" spans="1:13" x14ac:dyDescent="0.25">
      <c r="A932" s="418"/>
      <c r="B932" s="463">
        <v>42653</v>
      </c>
      <c r="C932" s="418">
        <v>394</v>
      </c>
      <c r="D932" s="419">
        <v>15.72</v>
      </c>
      <c r="E932" s="420">
        <v>0</v>
      </c>
      <c r="F932" s="420">
        <f t="shared" si="145"/>
        <v>6193.68</v>
      </c>
      <c r="G932" s="417">
        <v>42704</v>
      </c>
      <c r="H932" s="434">
        <v>300</v>
      </c>
      <c r="I932" s="419">
        <v>16.78</v>
      </c>
      <c r="J932" s="420">
        <v>1.61</v>
      </c>
      <c r="K932" s="420">
        <f t="shared" si="144"/>
        <v>5032.3900000000003</v>
      </c>
      <c r="L932" s="418"/>
      <c r="M932" s="420"/>
    </row>
    <row r="933" spans="1:13" x14ac:dyDescent="0.25">
      <c r="A933" s="418"/>
      <c r="B933" s="463">
        <v>42653</v>
      </c>
      <c r="C933" s="418">
        <v>6</v>
      </c>
      <c r="D933" s="419">
        <v>15.72</v>
      </c>
      <c r="E933" s="420">
        <v>0</v>
      </c>
      <c r="F933" s="420">
        <f t="shared" si="145"/>
        <v>94.320000000000007</v>
      </c>
      <c r="G933" s="417">
        <v>42704</v>
      </c>
      <c r="H933" s="434">
        <v>1000</v>
      </c>
      <c r="I933" s="419">
        <v>17.079999999999998</v>
      </c>
      <c r="J933" s="420">
        <v>0.37</v>
      </c>
      <c r="K933" s="420">
        <f t="shared" si="144"/>
        <v>17079.63</v>
      </c>
      <c r="L933" s="418"/>
      <c r="M933" s="420"/>
    </row>
    <row r="934" spans="1:13" x14ac:dyDescent="0.25">
      <c r="A934" s="418"/>
      <c r="B934" s="463">
        <v>42655</v>
      </c>
      <c r="C934" s="418">
        <v>22</v>
      </c>
      <c r="D934" s="419">
        <v>15.48</v>
      </c>
      <c r="E934" s="420">
        <v>0</v>
      </c>
      <c r="F934" s="420">
        <f>C934*D934+E934</f>
        <v>340.56</v>
      </c>
      <c r="G934" s="417">
        <v>42704</v>
      </c>
      <c r="H934" s="434">
        <v>1000</v>
      </c>
      <c r="I934" s="419">
        <v>17.32</v>
      </c>
      <c r="J934" s="420">
        <v>0.38</v>
      </c>
      <c r="K934" s="420">
        <f t="shared" si="144"/>
        <v>17319.62</v>
      </c>
      <c r="L934" s="418"/>
      <c r="M934" s="420"/>
    </row>
    <row r="935" spans="1:13" x14ac:dyDescent="0.25">
      <c r="A935" s="418"/>
      <c r="B935" s="463">
        <v>42655</v>
      </c>
      <c r="C935" s="418">
        <v>300</v>
      </c>
      <c r="D935" s="419">
        <v>15.48</v>
      </c>
      <c r="E935" s="420">
        <v>0</v>
      </c>
      <c r="F935" s="420">
        <f>C935*D935+E935</f>
        <v>4644</v>
      </c>
      <c r="G935" s="417">
        <v>42704</v>
      </c>
      <c r="H935" s="434">
        <v>500</v>
      </c>
      <c r="I935" s="419">
        <v>17.64</v>
      </c>
      <c r="J935" s="420">
        <v>0.19</v>
      </c>
      <c r="K935" s="420">
        <f t="shared" si="144"/>
        <v>8819.81</v>
      </c>
      <c r="L935" s="418"/>
      <c r="M935" s="420"/>
    </row>
    <row r="936" spans="1:13" x14ac:dyDescent="0.25">
      <c r="A936" s="513"/>
      <c r="B936" s="463">
        <v>42668</v>
      </c>
      <c r="C936" s="418">
        <v>500</v>
      </c>
      <c r="D936" s="419">
        <v>14.26</v>
      </c>
      <c r="E936" s="420">
        <v>-2.5</v>
      </c>
      <c r="F936" s="420">
        <f t="shared" ref="F936:F945" si="146">C936*D936+E936</f>
        <v>7127.5</v>
      </c>
      <c r="G936" s="417">
        <v>42705</v>
      </c>
      <c r="H936" s="434">
        <v>528</v>
      </c>
      <c r="I936" s="419">
        <v>18.7</v>
      </c>
      <c r="J936" s="420">
        <v>0.22</v>
      </c>
      <c r="K936" s="420">
        <f t="shared" si="144"/>
        <v>9873.380000000001</v>
      </c>
      <c r="L936" s="418"/>
      <c r="M936" s="420"/>
    </row>
    <row r="937" spans="1:13" x14ac:dyDescent="0.25">
      <c r="A937" s="513"/>
      <c r="B937" s="463">
        <v>42668</v>
      </c>
      <c r="C937" s="418">
        <v>500</v>
      </c>
      <c r="D937" s="419">
        <v>14.16</v>
      </c>
      <c r="E937" s="420">
        <v>0</v>
      </c>
      <c r="F937" s="420">
        <f t="shared" si="146"/>
        <v>7080</v>
      </c>
      <c r="G937" s="417">
        <v>42711</v>
      </c>
      <c r="H937" s="434">
        <v>500</v>
      </c>
      <c r="I937" s="419">
        <v>18.329999999999998</v>
      </c>
      <c r="J937" s="420">
        <v>0.2</v>
      </c>
      <c r="K937" s="420">
        <f t="shared" si="144"/>
        <v>9164.7999999999993</v>
      </c>
      <c r="L937" s="418"/>
      <c r="M937" s="420"/>
    </row>
    <row r="938" spans="1:13" x14ac:dyDescent="0.25">
      <c r="A938" s="513"/>
      <c r="B938" s="463">
        <v>42670</v>
      </c>
      <c r="C938" s="418">
        <v>500</v>
      </c>
      <c r="D938" s="419">
        <v>14.18</v>
      </c>
      <c r="E938" s="420">
        <v>0</v>
      </c>
      <c r="F938" s="420">
        <f t="shared" si="146"/>
        <v>7090</v>
      </c>
      <c r="G938" s="417">
        <v>42713</v>
      </c>
      <c r="H938" s="434">
        <v>500</v>
      </c>
      <c r="I938" s="419">
        <v>18.28</v>
      </c>
      <c r="J938" s="420">
        <v>0.2</v>
      </c>
      <c r="K938" s="420">
        <f t="shared" si="144"/>
        <v>9139.7999999999993</v>
      </c>
      <c r="L938" s="418"/>
      <c r="M938" s="420"/>
    </row>
    <row r="939" spans="1:13" x14ac:dyDescent="0.25">
      <c r="A939" s="513"/>
      <c r="B939" s="463">
        <v>42670</v>
      </c>
      <c r="C939" s="418">
        <v>500</v>
      </c>
      <c r="D939" s="419">
        <v>14.05</v>
      </c>
      <c r="E939" s="420">
        <v>0</v>
      </c>
      <c r="F939" s="420">
        <f t="shared" si="146"/>
        <v>7025</v>
      </c>
      <c r="G939" s="417">
        <v>42718</v>
      </c>
      <c r="H939" s="434">
        <v>200</v>
      </c>
      <c r="I939" s="419">
        <v>18.78</v>
      </c>
      <c r="J939" s="420">
        <v>0.08</v>
      </c>
      <c r="K939" s="420">
        <f t="shared" si="144"/>
        <v>3755.92</v>
      </c>
      <c r="L939" s="418"/>
      <c r="M939" s="420"/>
    </row>
    <row r="940" spans="1:13" x14ac:dyDescent="0.25">
      <c r="A940" s="513"/>
      <c r="B940" s="463">
        <v>42670</v>
      </c>
      <c r="C940" s="418">
        <v>500</v>
      </c>
      <c r="D940" s="419">
        <v>13.88</v>
      </c>
      <c r="E940" s="420">
        <v>0</v>
      </c>
      <c r="F940" s="420">
        <f t="shared" si="146"/>
        <v>6940</v>
      </c>
      <c r="G940" s="417">
        <v>42734</v>
      </c>
      <c r="H940" s="434">
        <v>1000</v>
      </c>
      <c r="I940" s="419">
        <v>17.72</v>
      </c>
      <c r="J940" s="420">
        <v>0.39</v>
      </c>
      <c r="K940" s="420">
        <f t="shared" si="144"/>
        <v>17719.61</v>
      </c>
      <c r="L940" s="418"/>
      <c r="M940" s="420"/>
    </row>
    <row r="941" spans="1:13" x14ac:dyDescent="0.25">
      <c r="A941" s="418"/>
      <c r="B941" s="463">
        <v>42671</v>
      </c>
      <c r="C941" s="418">
        <v>1000</v>
      </c>
      <c r="D941" s="419">
        <v>14.15</v>
      </c>
      <c r="E941" s="420">
        <v>0</v>
      </c>
      <c r="F941" s="420">
        <f t="shared" si="146"/>
        <v>14150</v>
      </c>
      <c r="G941" s="417">
        <v>42739</v>
      </c>
      <c r="H941" s="434">
        <v>500</v>
      </c>
      <c r="I941" s="419">
        <v>18.079999999999998</v>
      </c>
      <c r="J941" s="420">
        <v>0.2</v>
      </c>
      <c r="K941" s="420">
        <f t="shared" si="144"/>
        <v>9039.7999999999993</v>
      </c>
      <c r="L941" s="418"/>
      <c r="M941" s="420"/>
    </row>
    <row r="942" spans="1:13" x14ac:dyDescent="0.25">
      <c r="A942" s="418"/>
      <c r="B942" s="463">
        <v>42674</v>
      </c>
      <c r="C942" s="418">
        <v>300</v>
      </c>
      <c r="D942" s="419">
        <v>13.28</v>
      </c>
      <c r="E942" s="420">
        <v>-1.5</v>
      </c>
      <c r="F942" s="420">
        <f t="shared" si="146"/>
        <v>3982.5</v>
      </c>
      <c r="G942" s="417">
        <v>42748</v>
      </c>
      <c r="H942" s="434">
        <v>500</v>
      </c>
      <c r="I942" s="419">
        <v>17.48</v>
      </c>
      <c r="J942" s="420">
        <v>0.19</v>
      </c>
      <c r="K942" s="420">
        <f t="shared" si="144"/>
        <v>8739.81</v>
      </c>
      <c r="L942" s="418"/>
      <c r="M942" s="420"/>
    </row>
    <row r="943" spans="1:13" x14ac:dyDescent="0.25">
      <c r="A943" s="418"/>
      <c r="B943" s="463">
        <v>42674</v>
      </c>
      <c r="C943" s="418">
        <v>200</v>
      </c>
      <c r="D943" s="419">
        <v>13.15</v>
      </c>
      <c r="E943" s="420">
        <v>0.02</v>
      </c>
      <c r="F943" s="420">
        <f t="shared" si="146"/>
        <v>2630.02</v>
      </c>
      <c r="G943" s="417">
        <v>42761</v>
      </c>
      <c r="H943" s="434">
        <v>1000</v>
      </c>
      <c r="I943" s="419">
        <v>17.899999999999999</v>
      </c>
      <c r="J943" s="420">
        <v>0.39</v>
      </c>
      <c r="K943" s="420">
        <f t="shared" si="144"/>
        <v>17899.61</v>
      </c>
      <c r="L943" s="418"/>
      <c r="M943" s="420"/>
    </row>
    <row r="944" spans="1:13" x14ac:dyDescent="0.25">
      <c r="A944" s="418"/>
      <c r="B944" s="463">
        <v>42676</v>
      </c>
      <c r="C944" s="418">
        <v>200</v>
      </c>
      <c r="D944" s="419">
        <v>12.89</v>
      </c>
      <c r="E944" s="420">
        <v>0</v>
      </c>
      <c r="F944" s="420">
        <f t="shared" si="146"/>
        <v>2578</v>
      </c>
      <c r="G944" s="417">
        <v>42766</v>
      </c>
      <c r="H944" s="434">
        <v>300</v>
      </c>
      <c r="I944" s="419">
        <v>16.649999999999999</v>
      </c>
      <c r="J944" s="420">
        <v>0.11</v>
      </c>
      <c r="K944" s="420">
        <f t="shared" si="144"/>
        <v>4994.8900000000003</v>
      </c>
      <c r="L944" s="418"/>
      <c r="M944" s="420"/>
    </row>
    <row r="945" spans="1:13" x14ac:dyDescent="0.25">
      <c r="A945" s="418"/>
      <c r="B945" s="463">
        <v>42678</v>
      </c>
      <c r="C945" s="418">
        <v>500</v>
      </c>
      <c r="D945" s="419">
        <v>13.69</v>
      </c>
      <c r="E945" s="420">
        <v>0</v>
      </c>
      <c r="F945" s="420">
        <f t="shared" si="146"/>
        <v>6845</v>
      </c>
      <c r="G945" s="417">
        <v>42767</v>
      </c>
      <c r="H945" s="434">
        <v>612</v>
      </c>
      <c r="I945" s="419">
        <v>17.03</v>
      </c>
      <c r="J945" s="420">
        <v>0.23</v>
      </c>
      <c r="K945" s="420">
        <f t="shared" si="144"/>
        <v>10422.130000000001</v>
      </c>
      <c r="L945" s="418"/>
      <c r="M945" s="420"/>
    </row>
    <row r="946" spans="1:13" x14ac:dyDescent="0.25">
      <c r="A946" s="418"/>
      <c r="B946" s="463">
        <v>42678</v>
      </c>
      <c r="C946" s="418">
        <v>500</v>
      </c>
      <c r="D946" s="419">
        <v>13.69</v>
      </c>
      <c r="E946" s="420">
        <v>0</v>
      </c>
      <c r="F946" s="420">
        <f>C946*D946+E946</f>
        <v>6845</v>
      </c>
      <c r="G946" s="417">
        <v>42767</v>
      </c>
      <c r="H946" s="434">
        <v>288</v>
      </c>
      <c r="I946" s="419">
        <v>17.12</v>
      </c>
      <c r="J946" s="420">
        <v>0.11</v>
      </c>
      <c r="K946" s="420">
        <f t="shared" si="144"/>
        <v>4930.4500000000007</v>
      </c>
      <c r="L946" s="418"/>
      <c r="M946" s="420"/>
    </row>
    <row r="947" spans="1:13" x14ac:dyDescent="0.25">
      <c r="A947" s="418"/>
      <c r="B947" s="463">
        <v>42691</v>
      </c>
      <c r="C947" s="418">
        <v>150</v>
      </c>
      <c r="D947" s="419">
        <v>15.48</v>
      </c>
      <c r="E947" s="420">
        <v>0</v>
      </c>
      <c r="F947" s="420">
        <f t="shared" ref="F947:F963" si="147">C947*D947+E947</f>
        <v>2322</v>
      </c>
      <c r="G947" s="417">
        <v>42767</v>
      </c>
      <c r="H947" s="434">
        <v>700</v>
      </c>
      <c r="I947" s="419">
        <v>16.57</v>
      </c>
      <c r="J947" s="420">
        <v>0.25</v>
      </c>
      <c r="K947" s="420">
        <f t="shared" si="144"/>
        <v>11598.75</v>
      </c>
      <c r="L947" s="418"/>
      <c r="M947" s="420"/>
    </row>
    <row r="948" spans="1:13" x14ac:dyDescent="0.25">
      <c r="A948" s="418"/>
      <c r="B948" s="463">
        <v>42691</v>
      </c>
      <c r="C948" s="418">
        <v>300</v>
      </c>
      <c r="D948" s="419">
        <v>15.48</v>
      </c>
      <c r="E948" s="420">
        <v>0</v>
      </c>
      <c r="F948" s="420">
        <f t="shared" si="147"/>
        <v>4644</v>
      </c>
      <c r="G948" s="417">
        <v>42768</v>
      </c>
      <c r="H948" s="434">
        <v>200</v>
      </c>
      <c r="I948" s="419">
        <v>16.7</v>
      </c>
      <c r="J948" s="420">
        <v>7.0000000000000007E-2</v>
      </c>
      <c r="K948" s="420">
        <f t="shared" si="144"/>
        <v>3339.93</v>
      </c>
      <c r="L948" s="418"/>
      <c r="M948" s="420"/>
    </row>
    <row r="949" spans="1:13" x14ac:dyDescent="0.25">
      <c r="A949" s="418"/>
      <c r="B949" s="463">
        <v>42696</v>
      </c>
      <c r="C949" s="418">
        <v>1000</v>
      </c>
      <c r="D949" s="419">
        <v>16.12</v>
      </c>
      <c r="E949" s="420">
        <v>0</v>
      </c>
      <c r="F949" s="420">
        <f t="shared" si="147"/>
        <v>16120.000000000002</v>
      </c>
      <c r="G949" s="417">
        <v>42768</v>
      </c>
      <c r="H949" s="434">
        <v>500</v>
      </c>
      <c r="I949" s="419">
        <v>16.600000000000001</v>
      </c>
      <c r="J949" s="420">
        <v>-1.82</v>
      </c>
      <c r="K949" s="420">
        <f t="shared" si="144"/>
        <v>8301.82</v>
      </c>
      <c r="L949" s="418"/>
      <c r="M949" s="420"/>
    </row>
    <row r="950" spans="1:13" x14ac:dyDescent="0.25">
      <c r="A950" s="418"/>
      <c r="B950" s="463">
        <v>42699</v>
      </c>
      <c r="C950" s="418">
        <v>200</v>
      </c>
      <c r="D950" s="419">
        <v>16.28</v>
      </c>
      <c r="E950" s="420">
        <v>0</v>
      </c>
      <c r="F950" s="420">
        <f t="shared" si="147"/>
        <v>3256</v>
      </c>
      <c r="G950" s="417">
        <v>42768</v>
      </c>
      <c r="H950" s="434">
        <v>500</v>
      </c>
      <c r="I950" s="419">
        <v>16.75</v>
      </c>
      <c r="J950" s="420">
        <v>0.18</v>
      </c>
      <c r="K950" s="420">
        <f t="shared" si="144"/>
        <v>8374.82</v>
      </c>
      <c r="L950" s="418"/>
      <c r="M950" s="420"/>
    </row>
    <row r="951" spans="1:13" x14ac:dyDescent="0.25">
      <c r="A951" s="513"/>
      <c r="B951" s="463">
        <v>42699</v>
      </c>
      <c r="C951" s="418">
        <v>500</v>
      </c>
      <c r="D951" s="419">
        <v>16.16</v>
      </c>
      <c r="E951" s="420">
        <v>0</v>
      </c>
      <c r="F951" s="420">
        <f t="shared" si="147"/>
        <v>8080</v>
      </c>
      <c r="G951" s="417">
        <v>42769</v>
      </c>
      <c r="H951" s="514">
        <v>400</v>
      </c>
      <c r="I951" s="515">
        <v>16.95</v>
      </c>
      <c r="J951" s="516">
        <v>0.15</v>
      </c>
      <c r="K951" s="516">
        <f t="shared" si="144"/>
        <v>6779.85</v>
      </c>
      <c r="L951" s="418"/>
      <c r="M951" s="420"/>
    </row>
    <row r="952" spans="1:13" x14ac:dyDescent="0.25">
      <c r="A952" s="513"/>
      <c r="B952" s="463">
        <v>42702</v>
      </c>
      <c r="C952" s="418">
        <v>500</v>
      </c>
      <c r="D952" s="419">
        <v>16.059999999999999</v>
      </c>
      <c r="E952" s="420">
        <v>0</v>
      </c>
      <c r="F952" s="420">
        <f t="shared" si="147"/>
        <v>8029.9999999999991</v>
      </c>
      <c r="G952" s="417">
        <v>42769</v>
      </c>
      <c r="H952" s="514">
        <v>300</v>
      </c>
      <c r="I952" s="515">
        <v>17.32</v>
      </c>
      <c r="J952" s="516">
        <v>0.11</v>
      </c>
      <c r="K952" s="516">
        <f t="shared" si="144"/>
        <v>5195.8900000000003</v>
      </c>
      <c r="L952" s="418"/>
      <c r="M952" s="420"/>
    </row>
    <row r="953" spans="1:13" x14ac:dyDescent="0.25">
      <c r="A953" s="513"/>
      <c r="B953" s="463">
        <v>42702</v>
      </c>
      <c r="C953" s="418">
        <v>200</v>
      </c>
      <c r="D953" s="419">
        <v>15.8</v>
      </c>
      <c r="E953" s="420">
        <v>0</v>
      </c>
      <c r="F953" s="420">
        <f t="shared" si="147"/>
        <v>3160</v>
      </c>
      <c r="G953" s="417">
        <v>42781</v>
      </c>
      <c r="H953" s="434">
        <v>600</v>
      </c>
      <c r="I953" s="419">
        <v>16.52</v>
      </c>
      <c r="J953" s="420">
        <v>0.22</v>
      </c>
      <c r="K953" s="420">
        <f t="shared" si="144"/>
        <v>9911.7800000000007</v>
      </c>
      <c r="L953" s="418"/>
      <c r="M953" s="420"/>
    </row>
    <row r="954" spans="1:13" x14ac:dyDescent="0.25">
      <c r="A954" s="513"/>
      <c r="B954" s="463">
        <v>42702</v>
      </c>
      <c r="C954" s="418">
        <v>300</v>
      </c>
      <c r="D954" s="419">
        <v>15.65</v>
      </c>
      <c r="E954" s="420">
        <v>0</v>
      </c>
      <c r="F954" s="420">
        <f t="shared" si="147"/>
        <v>4695</v>
      </c>
      <c r="G954" s="417">
        <v>42781</v>
      </c>
      <c r="H954" s="434">
        <v>300</v>
      </c>
      <c r="I954" s="419">
        <v>16.440000000000001</v>
      </c>
      <c r="J954" s="420">
        <v>0.11</v>
      </c>
      <c r="K954" s="420">
        <f t="shared" si="144"/>
        <v>4931.8900000000003</v>
      </c>
      <c r="L954" s="418"/>
      <c r="M954" s="420"/>
    </row>
    <row r="955" spans="1:13" x14ac:dyDescent="0.25">
      <c r="A955" s="418"/>
      <c r="B955" s="463">
        <v>42703</v>
      </c>
      <c r="C955" s="418">
        <v>300</v>
      </c>
      <c r="D955" s="419">
        <v>14.78</v>
      </c>
      <c r="E955" s="420">
        <v>0</v>
      </c>
      <c r="F955" s="420">
        <f t="shared" si="147"/>
        <v>4434</v>
      </c>
      <c r="G955" s="417">
        <v>42782</v>
      </c>
      <c r="H955" s="434">
        <v>300</v>
      </c>
      <c r="I955" s="419">
        <v>17</v>
      </c>
      <c r="J955" s="420">
        <v>0.11</v>
      </c>
      <c r="K955" s="420">
        <f t="shared" si="144"/>
        <v>5099.8900000000003</v>
      </c>
      <c r="L955" s="418"/>
      <c r="M955" s="420"/>
    </row>
    <row r="956" spans="1:13" x14ac:dyDescent="0.25">
      <c r="A956" s="418"/>
      <c r="B956" s="463">
        <v>42705</v>
      </c>
      <c r="C956" s="418">
        <v>350</v>
      </c>
      <c r="D956" s="419">
        <v>17.600000000000001</v>
      </c>
      <c r="E956" s="420">
        <v>0</v>
      </c>
      <c r="F956" s="420">
        <f t="shared" si="147"/>
        <v>6160.0000000000009</v>
      </c>
      <c r="G956" s="418"/>
      <c r="H956" s="434"/>
      <c r="I956" s="419"/>
      <c r="J956" s="420"/>
      <c r="K956" s="420"/>
      <c r="L956" s="418"/>
      <c r="M956" s="420"/>
    </row>
    <row r="957" spans="1:13" x14ac:dyDescent="0.25">
      <c r="A957" s="418"/>
      <c r="B957" s="463">
        <v>42711</v>
      </c>
      <c r="C957" s="418">
        <v>500</v>
      </c>
      <c r="D957" s="419">
        <v>18.12</v>
      </c>
      <c r="E957" s="420">
        <v>0</v>
      </c>
      <c r="F957" s="420">
        <f t="shared" si="147"/>
        <v>9060</v>
      </c>
      <c r="G957" s="418"/>
      <c r="H957" s="434"/>
      <c r="I957" s="419"/>
      <c r="J957" s="420"/>
      <c r="K957" s="420"/>
      <c r="L957" s="418"/>
      <c r="M957" s="420"/>
    </row>
    <row r="958" spans="1:13" x14ac:dyDescent="0.25">
      <c r="A958" s="418"/>
      <c r="B958" s="463">
        <v>42713</v>
      </c>
      <c r="C958" s="418">
        <v>500</v>
      </c>
      <c r="D958" s="419">
        <v>18.12</v>
      </c>
      <c r="E958" s="420">
        <v>0</v>
      </c>
      <c r="F958" s="420">
        <f t="shared" si="147"/>
        <v>9060</v>
      </c>
      <c r="G958" s="418"/>
      <c r="H958" s="434"/>
      <c r="I958" s="419"/>
      <c r="J958" s="420"/>
      <c r="K958" s="420"/>
      <c r="L958" s="418"/>
      <c r="M958" s="420"/>
    </row>
    <row r="959" spans="1:13" x14ac:dyDescent="0.25">
      <c r="A959" s="418"/>
      <c r="B959" s="463">
        <v>42718</v>
      </c>
      <c r="C959" s="418">
        <v>200</v>
      </c>
      <c r="D959" s="419">
        <v>18.73</v>
      </c>
      <c r="E959" s="420">
        <v>-1</v>
      </c>
      <c r="F959" s="420">
        <f t="shared" si="147"/>
        <v>3745</v>
      </c>
      <c r="G959" s="418"/>
      <c r="H959" s="434"/>
      <c r="I959" s="419"/>
      <c r="J959" s="420"/>
      <c r="K959" s="420"/>
      <c r="L959" s="418"/>
      <c r="M959" s="420"/>
    </row>
    <row r="960" spans="1:13" x14ac:dyDescent="0.25">
      <c r="A960" s="418"/>
      <c r="B960" s="463">
        <v>42733</v>
      </c>
      <c r="C960" s="418">
        <v>1000</v>
      </c>
      <c r="D960" s="419">
        <v>17.64</v>
      </c>
      <c r="E960" s="420">
        <v>-1.5</v>
      </c>
      <c r="F960" s="420">
        <f t="shared" si="147"/>
        <v>17638.5</v>
      </c>
      <c r="G960" s="418"/>
      <c r="H960" s="434"/>
      <c r="I960" s="419"/>
      <c r="J960" s="420"/>
      <c r="K960" s="420"/>
      <c r="L960" s="418"/>
      <c r="M960" s="420"/>
    </row>
    <row r="961" spans="1:13" x14ac:dyDescent="0.25">
      <c r="A961" s="418"/>
      <c r="B961" s="463">
        <v>42734</v>
      </c>
      <c r="C961" s="418">
        <v>1000</v>
      </c>
      <c r="D961" s="419">
        <v>17.329999999999998</v>
      </c>
      <c r="E961" s="420">
        <v>0</v>
      </c>
      <c r="F961" s="420">
        <f t="shared" si="147"/>
        <v>17330</v>
      </c>
      <c r="G961" s="418"/>
      <c r="H961" s="434"/>
      <c r="I961" s="419"/>
      <c r="J961" s="420"/>
      <c r="K961" s="420"/>
      <c r="L961" s="418"/>
      <c r="M961" s="420"/>
    </row>
    <row r="962" spans="1:13" x14ac:dyDescent="0.25">
      <c r="A962" s="418"/>
      <c r="B962" s="463">
        <v>42741</v>
      </c>
      <c r="C962" s="418">
        <v>500</v>
      </c>
      <c r="D962" s="419">
        <v>17.88</v>
      </c>
      <c r="E962" s="420">
        <v>0</v>
      </c>
      <c r="F962" s="420">
        <f t="shared" si="147"/>
        <v>8940</v>
      </c>
      <c r="G962" s="418"/>
      <c r="H962" s="434"/>
      <c r="I962" s="419"/>
      <c r="J962" s="420"/>
      <c r="K962" s="420"/>
      <c r="L962" s="418"/>
      <c r="M962" s="420"/>
    </row>
    <row r="963" spans="1:13" x14ac:dyDescent="0.25">
      <c r="A963" s="418"/>
      <c r="B963" s="463">
        <v>42748</v>
      </c>
      <c r="C963" s="418">
        <v>500</v>
      </c>
      <c r="D963" s="419">
        <v>17.260000000000002</v>
      </c>
      <c r="E963" s="420">
        <v>0</v>
      </c>
      <c r="F963" s="420">
        <f t="shared" si="147"/>
        <v>8630</v>
      </c>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512"/>
      <c r="B966" s="463"/>
      <c r="C966" s="418"/>
      <c r="D966" s="419"/>
      <c r="E966" s="420"/>
      <c r="F966" s="420"/>
      <c r="G966" s="418"/>
      <c r="H966" s="434"/>
      <c r="I966" s="419"/>
      <c r="J966" s="420"/>
      <c r="K966" s="420"/>
      <c r="L966" s="418"/>
      <c r="M966" s="420"/>
    </row>
    <row r="967" spans="1:13" x14ac:dyDescent="0.25">
      <c r="A967" s="512"/>
      <c r="B967" s="463"/>
      <c r="C967" s="418"/>
      <c r="D967" s="419"/>
      <c r="E967" s="420"/>
      <c r="F967" s="420"/>
      <c r="G967" s="418"/>
      <c r="H967" s="434"/>
      <c r="I967" s="419"/>
      <c r="J967" s="420"/>
      <c r="K967" s="420"/>
      <c r="L967" s="418"/>
      <c r="M967" s="420"/>
    </row>
    <row r="968" spans="1:13" x14ac:dyDescent="0.25">
      <c r="A968" s="512"/>
      <c r="B968" s="463"/>
      <c r="C968" s="418"/>
      <c r="D968" s="419"/>
      <c r="E968" s="420"/>
      <c r="F968" s="420"/>
      <c r="G968" s="418"/>
      <c r="H968" s="434"/>
      <c r="I968" s="419"/>
      <c r="J968" s="420"/>
      <c r="K968" s="420"/>
      <c r="L968" s="418"/>
      <c r="M968" s="420"/>
    </row>
    <row r="969" spans="1:13" x14ac:dyDescent="0.25">
      <c r="A969" s="512"/>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18"/>
      <c r="B977" s="463"/>
      <c r="C977" s="418"/>
      <c r="D977" s="419"/>
      <c r="E977" s="420"/>
      <c r="F977" s="420"/>
      <c r="G977" s="418"/>
      <c r="H977" s="434"/>
      <c r="I977" s="419"/>
      <c r="J977" s="420"/>
      <c r="K977" s="420"/>
      <c r="L977" s="418"/>
      <c r="M977" s="420"/>
    </row>
    <row r="978" spans="1:13" x14ac:dyDescent="0.25">
      <c r="A978" s="418"/>
      <c r="B978" s="463"/>
      <c r="C978" s="418"/>
      <c r="D978" s="419"/>
      <c r="E978" s="420"/>
      <c r="F978" s="420"/>
      <c r="G978" s="418"/>
      <c r="H978" s="434"/>
      <c r="I978" s="419"/>
      <c r="J978" s="420"/>
      <c r="K978" s="420"/>
      <c r="L978" s="418"/>
      <c r="M978" s="420"/>
    </row>
    <row r="979" spans="1:13" x14ac:dyDescent="0.25">
      <c r="A979" s="418"/>
      <c r="B979" s="463"/>
      <c r="C979" s="418"/>
      <c r="D979" s="419"/>
      <c r="E979" s="420"/>
      <c r="F979" s="420"/>
      <c r="G979" s="418"/>
      <c r="H979" s="434"/>
      <c r="I979" s="419"/>
      <c r="J979" s="420"/>
      <c r="K979" s="420"/>
      <c r="L979" s="418"/>
      <c r="M979" s="420"/>
    </row>
    <row r="980" spans="1:13" x14ac:dyDescent="0.25">
      <c r="A980" s="418"/>
      <c r="B980" s="463"/>
      <c r="C980" s="418"/>
      <c r="D980" s="419"/>
      <c r="E980" s="420"/>
      <c r="F980" s="420"/>
      <c r="G980" s="418"/>
      <c r="H980" s="434"/>
      <c r="I980" s="419"/>
      <c r="J980" s="420"/>
      <c r="K980" s="420"/>
      <c r="L980" s="418"/>
      <c r="M980" s="420"/>
    </row>
    <row r="981" spans="1:13" x14ac:dyDescent="0.25">
      <c r="A981" s="418"/>
      <c r="B981" s="463"/>
      <c r="C981" s="418"/>
      <c r="D981" s="419"/>
      <c r="E981" s="420"/>
      <c r="F981" s="420"/>
      <c r="G981" s="418"/>
      <c r="H981" s="434"/>
      <c r="I981" s="419"/>
      <c r="J981" s="420"/>
      <c r="K981" s="420"/>
      <c r="L981" s="418"/>
      <c r="M981" s="420"/>
    </row>
    <row r="982" spans="1:13" x14ac:dyDescent="0.25">
      <c r="A982" s="418"/>
      <c r="B982" s="463"/>
      <c r="C982" s="418"/>
      <c r="D982" s="419"/>
      <c r="E982" s="420"/>
      <c r="F982" s="420"/>
      <c r="G982" s="418"/>
      <c r="H982" s="434"/>
      <c r="I982" s="419"/>
      <c r="J982" s="420"/>
      <c r="K982" s="420"/>
      <c r="L982" s="418"/>
      <c r="M982" s="420"/>
    </row>
    <row r="983" spans="1:13" x14ac:dyDescent="0.25">
      <c r="A983" s="418"/>
      <c r="B983" s="463"/>
      <c r="C983" s="418"/>
      <c r="D983" s="419"/>
      <c r="E983" s="420"/>
      <c r="F983" s="420"/>
      <c r="G983" s="418"/>
      <c r="H983" s="434"/>
      <c r="I983" s="419"/>
      <c r="J983" s="420"/>
      <c r="K983" s="420"/>
      <c r="L983" s="418"/>
      <c r="M983" s="420"/>
    </row>
    <row r="984" spans="1:13" x14ac:dyDescent="0.25">
      <c r="A984" s="418"/>
      <c r="B984" s="463"/>
      <c r="C984" s="418"/>
      <c r="D984" s="419"/>
      <c r="E984" s="420"/>
      <c r="F984" s="420"/>
      <c r="G984" s="418"/>
      <c r="H984" s="434"/>
      <c r="I984" s="419"/>
      <c r="J984" s="420"/>
      <c r="K984" s="420"/>
      <c r="L984" s="418"/>
      <c r="M984" s="420"/>
    </row>
    <row r="985" spans="1:13" x14ac:dyDescent="0.25">
      <c r="A985" s="418"/>
      <c r="B985" s="463"/>
      <c r="C985" s="418"/>
      <c r="D985" s="419"/>
      <c r="E985" s="420"/>
      <c r="F985" s="420"/>
      <c r="G985" s="418"/>
      <c r="H985" s="434"/>
      <c r="I985" s="419"/>
      <c r="J985" s="420"/>
      <c r="K985" s="420"/>
      <c r="L985" s="418"/>
      <c r="M985" s="420"/>
    </row>
    <row r="986" spans="1:13" x14ac:dyDescent="0.25">
      <c r="A986" s="418"/>
      <c r="B986" s="463"/>
      <c r="C986" s="418"/>
      <c r="D986" s="419"/>
      <c r="E986" s="420"/>
      <c r="F986" s="420"/>
      <c r="G986" s="418"/>
      <c r="H986" s="434"/>
      <c r="I986" s="419"/>
      <c r="J986" s="420"/>
      <c r="K986" s="420"/>
      <c r="L986" s="418"/>
      <c r="M986" s="420"/>
    </row>
    <row r="987" spans="1:13" x14ac:dyDescent="0.25">
      <c r="A987" s="436" t="s">
        <v>81</v>
      </c>
      <c r="B987" s="517"/>
      <c r="C987" s="459">
        <f>SUM(C726:C986)</f>
        <v>133812</v>
      </c>
      <c r="D987" s="438"/>
      <c r="E987" s="438"/>
      <c r="F987" s="438">
        <f>SUM(F726:F986)</f>
        <v>1899450.8389999999</v>
      </c>
      <c r="G987" s="437"/>
      <c r="H987" s="459">
        <f>SUM(H726:H986)</f>
        <v>133812</v>
      </c>
      <c r="I987" s="518"/>
      <c r="J987" s="438"/>
      <c r="K987" s="438">
        <f>SUM(K726:K986)</f>
        <v>1911314.2100000016</v>
      </c>
      <c r="L987" s="437"/>
      <c r="M987" s="438">
        <f>SUM(M726:M736)</f>
        <v>2752.2000000000003</v>
      </c>
    </row>
    <row r="988" spans="1:13" ht="15.75" thickBot="1" x14ac:dyDescent="0.3">
      <c r="A988" s="439" t="s">
        <v>189</v>
      </c>
      <c r="B988" s="519"/>
      <c r="C988" s="441">
        <f>SumByColor($A$166, C726:C986)</f>
        <v>0</v>
      </c>
      <c r="D988" s="441"/>
      <c r="E988" s="441"/>
      <c r="F988" s="442">
        <f>SumByColor($A$166, F726:F986)</f>
        <v>0</v>
      </c>
      <c r="G988" s="441"/>
      <c r="H988" s="441">
        <f>SumByColor($A$166, H726:H986)</f>
        <v>0</v>
      </c>
      <c r="I988" s="441"/>
      <c r="J988" s="442"/>
      <c r="K988" s="442">
        <f>SumByColor($A$166, K726:K986)</f>
        <v>0</v>
      </c>
      <c r="L988" s="441"/>
      <c r="M988" s="442">
        <f>SumByColor($A$166, M726:M986)</f>
        <v>0</v>
      </c>
    </row>
    <row r="989" spans="1:13" x14ac:dyDescent="0.25">
      <c r="A989" s="418"/>
      <c r="B989" s="463"/>
      <c r="C989" s="418"/>
      <c r="D989" s="419"/>
      <c r="E989" s="420"/>
      <c r="F989" s="420"/>
      <c r="G989" s="418"/>
      <c r="H989" s="434"/>
      <c r="I989" s="419"/>
      <c r="J989" s="420"/>
      <c r="K989" s="420"/>
      <c r="L989" s="418"/>
      <c r="M989" s="420"/>
    </row>
  </sheetData>
  <mergeCells count="5">
    <mergeCell ref="O23:P23"/>
    <mergeCell ref="A80:A82"/>
    <mergeCell ref="A87:A90"/>
    <mergeCell ref="A96:A99"/>
    <mergeCell ref="A100:A104"/>
  </mergeCells>
  <conditionalFormatting sqref="F472:F490 H472:H490 H625 F625 H696:H720 F696:F720 F188:F277 H188:H277 H330:H334 F330:F334 K170:K340 F344:F347 H344:H347 K345:K347 H357:H359 F357:F359 K357:K359 K403:K405 F403:F405 H403:H405 H410 F410 K410 K415 F415 H415 H419 F419 K419 K441 F441 H441 H448 F448 K448 K461:K462 F461:F462 H461:H462">
    <cfRule type="expression" dxfId="1651" priority="283">
      <formula>F170&gt;0</formula>
    </cfRule>
    <cfRule type="expression" dxfId="1650" priority="284">
      <formula>F170&lt;0</formula>
    </cfRule>
  </conditionalFormatting>
  <conditionalFormatting sqref="O24:O61">
    <cfRule type="colorScale" priority="281">
      <colorScale>
        <cfvo type="min"/>
        <cfvo type="percentile" val="50"/>
        <cfvo type="max"/>
        <color rgb="FFF8696B"/>
        <color rgb="FFFFEB84"/>
        <color rgb="FF63BE7B"/>
      </colorScale>
    </cfRule>
  </conditionalFormatting>
  <conditionalFormatting sqref="P24:P61">
    <cfRule type="colorScale" priority="280">
      <colorScale>
        <cfvo type="min"/>
        <cfvo type="percentile" val="50"/>
        <cfvo type="max"/>
        <color rgb="FFF8696B"/>
        <color rgb="FFFFEB84"/>
        <color rgb="FF63BE7B"/>
      </colorScale>
    </cfRule>
  </conditionalFormatting>
  <conditionalFormatting sqref="Z89:Z1048576">
    <cfRule type="dataBar" priority="27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8">
      <iconSet iconSet="3Arrows">
        <cfvo type="percent" val="0"/>
        <cfvo type="num" val="0"/>
        <cfvo type="num" val="0"/>
      </iconSet>
    </cfRule>
  </conditionalFormatting>
  <conditionalFormatting sqref="F465:F471">
    <cfRule type="expression" dxfId="1649" priority="276">
      <formula>F465&gt;0</formula>
    </cfRule>
    <cfRule type="expression" dxfId="1648" priority="277">
      <formula>F465&lt;0</formula>
    </cfRule>
  </conditionalFormatting>
  <conditionalFormatting sqref="H465:H471">
    <cfRule type="expression" dxfId="1647" priority="272">
      <formula>H465&gt;0</formula>
    </cfRule>
    <cfRule type="expression" dxfId="1646" priority="273">
      <formula>H465&lt;0</formula>
    </cfRule>
  </conditionalFormatting>
  <conditionalFormatting sqref="Q8">
    <cfRule type="expression" dxfId="1645" priority="258">
      <formula>Q8&gt;0</formula>
    </cfRule>
    <cfRule type="expression" dxfId="1644" priority="259">
      <formula>Q8&lt;0</formula>
    </cfRule>
  </conditionalFormatting>
  <conditionalFormatting sqref="Q7">
    <cfRule type="expression" dxfId="1643" priority="260">
      <formula>Q7&gt;0</formula>
    </cfRule>
    <cfRule type="expression" dxfId="1642" priority="261">
      <formula>Q7&lt;0</formula>
    </cfRule>
  </conditionalFormatting>
  <conditionalFormatting sqref="F573:F579">
    <cfRule type="expression" dxfId="1641" priority="232">
      <formula>F573&gt;0</formula>
    </cfRule>
    <cfRule type="expression" dxfId="1640" priority="233">
      <formula>F573&lt;0</formula>
    </cfRule>
  </conditionalFormatting>
  <conditionalFormatting sqref="F498:F516 H498:H516">
    <cfRule type="expression" dxfId="1639" priority="254">
      <formula>F498&gt;0</formula>
    </cfRule>
    <cfRule type="expression" dxfId="1638" priority="255">
      <formula>F498&lt;0</formula>
    </cfRule>
  </conditionalFormatting>
  <conditionalFormatting sqref="F491:F497">
    <cfRule type="expression" dxfId="1637" priority="252">
      <formula>F491&gt;0</formula>
    </cfRule>
    <cfRule type="expression" dxfId="1636" priority="253">
      <formula>F491&lt;0</formula>
    </cfRule>
  </conditionalFormatting>
  <conditionalFormatting sqref="H491:H497">
    <cfRule type="expression" dxfId="1635" priority="250">
      <formula>H491&gt;0</formula>
    </cfRule>
    <cfRule type="expression" dxfId="1634" priority="251">
      <formula>H491&lt;0</formula>
    </cfRule>
  </conditionalFormatting>
  <conditionalFormatting sqref="F524:F542 H524:H542">
    <cfRule type="expression" dxfId="1633" priority="248">
      <formula>F524&gt;0</formula>
    </cfRule>
    <cfRule type="expression" dxfId="1632" priority="249">
      <formula>F524&lt;0</formula>
    </cfRule>
  </conditionalFormatting>
  <conditionalFormatting sqref="F517:F523">
    <cfRule type="expression" dxfId="1631" priority="246">
      <formula>F517&gt;0</formula>
    </cfRule>
    <cfRule type="expression" dxfId="1630" priority="247">
      <formula>F517&lt;0</formula>
    </cfRule>
  </conditionalFormatting>
  <conditionalFormatting sqref="H517:H523">
    <cfRule type="expression" dxfId="1629" priority="244">
      <formula>H517&gt;0</formula>
    </cfRule>
    <cfRule type="expression" dxfId="1628" priority="245">
      <formula>H517&lt;0</formula>
    </cfRule>
  </conditionalFormatting>
  <conditionalFormatting sqref="F550:F567 H550:H567">
    <cfRule type="expression" dxfId="1627" priority="242">
      <formula>F550&gt;0</formula>
    </cfRule>
    <cfRule type="expression" dxfId="1626" priority="243">
      <formula>F550&lt;0</formula>
    </cfRule>
  </conditionalFormatting>
  <conditionalFormatting sqref="F543:F549">
    <cfRule type="expression" dxfId="1625" priority="240">
      <formula>F543&gt;0</formula>
    </cfRule>
    <cfRule type="expression" dxfId="1624" priority="241">
      <formula>F543&lt;0</formula>
    </cfRule>
  </conditionalFormatting>
  <conditionalFormatting sqref="H543:H549">
    <cfRule type="expression" dxfId="1623" priority="238">
      <formula>H543&gt;0</formula>
    </cfRule>
    <cfRule type="expression" dxfId="1622" priority="239">
      <formula>H543&lt;0</formula>
    </cfRule>
  </conditionalFormatting>
  <conditionalFormatting sqref="F568:F572 H568:H572">
    <cfRule type="expression" dxfId="1621" priority="236">
      <formula>F568&gt;0</formula>
    </cfRule>
    <cfRule type="expression" dxfId="1620" priority="237">
      <formula>F568&lt;0</formula>
    </cfRule>
  </conditionalFormatting>
  <conditionalFormatting sqref="F580:F595 H580:H595">
    <cfRule type="expression" dxfId="1619" priority="234">
      <formula>F580&gt;0</formula>
    </cfRule>
    <cfRule type="expression" dxfId="1618" priority="235">
      <formula>F580&lt;0</formula>
    </cfRule>
  </conditionalFormatting>
  <conditionalFormatting sqref="H573:H579">
    <cfRule type="expression" dxfId="1617" priority="230">
      <formula>H573&gt;0</formula>
    </cfRule>
    <cfRule type="expression" dxfId="1616" priority="231">
      <formula>H573&lt;0</formula>
    </cfRule>
  </conditionalFormatting>
  <conditionalFormatting sqref="F596 H596">
    <cfRule type="expression" dxfId="1615" priority="228">
      <formula>F596&gt;0</formula>
    </cfRule>
    <cfRule type="expression" dxfId="1614" priority="229">
      <formula>F596&lt;0</formula>
    </cfRule>
  </conditionalFormatting>
  <conditionalFormatting sqref="F597:F601 H597:H601">
    <cfRule type="expression" dxfId="1613" priority="226">
      <formula>F597&gt;0</formula>
    </cfRule>
    <cfRule type="expression" dxfId="1612" priority="227">
      <formula>F597&lt;0</formula>
    </cfRule>
  </conditionalFormatting>
  <conditionalFormatting sqref="F609:F624 H609:H624">
    <cfRule type="expression" dxfId="1611" priority="224">
      <formula>F609&gt;0</formula>
    </cfRule>
    <cfRule type="expression" dxfId="1610" priority="225">
      <formula>F609&lt;0</formula>
    </cfRule>
  </conditionalFormatting>
  <conditionalFormatting sqref="F602:F608">
    <cfRule type="expression" dxfId="1609" priority="222">
      <formula>F602&gt;0</formula>
    </cfRule>
    <cfRule type="expression" dxfId="1608" priority="223">
      <formula>F602&lt;0</formula>
    </cfRule>
  </conditionalFormatting>
  <conditionalFormatting sqref="H602:H608">
    <cfRule type="expression" dxfId="1607" priority="220">
      <formula>H602&gt;0</formula>
    </cfRule>
    <cfRule type="expression" dxfId="1606" priority="221">
      <formula>H602&lt;0</formula>
    </cfRule>
  </conditionalFormatting>
  <conditionalFormatting sqref="F626:F631 H626:H631">
    <cfRule type="expression" dxfId="1605" priority="218">
      <formula>F626&gt;0</formula>
    </cfRule>
    <cfRule type="expression" dxfId="1604" priority="219">
      <formula>F626&lt;0</formula>
    </cfRule>
  </conditionalFormatting>
  <conditionalFormatting sqref="F632 H632">
    <cfRule type="expression" dxfId="1603" priority="216">
      <formula>F632&gt;0</formula>
    </cfRule>
    <cfRule type="expression" dxfId="1602" priority="217">
      <formula>F632&lt;0</formula>
    </cfRule>
  </conditionalFormatting>
  <conditionalFormatting sqref="F633:F637 H633:H637">
    <cfRule type="expression" dxfId="1601" priority="214">
      <formula>F633&gt;0</formula>
    </cfRule>
    <cfRule type="expression" dxfId="1600" priority="215">
      <formula>F633&lt;0</formula>
    </cfRule>
  </conditionalFormatting>
  <conditionalFormatting sqref="F645:F660 H645:H660">
    <cfRule type="expression" dxfId="1599" priority="212">
      <formula>F645&gt;0</formula>
    </cfRule>
    <cfRule type="expression" dxfId="1598" priority="213">
      <formula>F645&lt;0</formula>
    </cfRule>
  </conditionalFormatting>
  <conditionalFormatting sqref="F638:F644">
    <cfRule type="expression" dxfId="1597" priority="210">
      <formula>F638&gt;0</formula>
    </cfRule>
    <cfRule type="expression" dxfId="1596" priority="211">
      <formula>F638&lt;0</formula>
    </cfRule>
  </conditionalFormatting>
  <conditionalFormatting sqref="H638:H644">
    <cfRule type="expression" dxfId="1595" priority="208">
      <formula>H638&gt;0</formula>
    </cfRule>
    <cfRule type="expression" dxfId="1594" priority="209">
      <formula>H638&lt;0</formula>
    </cfRule>
  </conditionalFormatting>
  <conditionalFormatting sqref="F661:F666 H661:H666">
    <cfRule type="expression" dxfId="1593" priority="206">
      <formula>F661&gt;0</formula>
    </cfRule>
    <cfRule type="expression" dxfId="1592" priority="207">
      <formula>F661&lt;0</formula>
    </cfRule>
  </conditionalFormatting>
  <conditionalFormatting sqref="F667 H667">
    <cfRule type="expression" dxfId="1591" priority="204">
      <formula>F667&gt;0</formula>
    </cfRule>
    <cfRule type="expression" dxfId="1590" priority="205">
      <formula>F667&lt;0</formula>
    </cfRule>
  </conditionalFormatting>
  <conditionalFormatting sqref="F668:F672 H668:H672">
    <cfRule type="expression" dxfId="1589" priority="202">
      <formula>F668&gt;0</formula>
    </cfRule>
    <cfRule type="expression" dxfId="1588" priority="203">
      <formula>F668&lt;0</formula>
    </cfRule>
  </conditionalFormatting>
  <conditionalFormatting sqref="F680:F695 H680:H695">
    <cfRule type="expression" dxfId="1587" priority="200">
      <formula>F680&gt;0</formula>
    </cfRule>
    <cfRule type="expression" dxfId="1586" priority="201">
      <formula>F680&lt;0</formula>
    </cfRule>
  </conditionalFormatting>
  <conditionalFormatting sqref="F673:F679">
    <cfRule type="expression" dxfId="1585" priority="198">
      <formula>F673&gt;0</formula>
    </cfRule>
    <cfRule type="expression" dxfId="1584" priority="199">
      <formula>F673&lt;0</formula>
    </cfRule>
  </conditionalFormatting>
  <conditionalFormatting sqref="H673:H679">
    <cfRule type="expression" dxfId="1583" priority="196">
      <formula>H673&gt;0</formula>
    </cfRule>
    <cfRule type="expression" dxfId="1582" priority="197">
      <formula>H673&lt;0</formula>
    </cfRule>
  </conditionalFormatting>
  <conditionalFormatting sqref="M724">
    <cfRule type="expression" dxfId="1581" priority="194">
      <formula>M724&gt;0</formula>
    </cfRule>
    <cfRule type="expression" dxfId="1580" priority="195">
      <formula>M724&lt;0</formula>
    </cfRule>
  </conditionalFormatting>
  <conditionalFormatting sqref="F176:F187">
    <cfRule type="expression" dxfId="1579" priority="190">
      <formula>F176&gt;0</formula>
    </cfRule>
    <cfRule type="expression" dxfId="1578" priority="191">
      <formula>F176&lt;0</formula>
    </cfRule>
  </conditionalFormatting>
  <conditionalFormatting sqref="H176:H187">
    <cfRule type="expression" dxfId="1577" priority="188">
      <formula>H176&gt;0</formula>
    </cfRule>
    <cfRule type="expression" dxfId="1576" priority="189">
      <formula>H176&lt;0</formula>
    </cfRule>
  </conditionalFormatting>
  <conditionalFormatting sqref="F170:F175 H170:H175">
    <cfRule type="expression" dxfId="1575" priority="186">
      <formula>F170&gt;0</formula>
    </cfRule>
    <cfRule type="expression" dxfId="1574" priority="187">
      <formula>F170&lt;0</formula>
    </cfRule>
  </conditionalFormatting>
  <conditionalFormatting sqref="J172">
    <cfRule type="expression" dxfId="1573" priority="184">
      <formula>J172&gt;0</formula>
    </cfRule>
    <cfRule type="expression" dxfId="1572" priority="185">
      <formula>J172&lt;0</formula>
    </cfRule>
  </conditionalFormatting>
  <conditionalFormatting sqref="J173:J179">
    <cfRule type="expression" dxfId="1571" priority="182">
      <formula>J173&gt;0</formula>
    </cfRule>
    <cfRule type="expression" dxfId="1570" priority="183">
      <formula>J173&lt;0</formula>
    </cfRule>
  </conditionalFormatting>
  <conditionalFormatting sqref="L172:L254 L261 L263">
    <cfRule type="expression" dxfId="1569" priority="178">
      <formula>L172&gt;0</formula>
    </cfRule>
    <cfRule type="expression" dxfId="1568" priority="179">
      <formula>L172&lt;0</formula>
    </cfRule>
  </conditionalFormatting>
  <conditionalFormatting sqref="Q10">
    <cfRule type="expression" dxfId="1567" priority="176">
      <formula>Q10&gt;0</formula>
    </cfRule>
    <cfRule type="expression" dxfId="1566" priority="177">
      <formula>Q10&lt;0</formula>
    </cfRule>
  </conditionalFormatting>
  <conditionalFormatting sqref="H283:H285 F283:F285">
    <cfRule type="expression" dxfId="1565" priority="173">
      <formula>F283&gt;0</formula>
    </cfRule>
    <cfRule type="expression" dxfId="1564" priority="174">
      <formula>F283&lt;0</formula>
    </cfRule>
  </conditionalFormatting>
  <conditionalFormatting sqref="H279:H281 F279:F281">
    <cfRule type="expression" dxfId="1563" priority="171">
      <formula>F279&gt;0</formula>
    </cfRule>
    <cfRule type="expression" dxfId="1562" priority="172">
      <formula>F279&lt;0</formula>
    </cfRule>
  </conditionalFormatting>
  <conditionalFormatting sqref="H278 F278">
    <cfRule type="expression" dxfId="1561" priority="169">
      <formula>F278&gt;0</formula>
    </cfRule>
    <cfRule type="expression" dxfId="1560" priority="170">
      <formula>F278&lt;0</formula>
    </cfRule>
  </conditionalFormatting>
  <conditionalFormatting sqref="H282 F282">
    <cfRule type="expression" dxfId="1559" priority="167">
      <formula>F282&gt;0</formula>
    </cfRule>
    <cfRule type="expression" dxfId="1558" priority="168">
      <formula>F282&lt;0</formula>
    </cfRule>
  </conditionalFormatting>
  <conditionalFormatting sqref="H288:H291 F288:F291">
    <cfRule type="expression" dxfId="1557" priority="163">
      <formula>F288&gt;0</formula>
    </cfRule>
    <cfRule type="expression" dxfId="1556" priority="164">
      <formula>F288&lt;0</formula>
    </cfRule>
  </conditionalFormatting>
  <conditionalFormatting sqref="H286:H287 F286:F287">
    <cfRule type="expression" dxfId="1555" priority="161">
      <formula>F286&gt;0</formula>
    </cfRule>
    <cfRule type="expression" dxfId="1554" priority="162">
      <formula>F286&lt;0</formula>
    </cfRule>
  </conditionalFormatting>
  <conditionalFormatting sqref="H313 F313">
    <cfRule type="expression" dxfId="1553" priority="159">
      <formula>F313&gt;0</formula>
    </cfRule>
    <cfRule type="expression" dxfId="1552" priority="160">
      <formula>F313&lt;0</formula>
    </cfRule>
  </conditionalFormatting>
  <conditionalFormatting sqref="H294:H296 F294:F296">
    <cfRule type="expression" dxfId="1551" priority="157">
      <formula>F294&gt;0</formula>
    </cfRule>
    <cfRule type="expression" dxfId="1550" priority="158">
      <formula>F294&lt;0</formula>
    </cfRule>
  </conditionalFormatting>
  <conditionalFormatting sqref="H292:H293 F292:F293">
    <cfRule type="expression" dxfId="1549" priority="155">
      <formula>F292&gt;0</formula>
    </cfRule>
    <cfRule type="expression" dxfId="1548" priority="156">
      <formula>F292&lt;0</formula>
    </cfRule>
  </conditionalFormatting>
  <conditionalFormatting sqref="H306:H308 F306:F308">
    <cfRule type="expression" dxfId="1547" priority="153">
      <formula>F306&gt;0</formula>
    </cfRule>
    <cfRule type="expression" dxfId="1546" priority="154">
      <formula>F306&lt;0</formula>
    </cfRule>
  </conditionalFormatting>
  <conditionalFormatting sqref="H305 F305">
    <cfRule type="expression" dxfId="1545" priority="151">
      <formula>F305&gt;0</formula>
    </cfRule>
    <cfRule type="expression" dxfId="1544" priority="152">
      <formula>F305&lt;0</formula>
    </cfRule>
  </conditionalFormatting>
  <conditionalFormatting sqref="H302:H304 F302:F304">
    <cfRule type="expression" dxfId="1543" priority="149">
      <formula>F302&gt;0</formula>
    </cfRule>
    <cfRule type="expression" dxfId="1542" priority="150">
      <formula>F302&lt;0</formula>
    </cfRule>
  </conditionalFormatting>
  <conditionalFormatting sqref="H301 F301">
    <cfRule type="expression" dxfId="1541" priority="147">
      <formula>F301&gt;0</formula>
    </cfRule>
    <cfRule type="expression" dxfId="1540" priority="148">
      <formula>F301&lt;0</formula>
    </cfRule>
  </conditionalFormatting>
  <conditionalFormatting sqref="H298:H300 F298:F300">
    <cfRule type="expression" dxfId="1539" priority="145">
      <formula>F298&gt;0</formula>
    </cfRule>
    <cfRule type="expression" dxfId="1538" priority="146">
      <formula>F298&lt;0</formula>
    </cfRule>
  </conditionalFormatting>
  <conditionalFormatting sqref="H297 F297">
    <cfRule type="expression" dxfId="1537" priority="143">
      <formula>F297&gt;0</formula>
    </cfRule>
    <cfRule type="expression" dxfId="1536" priority="144">
      <formula>F297&lt;0</formula>
    </cfRule>
  </conditionalFormatting>
  <conditionalFormatting sqref="H310:H312 F310:F312">
    <cfRule type="expression" dxfId="1535" priority="141">
      <formula>F310&gt;0</formula>
    </cfRule>
    <cfRule type="expression" dxfId="1534" priority="142">
      <formula>F310&lt;0</formula>
    </cfRule>
  </conditionalFormatting>
  <conditionalFormatting sqref="H309 F309">
    <cfRule type="expression" dxfId="1533" priority="139">
      <formula>F309&gt;0</formula>
    </cfRule>
    <cfRule type="expression" dxfId="1532" priority="140">
      <formula>F309&lt;0</formula>
    </cfRule>
  </conditionalFormatting>
  <conditionalFormatting sqref="H317 F317">
    <cfRule type="expression" dxfId="1531" priority="135">
      <formula>F317&gt;0</formula>
    </cfRule>
    <cfRule type="expression" dxfId="1530" priority="136">
      <formula>F317&lt;0</formula>
    </cfRule>
  </conditionalFormatting>
  <conditionalFormatting sqref="H314:H316 F314:F316">
    <cfRule type="expression" dxfId="1529" priority="133">
      <formula>F314&gt;0</formula>
    </cfRule>
    <cfRule type="expression" dxfId="1528" priority="134">
      <formula>F314&lt;0</formula>
    </cfRule>
  </conditionalFormatting>
  <conditionalFormatting sqref="H328:H329 F328:F329">
    <cfRule type="expression" dxfId="1527" priority="131">
      <formula>F328&gt;0</formula>
    </cfRule>
    <cfRule type="expression" dxfId="1526" priority="132">
      <formula>F328&lt;0</formula>
    </cfRule>
  </conditionalFormatting>
  <conditionalFormatting sqref="H324:H327 F324:F327">
    <cfRule type="expression" dxfId="1525" priority="127">
      <formula>F324&gt;0</formula>
    </cfRule>
    <cfRule type="expression" dxfId="1524" priority="128">
      <formula>F324&lt;0</formula>
    </cfRule>
  </conditionalFormatting>
  <conditionalFormatting sqref="H322:H323 F322:F323">
    <cfRule type="expression" dxfId="1523" priority="125">
      <formula>F322&gt;0</formula>
    </cfRule>
    <cfRule type="expression" dxfId="1522" priority="126">
      <formula>F322&lt;0</formula>
    </cfRule>
  </conditionalFormatting>
  <conditionalFormatting sqref="H318:H321 F318:F321">
    <cfRule type="expression" dxfId="1521" priority="121">
      <formula>F318&gt;0</formula>
    </cfRule>
    <cfRule type="expression" dxfId="1520" priority="122">
      <formula>F318&lt;0</formula>
    </cfRule>
  </conditionalFormatting>
  <conditionalFormatting sqref="F337:F340 H337:H340">
    <cfRule type="expression" dxfId="1519" priority="119">
      <formula>F337&gt;0</formula>
    </cfRule>
    <cfRule type="expression" dxfId="1518" priority="120">
      <formula>F337&lt;0</formula>
    </cfRule>
  </conditionalFormatting>
  <conditionalFormatting sqref="F335:F336 H335:H336">
    <cfRule type="expression" dxfId="1517" priority="117">
      <formula>F335&gt;0</formula>
    </cfRule>
    <cfRule type="expression" dxfId="1516" priority="118">
      <formula>F335&lt;0</formula>
    </cfRule>
  </conditionalFormatting>
  <conditionalFormatting sqref="F341:F343 H341:H343 K341:K344">
    <cfRule type="expression" dxfId="1515" priority="111">
      <formula>F341&gt;0</formula>
    </cfRule>
    <cfRule type="expression" dxfId="1514" priority="112">
      <formula>F341&lt;0</formula>
    </cfRule>
  </conditionalFormatting>
  <conditionalFormatting sqref="H348:H350 F348:F350 K348:K351">
    <cfRule type="expression" dxfId="1513" priority="107">
      <formula>F348&gt;0</formula>
    </cfRule>
    <cfRule type="expression" dxfId="1512" priority="108">
      <formula>F348&lt;0</formula>
    </cfRule>
  </conditionalFormatting>
  <conditionalFormatting sqref="H351:H354 F351:F354 K352:K354">
    <cfRule type="expression" dxfId="1511" priority="105">
      <formula>F351&gt;0</formula>
    </cfRule>
    <cfRule type="expression" dxfId="1510" priority="106">
      <formula>F351&lt;0</formula>
    </cfRule>
  </conditionalFormatting>
  <conditionalFormatting sqref="H355:H356 F355:F356 K355:K356">
    <cfRule type="expression" dxfId="1509" priority="103">
      <formula>F355&gt;0</formula>
    </cfRule>
    <cfRule type="expression" dxfId="1508" priority="104">
      <formula>F355&lt;0</formula>
    </cfRule>
  </conditionalFormatting>
  <conditionalFormatting sqref="K372 F372 H372">
    <cfRule type="expression" dxfId="1507" priority="101">
      <formula>F372&gt;0</formula>
    </cfRule>
    <cfRule type="expression" dxfId="1506" priority="102">
      <formula>F372&lt;0</formula>
    </cfRule>
  </conditionalFormatting>
  <conditionalFormatting sqref="K360:K362 F360:F362 H360:H362">
    <cfRule type="expression" dxfId="1505" priority="99">
      <formula>F360&gt;0</formula>
    </cfRule>
    <cfRule type="expression" dxfId="1504" priority="100">
      <formula>F360&lt;0</formula>
    </cfRule>
  </conditionalFormatting>
  <conditionalFormatting sqref="F364:F366 H364:H366 K364:K366">
    <cfRule type="expression" dxfId="1503" priority="95">
      <formula>F364&gt;0</formula>
    </cfRule>
    <cfRule type="expression" dxfId="1502" priority="96">
      <formula>F364&lt;0</formula>
    </cfRule>
  </conditionalFormatting>
  <conditionalFormatting sqref="K363 F363 H363">
    <cfRule type="expression" dxfId="1501" priority="93">
      <formula>F363&gt;0</formula>
    </cfRule>
    <cfRule type="expression" dxfId="1500" priority="94">
      <formula>F363&lt;0</formula>
    </cfRule>
  </conditionalFormatting>
  <conditionalFormatting sqref="K367:K368 F367:F368 H367:H368">
    <cfRule type="expression" dxfId="1499" priority="91">
      <formula>F367&gt;0</formula>
    </cfRule>
    <cfRule type="expression" dxfId="1498" priority="92">
      <formula>F367&lt;0</formula>
    </cfRule>
  </conditionalFormatting>
  <conditionalFormatting sqref="K369:K371 F369:F371 H369:H371">
    <cfRule type="expression" dxfId="1497" priority="85">
      <formula>F369&gt;0</formula>
    </cfRule>
    <cfRule type="expression" dxfId="1496" priority="86">
      <formula>F369&lt;0</formula>
    </cfRule>
  </conditionalFormatting>
  <conditionalFormatting sqref="F377:F379 H377:H379">
    <cfRule type="expression" dxfId="1495" priority="83">
      <formula>F377&gt;0</formula>
    </cfRule>
    <cfRule type="expression" dxfId="1494" priority="84">
      <formula>F377&lt;0</formula>
    </cfRule>
  </conditionalFormatting>
  <conditionalFormatting sqref="F376 H376">
    <cfRule type="expression" dxfId="1493" priority="81">
      <formula>F376&gt;0</formula>
    </cfRule>
    <cfRule type="expression" dxfId="1492" priority="82">
      <formula>F376&lt;0</formula>
    </cfRule>
  </conditionalFormatting>
  <conditionalFormatting sqref="F373:F375 H373:H375 K373:K379">
    <cfRule type="expression" dxfId="1491" priority="79">
      <formula>F373&gt;0</formula>
    </cfRule>
    <cfRule type="expression" dxfId="1490" priority="80">
      <formula>F373&lt;0</formula>
    </cfRule>
  </conditionalFormatting>
  <conditionalFormatting sqref="K380 F380 H380">
    <cfRule type="expression" dxfId="1489" priority="77">
      <formula>F380&gt;0</formula>
    </cfRule>
    <cfRule type="expression" dxfId="1488" priority="78">
      <formula>F380&lt;0</formula>
    </cfRule>
  </conditionalFormatting>
  <conditionalFormatting sqref="K381:K383 F381:F383 H381:H383">
    <cfRule type="expression" dxfId="1487" priority="75">
      <formula>F381&gt;0</formula>
    </cfRule>
    <cfRule type="expression" dxfId="1486" priority="76">
      <formula>F381&lt;0</formula>
    </cfRule>
  </conditionalFormatting>
  <conditionalFormatting sqref="K388 F388 H388">
    <cfRule type="expression" dxfId="1485" priority="73">
      <formula>F388&gt;0</formula>
    </cfRule>
    <cfRule type="expression" dxfId="1484" priority="74">
      <formula>F388&lt;0</formula>
    </cfRule>
  </conditionalFormatting>
  <conditionalFormatting sqref="F385:F387 H385:H387 K385:K387">
    <cfRule type="expression" dxfId="1483" priority="71">
      <formula>F385&gt;0</formula>
    </cfRule>
    <cfRule type="expression" dxfId="1482" priority="72">
      <formula>F385&lt;0</formula>
    </cfRule>
  </conditionalFormatting>
  <conditionalFormatting sqref="K384 F384 H384">
    <cfRule type="expression" dxfId="1481" priority="69">
      <formula>F384&gt;0</formula>
    </cfRule>
    <cfRule type="expression" dxfId="1480" priority="70">
      <formula>F384&lt;0</formula>
    </cfRule>
  </conditionalFormatting>
  <conditionalFormatting sqref="F393:F395 H393:H395 K393:K395">
    <cfRule type="expression" dxfId="1479" priority="67">
      <formula>F393&gt;0</formula>
    </cfRule>
    <cfRule type="expression" dxfId="1478" priority="68">
      <formula>F393&lt;0</formula>
    </cfRule>
  </conditionalFormatting>
  <conditionalFormatting sqref="K392 F392 H392">
    <cfRule type="expression" dxfId="1477" priority="65">
      <formula>F392&gt;0</formula>
    </cfRule>
    <cfRule type="expression" dxfId="1476" priority="66">
      <formula>F392&lt;0</formula>
    </cfRule>
  </conditionalFormatting>
  <conditionalFormatting sqref="K389:K391 F389:F391 H389:H391">
    <cfRule type="expression" dxfId="1475" priority="63">
      <formula>F389&gt;0</formula>
    </cfRule>
    <cfRule type="expression" dxfId="1474" priority="64">
      <formula>F389&lt;0</formula>
    </cfRule>
  </conditionalFormatting>
  <conditionalFormatting sqref="K402 F402 H402">
    <cfRule type="expression" dxfId="1473" priority="61">
      <formula>F402&gt;0</formula>
    </cfRule>
    <cfRule type="expression" dxfId="1472" priority="62">
      <formula>F402&lt;0</formula>
    </cfRule>
  </conditionalFormatting>
  <conditionalFormatting sqref="K397 F397 H397">
    <cfRule type="expression" dxfId="1471" priority="59">
      <formula>F397&gt;0</formula>
    </cfRule>
    <cfRule type="expression" dxfId="1470" priority="60">
      <formula>F397&lt;0</formula>
    </cfRule>
  </conditionalFormatting>
  <conditionalFormatting sqref="K396 F396 H396">
    <cfRule type="expression" dxfId="1469" priority="57">
      <formula>F396&gt;0</formula>
    </cfRule>
    <cfRule type="expression" dxfId="1468" priority="58">
      <formula>F396&lt;0</formula>
    </cfRule>
  </conditionalFormatting>
  <conditionalFormatting sqref="F398:F400 H398:H400 K398:K400">
    <cfRule type="expression" dxfId="1467" priority="55">
      <formula>F398&gt;0</formula>
    </cfRule>
    <cfRule type="expression" dxfId="1466" priority="56">
      <formula>F398&lt;0</formula>
    </cfRule>
  </conditionalFormatting>
  <conditionalFormatting sqref="K401 F401 H401">
    <cfRule type="expression" dxfId="1465" priority="53">
      <formula>F401&gt;0</formula>
    </cfRule>
    <cfRule type="expression" dxfId="1464" priority="54">
      <formula>F401&lt;0</formula>
    </cfRule>
  </conditionalFormatting>
  <conditionalFormatting sqref="H406 F406 K406">
    <cfRule type="expression" dxfId="1463" priority="47">
      <formula>F406&gt;0</formula>
    </cfRule>
    <cfRule type="expression" dxfId="1462" priority="48">
      <formula>F406&lt;0</formula>
    </cfRule>
  </conditionalFormatting>
  <conditionalFormatting sqref="H407:H409 F407:F409 K407:K409">
    <cfRule type="expression" dxfId="1461" priority="45">
      <formula>F407&gt;0</formula>
    </cfRule>
    <cfRule type="expression" dxfId="1460" priority="46">
      <formula>F407&lt;0</formula>
    </cfRule>
  </conditionalFormatting>
  <conditionalFormatting sqref="K414 F414 H414">
    <cfRule type="expression" dxfId="1459" priority="41">
      <formula>F414&gt;0</formula>
    </cfRule>
    <cfRule type="expression" dxfId="1458" priority="42">
      <formula>F414&lt;0</formula>
    </cfRule>
  </conditionalFormatting>
  <conditionalFormatting sqref="K411:K413 F411:F413 H411:H413">
    <cfRule type="expression" dxfId="1457" priority="39">
      <formula>F411&gt;0</formula>
    </cfRule>
    <cfRule type="expression" dxfId="1456" priority="40">
      <formula>F411&lt;0</formula>
    </cfRule>
  </conditionalFormatting>
  <conditionalFormatting sqref="H416:H418 F416:F418 K416:K418">
    <cfRule type="expression" dxfId="1455" priority="37">
      <formula>F416&gt;0</formula>
    </cfRule>
    <cfRule type="expression" dxfId="1454" priority="38">
      <formula>F416&lt;0</formula>
    </cfRule>
  </conditionalFormatting>
  <conditionalFormatting sqref="K424:K426 F424:F426 H424:H426">
    <cfRule type="expression" dxfId="1453" priority="35">
      <formula>F424&gt;0</formula>
    </cfRule>
    <cfRule type="expression" dxfId="1452" priority="36">
      <formula>F424&lt;0</formula>
    </cfRule>
  </conditionalFormatting>
  <conditionalFormatting sqref="K423 F423 H423">
    <cfRule type="expression" dxfId="1451" priority="33">
      <formula>F423&gt;0</formula>
    </cfRule>
    <cfRule type="expression" dxfId="1450" priority="34">
      <formula>F423&lt;0</formula>
    </cfRule>
  </conditionalFormatting>
  <conditionalFormatting sqref="K420:K422 F420:F422 H420:H422">
    <cfRule type="expression" dxfId="1449" priority="31">
      <formula>F420&gt;0</formula>
    </cfRule>
    <cfRule type="expression" dxfId="1448" priority="32">
      <formula>F420&lt;0</formula>
    </cfRule>
  </conditionalFormatting>
  <conditionalFormatting sqref="K431 F431 H431">
    <cfRule type="expression" dxfId="1447" priority="29">
      <formula>F431&gt;0</formula>
    </cfRule>
    <cfRule type="expression" dxfId="1446" priority="30">
      <formula>F431&lt;0</formula>
    </cfRule>
  </conditionalFormatting>
  <conditionalFormatting sqref="K428:K430 F428:F430 H428:H430">
    <cfRule type="expression" dxfId="1445" priority="27">
      <formula>F428&gt;0</formula>
    </cfRule>
    <cfRule type="expression" dxfId="1444" priority="28">
      <formula>F428&lt;0</formula>
    </cfRule>
  </conditionalFormatting>
  <conditionalFormatting sqref="K427 F427 H427">
    <cfRule type="expression" dxfId="1443" priority="25">
      <formula>F427&gt;0</formula>
    </cfRule>
    <cfRule type="expression" dxfId="1442" priority="26">
      <formula>F427&lt;0</formula>
    </cfRule>
  </conditionalFormatting>
  <conditionalFormatting sqref="K432:K434 F432:F434 H432:H434">
    <cfRule type="expression" dxfId="1441" priority="23">
      <formula>F432&gt;0</formula>
    </cfRule>
    <cfRule type="expression" dxfId="1440" priority="24">
      <formula>F432&lt;0</formula>
    </cfRule>
  </conditionalFormatting>
  <conditionalFormatting sqref="H442:H444 F442:F444 K442:K444">
    <cfRule type="expression" dxfId="1439" priority="19">
      <formula>F442&gt;0</formula>
    </cfRule>
    <cfRule type="expression" dxfId="1438" priority="20">
      <formula>F442&lt;0</formula>
    </cfRule>
  </conditionalFormatting>
  <conditionalFormatting sqref="H438:H440 F438:F440 K438:K440">
    <cfRule type="expression" dxfId="1437" priority="17">
      <formula>F438&gt;0</formula>
    </cfRule>
    <cfRule type="expression" dxfId="1436" priority="18">
      <formula>F438&lt;0</formula>
    </cfRule>
  </conditionalFormatting>
  <conditionalFormatting sqref="H435:H437 F435:F437 K435:K437">
    <cfRule type="expression" dxfId="1435" priority="15">
      <formula>F435&gt;0</formula>
    </cfRule>
    <cfRule type="expression" dxfId="1434" priority="16">
      <formula>F435&lt;0</formula>
    </cfRule>
  </conditionalFormatting>
  <conditionalFormatting sqref="H445:H447 F445:F447 K445:K447">
    <cfRule type="expression" dxfId="1433" priority="13">
      <formula>F445&gt;0</formula>
    </cfRule>
    <cfRule type="expression" dxfId="1432" priority="14">
      <formula>F445&lt;0</formula>
    </cfRule>
  </conditionalFormatting>
  <conditionalFormatting sqref="K453:K455 F453:F455 H453:H455">
    <cfRule type="expression" dxfId="1431" priority="11">
      <formula>F453&gt;0</formula>
    </cfRule>
    <cfRule type="expression" dxfId="1430" priority="12">
      <formula>F453&lt;0</formula>
    </cfRule>
  </conditionalFormatting>
  <conditionalFormatting sqref="K452 F452 H452">
    <cfRule type="expression" dxfId="1429" priority="9">
      <formula>F452&gt;0</formula>
    </cfRule>
    <cfRule type="expression" dxfId="1428" priority="10">
      <formula>F452&lt;0</formula>
    </cfRule>
  </conditionalFormatting>
  <conditionalFormatting sqref="K449:K451 F449:F451 H449:H451">
    <cfRule type="expression" dxfId="1427" priority="7">
      <formula>F449&gt;0</formula>
    </cfRule>
    <cfRule type="expression" dxfId="1426" priority="8">
      <formula>F449&lt;0</formula>
    </cfRule>
  </conditionalFormatting>
  <conditionalFormatting sqref="K459:K460 F459:F460 H459:H460">
    <cfRule type="expression" dxfId="1425" priority="5">
      <formula>F459&gt;0</formula>
    </cfRule>
    <cfRule type="expression" dxfId="1424" priority="6">
      <formula>F459&lt;0</formula>
    </cfRule>
  </conditionalFormatting>
  <conditionalFormatting sqref="K457:K458 F457:F458 H457:H458">
    <cfRule type="expression" dxfId="1423" priority="3">
      <formula>F457&gt;0</formula>
    </cfRule>
    <cfRule type="expression" dxfId="1422" priority="4">
      <formula>F457&lt;0</formula>
    </cfRule>
  </conditionalFormatting>
  <conditionalFormatting sqref="K456 F456 H456">
    <cfRule type="expression" dxfId="1421" priority="1">
      <formula>F456&gt;0</formula>
    </cfRule>
    <cfRule type="expression" dxfId="1420" priority="2">
      <formula>F456&lt;0</formula>
    </cfRule>
  </conditionalFormatting>
  <hyperlinks>
    <hyperlink ref="A3" location="ACTIVE!A1" display="Back"/>
    <hyperlink ref="A72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9" priority="29">
      <formula>N19&gt;0</formula>
    </cfRule>
    <cfRule type="expression" dxfId="1418"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7" priority="23">
      <formula>F22&gt;0</formula>
    </cfRule>
    <cfRule type="expression" dxfId="1416" priority="24">
      <formula>F22&lt;0</formula>
    </cfRule>
  </conditionalFormatting>
  <conditionalFormatting sqref="H22:H31">
    <cfRule type="expression" dxfId="1415" priority="21">
      <formula>H22&gt;0</formula>
    </cfRule>
    <cfRule type="expression" dxfId="1414" priority="22">
      <formula>H22&lt;0</formula>
    </cfRule>
  </conditionalFormatting>
  <conditionalFormatting sqref="I21:J31">
    <cfRule type="expression" dxfId="1413" priority="19">
      <formula>I21&gt;0</formula>
    </cfRule>
    <cfRule type="expression" dxfId="1412" priority="20">
      <formula>I21&lt;0</formula>
    </cfRule>
  </conditionalFormatting>
  <conditionalFormatting sqref="Q8">
    <cfRule type="expression" dxfId="1411" priority="11">
      <formula>Q8&gt;0</formula>
    </cfRule>
    <cfRule type="expression" dxfId="1410" priority="12">
      <formula>Q8&lt;0</formula>
    </cfRule>
  </conditionalFormatting>
  <conditionalFormatting sqref="Q7">
    <cfRule type="expression" dxfId="1409" priority="13">
      <formula>Q7&gt;0</formula>
    </cfRule>
    <cfRule type="expression" dxfId="1408" priority="14">
      <formula>Q7&lt;0</formula>
    </cfRule>
  </conditionalFormatting>
  <conditionalFormatting sqref="F56:F66">
    <cfRule type="expression" dxfId="1407" priority="9">
      <formula>F56&gt;0</formula>
    </cfRule>
    <cfRule type="expression" dxfId="1406" priority="10">
      <formula>F56&lt;0</formula>
    </cfRule>
  </conditionalFormatting>
  <conditionalFormatting sqref="H56:H66">
    <cfRule type="expression" dxfId="1405" priority="7">
      <formula>H56&gt;0</formula>
    </cfRule>
    <cfRule type="expression" dxfId="1404" priority="8">
      <formula>H56&lt;0</formula>
    </cfRule>
  </conditionalFormatting>
  <conditionalFormatting sqref="I56:I66">
    <cfRule type="expression" dxfId="1403" priority="5">
      <formula>I56&gt;0</formula>
    </cfRule>
    <cfRule type="expression" dxfId="1402" priority="6">
      <formula>I56&lt;0</formula>
    </cfRule>
  </conditionalFormatting>
  <conditionalFormatting sqref="F21">
    <cfRule type="expression" dxfId="1401" priority="3">
      <formula>F21&gt;0</formula>
    </cfRule>
    <cfRule type="expression" dxfId="1400" priority="4">
      <formula>F21&lt;0</formula>
    </cfRule>
  </conditionalFormatting>
  <conditionalFormatting sqref="H21">
    <cfRule type="expression" dxfId="1399" priority="1">
      <formula>H21&gt;0</formula>
    </cfRule>
    <cfRule type="expression" dxfId="1398"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7" priority="9">
      <formula>F39&gt;0</formula>
    </cfRule>
    <cfRule type="expression" dxfId="1396" priority="10">
      <formula>F39&lt;0</formula>
    </cfRule>
  </conditionalFormatting>
  <conditionalFormatting sqref="F25:F38">
    <cfRule type="expression" dxfId="1395" priority="7">
      <formula>F25&gt;0</formula>
    </cfRule>
    <cfRule type="expression" dxfId="1394" priority="8">
      <formula>F25&lt;0</formula>
    </cfRule>
  </conditionalFormatting>
  <conditionalFormatting sqref="H25:H38">
    <cfRule type="expression" dxfId="1393" priority="5">
      <formula>H25&gt;0</formula>
    </cfRule>
    <cfRule type="expression" dxfId="1392" priority="6">
      <formula>H25&lt;0</formula>
    </cfRule>
  </conditionalFormatting>
  <conditionalFormatting sqref="Q7">
    <cfRule type="expression" dxfId="1391" priority="3">
      <formula>Q7&gt;0</formula>
    </cfRule>
    <cfRule type="expression" dxfId="1390" priority="4">
      <formula>Q7&lt;0</formula>
    </cfRule>
  </conditionalFormatting>
  <conditionalFormatting sqref="Q8">
    <cfRule type="expression" dxfId="1389" priority="1">
      <formula>Q8&gt;0</formula>
    </cfRule>
    <cfRule type="expression" dxfId="1388"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7" priority="137">
      <formula>F30&gt;0</formula>
    </cfRule>
    <cfRule type="expression" dxfId="1386" priority="138">
      <formula>F30&lt;0</formula>
    </cfRule>
  </conditionalFormatting>
  <conditionalFormatting sqref="H47:H58">
    <cfRule type="expression" dxfId="1385" priority="129">
      <formula>H47&gt;0</formula>
    </cfRule>
    <cfRule type="expression" dxfId="1384" priority="130">
      <formula>H47&lt;0</formula>
    </cfRule>
  </conditionalFormatting>
  <conditionalFormatting sqref="H59">
    <cfRule type="expression" dxfId="1383" priority="119">
      <formula>H59&gt;0</formula>
    </cfRule>
    <cfRule type="expression" dxfId="1382" priority="120">
      <formula>H59&lt;0</formula>
    </cfRule>
  </conditionalFormatting>
  <conditionalFormatting sqref="H60">
    <cfRule type="expression" dxfId="1381" priority="115">
      <formula>H60&gt;0</formula>
    </cfRule>
    <cfRule type="expression" dxfId="1380" priority="116">
      <formula>H60&lt;0</formula>
    </cfRule>
  </conditionalFormatting>
  <conditionalFormatting sqref="H61:H66">
    <cfRule type="expression" dxfId="1379" priority="111">
      <formula>H61&gt;0</formula>
    </cfRule>
    <cfRule type="expression" dxfId="1378" priority="112">
      <formula>H61&lt;0</formula>
    </cfRule>
  </conditionalFormatting>
  <conditionalFormatting sqref="Q8">
    <cfRule type="expression" dxfId="1377" priority="95">
      <formula>Q8&gt;0</formula>
    </cfRule>
    <cfRule type="expression" dxfId="1376" priority="96">
      <formula>Q8&lt;0</formula>
    </cfRule>
  </conditionalFormatting>
  <conditionalFormatting sqref="Q7">
    <cfRule type="expression" dxfId="1375" priority="97">
      <formula>Q7&gt;0</formula>
    </cfRule>
    <cfRule type="expression" dxfId="1374" priority="98">
      <formula>Q7&lt;0</formula>
    </cfRule>
  </conditionalFormatting>
  <conditionalFormatting sqref="F178 H178">
    <cfRule type="expression" dxfId="1373" priority="93">
      <formula>F178&gt;0</formula>
    </cfRule>
    <cfRule type="expression" dxfId="1372" priority="94">
      <formula>F178&lt;0</formula>
    </cfRule>
  </conditionalFormatting>
  <conditionalFormatting sqref="Q10">
    <cfRule type="expression" dxfId="1371" priority="87">
      <formula>Q10&gt;0</formula>
    </cfRule>
    <cfRule type="expression" dxfId="1370" priority="88">
      <formula>Q10&lt;0</formula>
    </cfRule>
  </conditionalFormatting>
  <conditionalFormatting sqref="Q9">
    <cfRule type="expression" dxfId="1369" priority="81">
      <formula>Q9&gt;0</formula>
    </cfRule>
    <cfRule type="expression" dxfId="1368" priority="82">
      <formula>Q9&lt;0</formula>
    </cfRule>
  </conditionalFormatting>
  <conditionalFormatting sqref="F201:F248">
    <cfRule type="expression" dxfId="1367" priority="41">
      <formula>F201&gt;0</formula>
    </cfRule>
    <cfRule type="expression" dxfId="1366" priority="42">
      <formula>F201&lt;0</formula>
    </cfRule>
  </conditionalFormatting>
  <conditionalFormatting sqref="H201:H248">
    <cfRule type="expression" dxfId="1365" priority="39">
      <formula>H201&gt;0</formula>
    </cfRule>
    <cfRule type="expression" dxfId="1364" priority="40">
      <formula>H201&lt;0</formula>
    </cfRule>
  </conditionalFormatting>
  <conditionalFormatting sqref="J208">
    <cfRule type="expression" dxfId="1363" priority="37">
      <formula>J208&gt;0</formula>
    </cfRule>
    <cfRule type="expression" dxfId="1362" priority="38">
      <formula>J208&lt;0</formula>
    </cfRule>
  </conditionalFormatting>
  <conditionalFormatting sqref="J214:J215">
    <cfRule type="expression" dxfId="1361" priority="35">
      <formula>J214&gt;0</formula>
    </cfRule>
    <cfRule type="expression" dxfId="1360" priority="36">
      <formula>J214&lt;0</formula>
    </cfRule>
  </conditionalFormatting>
  <conditionalFormatting sqref="J216">
    <cfRule type="expression" dxfId="1359" priority="33">
      <formula>J216&gt;0</formula>
    </cfRule>
    <cfRule type="expression" dxfId="1358" priority="34">
      <formula>J216&lt;0</formula>
    </cfRule>
  </conditionalFormatting>
  <conditionalFormatting sqref="J217:J219 J221:J224">
    <cfRule type="expression" dxfId="1357" priority="31">
      <formula>J217&gt;0</formula>
    </cfRule>
    <cfRule type="expression" dxfId="1356" priority="32">
      <formula>J217&lt;0</formula>
    </cfRule>
  </conditionalFormatting>
  <conditionalFormatting sqref="K208">
    <cfRule type="expression" dxfId="1355" priority="29">
      <formula>K208&gt;0</formula>
    </cfRule>
    <cfRule type="expression" dxfId="1354" priority="30">
      <formula>K208&lt;0</formula>
    </cfRule>
  </conditionalFormatting>
  <conditionalFormatting sqref="K214:K215">
    <cfRule type="expression" dxfId="1353" priority="27">
      <formula>K214&gt;0</formula>
    </cfRule>
    <cfRule type="expression" dxfId="1352" priority="28">
      <formula>K214&lt;0</formula>
    </cfRule>
  </conditionalFormatting>
  <conditionalFormatting sqref="K216">
    <cfRule type="expression" dxfId="1351" priority="25">
      <formula>K216&gt;0</formula>
    </cfRule>
    <cfRule type="expression" dxfId="1350" priority="26">
      <formula>K216&lt;0</formula>
    </cfRule>
  </conditionalFormatting>
  <conditionalFormatting sqref="K217:K224">
    <cfRule type="expression" dxfId="1349" priority="23">
      <formula>K217&gt;0</formula>
    </cfRule>
    <cfRule type="expression" dxfId="1348" priority="24">
      <formula>K217&lt;0</formula>
    </cfRule>
  </conditionalFormatting>
  <conditionalFormatting sqref="L208">
    <cfRule type="expression" dxfId="1347" priority="21">
      <formula>L208&gt;0</formula>
    </cfRule>
    <cfRule type="expression" dxfId="1346" priority="22">
      <formula>L208&lt;0</formula>
    </cfRule>
  </conditionalFormatting>
  <conditionalFormatting sqref="L214:L215">
    <cfRule type="expression" dxfId="1345" priority="19">
      <formula>L214&gt;0</formula>
    </cfRule>
    <cfRule type="expression" dxfId="1344" priority="20">
      <formula>L214&lt;0</formula>
    </cfRule>
  </conditionalFormatting>
  <conditionalFormatting sqref="L216">
    <cfRule type="expression" dxfId="1343" priority="17">
      <formula>L216&gt;0</formula>
    </cfRule>
    <cfRule type="expression" dxfId="1342" priority="18">
      <formula>L216&lt;0</formula>
    </cfRule>
  </conditionalFormatting>
  <conditionalFormatting sqref="L217:L224">
    <cfRule type="expression" dxfId="1341" priority="15">
      <formula>L217&gt;0</formula>
    </cfRule>
    <cfRule type="expression" dxfId="1340" priority="16">
      <formula>L217&lt;0</formula>
    </cfRule>
  </conditionalFormatting>
  <conditionalFormatting sqref="K225">
    <cfRule type="expression" dxfId="1339" priority="13">
      <formula>K225&gt;0</formula>
    </cfRule>
    <cfRule type="expression" dxfId="1338" priority="14">
      <formula>K225&lt;0</formula>
    </cfRule>
  </conditionalFormatting>
  <conditionalFormatting sqref="L225:L232">
    <cfRule type="expression" dxfId="1337" priority="11">
      <formula>L225&gt;0</formula>
    </cfRule>
    <cfRule type="expression" dxfId="1336" priority="12">
      <formula>L225&lt;0</formula>
    </cfRule>
  </conditionalFormatting>
  <conditionalFormatting sqref="K226">
    <cfRule type="expression" dxfId="1335" priority="9">
      <formula>K226&gt;0</formula>
    </cfRule>
    <cfRule type="expression" dxfId="1334" priority="10">
      <formula>K226&lt;0</formula>
    </cfRule>
  </conditionalFormatting>
  <conditionalFormatting sqref="K227">
    <cfRule type="expression" dxfId="1333" priority="7">
      <formula>K227&gt;0</formula>
    </cfRule>
    <cfRule type="expression" dxfId="1332" priority="8">
      <formula>K227&lt;0</formula>
    </cfRule>
  </conditionalFormatting>
  <conditionalFormatting sqref="K228:K248">
    <cfRule type="expression" dxfId="1331" priority="5">
      <formula>K228&gt;0</formula>
    </cfRule>
    <cfRule type="expression" dxfId="1330" priority="6">
      <formula>K228&lt;0</formula>
    </cfRule>
  </conditionalFormatting>
  <conditionalFormatting sqref="L233:L237">
    <cfRule type="expression" dxfId="1329" priority="3">
      <formula>L233&gt;0</formula>
    </cfRule>
    <cfRule type="expression" dxfId="1328" priority="4">
      <formula>L233&lt;0</formula>
    </cfRule>
  </conditionalFormatting>
  <conditionalFormatting sqref="L238:L243">
    <cfRule type="expression" dxfId="1327" priority="1">
      <formula>L238&gt;0</formula>
    </cfRule>
    <cfRule type="expression" dxfId="1326"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25" priority="11">
      <formula>F27&gt;0</formula>
    </cfRule>
    <cfRule type="expression" dxfId="1324" priority="12">
      <formula>F27&lt;0</formula>
    </cfRule>
  </conditionalFormatting>
  <conditionalFormatting sqref="H27:H29">
    <cfRule type="expression" dxfId="1323" priority="9">
      <formula>H27&gt;0</formula>
    </cfRule>
    <cfRule type="expression" dxfId="1322" priority="10">
      <formula>H27&lt;0</formula>
    </cfRule>
  </conditionalFormatting>
  <conditionalFormatting sqref="F23:F26">
    <cfRule type="expression" dxfId="1321" priority="7">
      <formula>F23&gt;0</formula>
    </cfRule>
    <cfRule type="expression" dxfId="1320" priority="8">
      <formula>F23&lt;0</formula>
    </cfRule>
  </conditionalFormatting>
  <conditionalFormatting sqref="H23:H26">
    <cfRule type="expression" dxfId="1319" priority="5">
      <formula>H23&gt;0</formula>
    </cfRule>
    <cfRule type="expression" dxfId="1318" priority="6">
      <formula>H23&lt;0</formula>
    </cfRule>
  </conditionalFormatting>
  <conditionalFormatting sqref="Q8">
    <cfRule type="expression" dxfId="1317" priority="1">
      <formula>Q8&gt;0</formula>
    </cfRule>
    <cfRule type="expression" dxfId="1316" priority="2">
      <formula>Q8&lt;0</formula>
    </cfRule>
  </conditionalFormatting>
  <conditionalFormatting sqref="Q7">
    <cfRule type="expression" dxfId="1315" priority="3">
      <formula>Q7&gt;0</formula>
    </cfRule>
    <cfRule type="expression" dxfId="1314"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13" priority="7">
      <formula>F21&gt;0</formula>
    </cfRule>
    <cfRule type="expression" dxfId="1312" priority="8">
      <formula>F21&lt;0</formula>
    </cfRule>
  </conditionalFormatting>
  <conditionalFormatting sqref="F22">
    <cfRule type="expression" dxfId="1311" priority="5">
      <formula>F22&gt;0</formula>
    </cfRule>
    <cfRule type="expression" dxfId="1310" priority="6">
      <formula>F22&lt;0</formula>
    </cfRule>
  </conditionalFormatting>
  <conditionalFormatting sqref="Q8">
    <cfRule type="expression" dxfId="1309" priority="1">
      <formula>Q8&gt;0</formula>
    </cfRule>
    <cfRule type="expression" dxfId="1308" priority="2">
      <formula>Q8&lt;0</formula>
    </cfRule>
  </conditionalFormatting>
  <conditionalFormatting sqref="Q7">
    <cfRule type="expression" dxfId="1307" priority="3">
      <formula>Q7&gt;0</formula>
    </cfRule>
    <cfRule type="expression" dxfId="130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05" priority="11">
      <formula>F24&gt;0</formula>
    </cfRule>
    <cfRule type="expression" dxfId="1304" priority="12">
      <formula>F24&lt;0</formula>
    </cfRule>
  </conditionalFormatting>
  <conditionalFormatting sqref="H27:H30">
    <cfRule type="expression" dxfId="1303" priority="9">
      <formula>H27&gt;0</formula>
    </cfRule>
    <cfRule type="expression" dxfId="1302" priority="10">
      <formula>H27&lt;0</formula>
    </cfRule>
  </conditionalFormatting>
  <conditionalFormatting sqref="F25">
    <cfRule type="expression" dxfId="1301" priority="7">
      <formula>F25&gt;0</formula>
    </cfRule>
    <cfRule type="expression" dxfId="1300" priority="8">
      <formula>F25&lt;0</formula>
    </cfRule>
  </conditionalFormatting>
  <conditionalFormatting sqref="H24:H26">
    <cfRule type="expression" dxfId="1299" priority="5">
      <formula>H24&gt;0</formula>
    </cfRule>
    <cfRule type="expression" dxfId="1298" priority="6">
      <formula>H24&lt;0</formula>
    </cfRule>
  </conditionalFormatting>
  <conditionalFormatting sqref="Q7">
    <cfRule type="expression" dxfId="1297" priority="3">
      <formula>Q7&gt;0</formula>
    </cfRule>
    <cfRule type="expression" dxfId="1296" priority="4">
      <formula>Q7&lt;0</formula>
    </cfRule>
  </conditionalFormatting>
  <conditionalFormatting sqref="Q8">
    <cfRule type="expression" dxfId="1295" priority="1">
      <formula>Q8&gt;0</formula>
    </cfRule>
    <cfRule type="expression" dxfId="1294"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93" priority="17">
      <formula>F28&gt;0</formula>
    </cfRule>
    <cfRule type="expression" dxfId="1292" priority="18">
      <formula>F28&lt;0</formula>
    </cfRule>
  </conditionalFormatting>
  <conditionalFormatting sqref="F28 F33:F35">
    <cfRule type="expression" dxfId="1291" priority="19">
      <formula>F28&gt;0</formula>
    </cfRule>
    <cfRule type="expression" dxfId="1290" priority="20">
      <formula>F28&lt;0</formula>
    </cfRule>
  </conditionalFormatting>
  <conditionalFormatting sqref="H28 H33:H35">
    <cfRule type="expression" dxfId="1289" priority="15">
      <formula>H28&gt;0</formula>
    </cfRule>
    <cfRule type="expression" dxfId="1288" priority="16">
      <formula>H28&lt;0</formula>
    </cfRule>
  </conditionalFormatting>
  <conditionalFormatting sqref="F21:F27">
    <cfRule type="expression" dxfId="1287" priority="13">
      <formula>F21&gt;0</formula>
    </cfRule>
    <cfRule type="expression" dxfId="1286" priority="14">
      <formula>F21&lt;0</formula>
    </cfRule>
  </conditionalFormatting>
  <conditionalFormatting sqref="H21:H27">
    <cfRule type="expression" dxfId="1285" priority="11">
      <formula>H21&gt;0</formula>
    </cfRule>
    <cfRule type="expression" dxfId="1284" priority="12">
      <formula>H21&lt;0</formula>
    </cfRule>
  </conditionalFormatting>
  <conditionalFormatting sqref="Q8">
    <cfRule type="expression" dxfId="1283" priority="7">
      <formula>Q8&gt;0</formula>
    </cfRule>
    <cfRule type="expression" dxfId="1282" priority="8">
      <formula>Q8&lt;0</formula>
    </cfRule>
  </conditionalFormatting>
  <conditionalFormatting sqref="Q7">
    <cfRule type="expression" dxfId="1281" priority="9">
      <formula>Q7&gt;0</formula>
    </cfRule>
    <cfRule type="expression" dxfId="1280" priority="10">
      <formula>Q7&lt;0</formula>
    </cfRule>
  </conditionalFormatting>
  <conditionalFormatting sqref="F29:F32">
    <cfRule type="expression" dxfId="1279" priority="5">
      <formula>F29&gt;0</formula>
    </cfRule>
    <cfRule type="expression" dxfId="1278" priority="6">
      <formula>F29&lt;0</formula>
    </cfRule>
  </conditionalFormatting>
  <conditionalFormatting sqref="H29:H32">
    <cfRule type="expression" dxfId="1277" priority="3">
      <formula>H29&gt;0</formula>
    </cfRule>
    <cfRule type="expression" dxfId="1276" priority="4">
      <formula>H29&lt;0</formula>
    </cfRule>
  </conditionalFormatting>
  <conditionalFormatting sqref="M37">
    <cfRule type="expression" dxfId="1275" priority="1">
      <formula>M37&gt;0</formula>
    </cfRule>
    <cfRule type="expression" dxfId="1274"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73" priority="29">
      <formula>F40&gt;0</formula>
    </cfRule>
    <cfRule type="expression" dxfId="1272" priority="30">
      <formula>F40&lt;0</formula>
    </cfRule>
  </conditionalFormatting>
  <conditionalFormatting sqref="F40:F45">
    <cfRule type="expression" dxfId="1271" priority="31">
      <formula>F40&gt;0</formula>
    </cfRule>
    <cfRule type="expression" dxfId="1270" priority="32">
      <formula>F40&lt;0</formula>
    </cfRule>
  </conditionalFormatting>
  <conditionalFormatting sqref="H40:H45">
    <cfRule type="expression" dxfId="1269" priority="27">
      <formula>H40&gt;0</formula>
    </cfRule>
    <cfRule type="expression" dxfId="1268" priority="28">
      <formula>H40&lt;0</formula>
    </cfRule>
  </conditionalFormatting>
  <conditionalFormatting sqref="F23:F39">
    <cfRule type="expression" dxfId="1267" priority="13">
      <formula>F23&gt;0</formula>
    </cfRule>
    <cfRule type="expression" dxfId="1266" priority="14">
      <formula>F23&lt;0</formula>
    </cfRule>
  </conditionalFormatting>
  <conditionalFormatting sqref="H23:H39">
    <cfRule type="expression" dxfId="1265" priority="11">
      <formula>H23&gt;0</formula>
    </cfRule>
    <cfRule type="expression" dxfId="1264" priority="12">
      <formula>H23&lt;0</formula>
    </cfRule>
  </conditionalFormatting>
  <conditionalFormatting sqref="Q7">
    <cfRule type="expression" dxfId="1263" priority="9">
      <formula>Q7&gt;0</formula>
    </cfRule>
    <cfRule type="expression" dxfId="1262" priority="10">
      <formula>Q7&lt;0</formula>
    </cfRule>
  </conditionalFormatting>
  <conditionalFormatting sqref="Q8">
    <cfRule type="expression" dxfId="1261" priority="7">
      <formula>Q8&gt;0</formula>
    </cfRule>
    <cfRule type="expression" dxfId="1260" priority="8">
      <formula>Q8&lt;0</formula>
    </cfRule>
  </conditionalFormatting>
  <conditionalFormatting sqref="Q10">
    <cfRule type="expression" dxfId="1259" priority="1">
      <formula>Q10&gt;0</formula>
    </cfRule>
    <cfRule type="expression" dxfId="1258"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7" priority="39">
      <formula>Q12&gt;0</formula>
    </cfRule>
    <cfRule type="expression" dxfId="1256"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55" priority="33">
      <formula>F25&gt;0</formula>
    </cfRule>
    <cfRule type="expression" dxfId="1254" priority="34">
      <formula>F25&lt;0</formula>
    </cfRule>
  </conditionalFormatting>
  <conditionalFormatting sqref="F30">
    <cfRule type="expression" dxfId="1253" priority="31">
      <formula>F30&gt;0</formula>
    </cfRule>
    <cfRule type="expression" dxfId="1252" priority="32">
      <formula>F30&lt;0</formula>
    </cfRule>
  </conditionalFormatting>
  <conditionalFormatting sqref="F31">
    <cfRule type="expression" dxfId="1251" priority="29">
      <formula>F31&gt;0</formula>
    </cfRule>
    <cfRule type="expression" dxfId="1250" priority="30">
      <formula>F31&lt;0</formula>
    </cfRule>
  </conditionalFormatting>
  <conditionalFormatting sqref="F32:F34">
    <cfRule type="expression" dxfId="1249" priority="27">
      <formula>F32&gt;0</formula>
    </cfRule>
    <cfRule type="expression" dxfId="1248" priority="28">
      <formula>F32&lt;0</formula>
    </cfRule>
  </conditionalFormatting>
  <conditionalFormatting sqref="H25:H29">
    <cfRule type="expression" dxfId="1247" priority="25">
      <formula>H25&gt;0</formula>
    </cfRule>
    <cfRule type="expression" dxfId="1246" priority="26">
      <formula>H25&lt;0</formula>
    </cfRule>
  </conditionalFormatting>
  <conditionalFormatting sqref="H30">
    <cfRule type="expression" dxfId="1245" priority="23">
      <formula>H30&gt;0</formula>
    </cfRule>
    <cfRule type="expression" dxfId="1244" priority="24">
      <formula>H30&lt;0</formula>
    </cfRule>
  </conditionalFormatting>
  <conditionalFormatting sqref="H31">
    <cfRule type="expression" dxfId="1243" priority="21">
      <formula>H31&gt;0</formula>
    </cfRule>
    <cfRule type="expression" dxfId="1242" priority="22">
      <formula>H31&lt;0</formula>
    </cfRule>
  </conditionalFormatting>
  <conditionalFormatting sqref="H32:H34">
    <cfRule type="expression" dxfId="1241" priority="19">
      <formula>H32&gt;0</formula>
    </cfRule>
    <cfRule type="expression" dxfId="1240" priority="20">
      <formula>H32&lt;0</formula>
    </cfRule>
  </conditionalFormatting>
  <conditionalFormatting sqref="F35">
    <cfRule type="expression" dxfId="1239" priority="17">
      <formula>F35&gt;0</formula>
    </cfRule>
    <cfRule type="expression" dxfId="1238" priority="18">
      <formula>F35&lt;0</formula>
    </cfRule>
  </conditionalFormatting>
  <conditionalFormatting sqref="H35">
    <cfRule type="expression" dxfId="1237" priority="15">
      <formula>H35&gt;0</formula>
    </cfRule>
    <cfRule type="expression" dxfId="1236" priority="16">
      <formula>H35&lt;0</formula>
    </cfRule>
  </conditionalFormatting>
  <conditionalFormatting sqref="F36">
    <cfRule type="expression" dxfId="1235" priority="13">
      <formula>F36&gt;0</formula>
    </cfRule>
    <cfRule type="expression" dxfId="1234" priority="14">
      <formula>F36&lt;0</formula>
    </cfRule>
  </conditionalFormatting>
  <conditionalFormatting sqref="H36">
    <cfRule type="expression" dxfId="1233" priority="11">
      <formula>H36&gt;0</formula>
    </cfRule>
    <cfRule type="expression" dxfId="1232" priority="12">
      <formula>H36&lt;0</formula>
    </cfRule>
  </conditionalFormatting>
  <conditionalFormatting sqref="H23:H24">
    <cfRule type="expression" dxfId="1231" priority="5">
      <formula>H23&gt;0</formula>
    </cfRule>
    <cfRule type="expression" dxfId="1230" priority="6">
      <formula>H23&lt;0</formula>
    </cfRule>
  </conditionalFormatting>
  <conditionalFormatting sqref="F23:F24">
    <cfRule type="expression" dxfId="1229" priority="7">
      <formula>F23&gt;0</formula>
    </cfRule>
    <cfRule type="expression" dxfId="1228" priority="8">
      <formula>F23&lt;0</formula>
    </cfRule>
  </conditionalFormatting>
  <conditionalFormatting sqref="Q7">
    <cfRule type="expression" dxfId="1227" priority="3">
      <formula>Q7&gt;0</formula>
    </cfRule>
    <cfRule type="expression" dxfId="1226" priority="4">
      <formula>Q7&lt;0</formula>
    </cfRule>
  </conditionalFormatting>
  <conditionalFormatting sqref="Q8">
    <cfRule type="expression" dxfId="1225" priority="1">
      <formula>Q8&gt;0</formula>
    </cfRule>
    <cfRule type="expression" dxfId="1224"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23" priority="84">
      <formula>F7&gt;0</formula>
    </cfRule>
    <cfRule type="expression" dxfId="1222" priority="85">
      <formula>F7&lt;0</formula>
    </cfRule>
  </conditionalFormatting>
  <conditionalFormatting sqref="Q8">
    <cfRule type="expression" dxfId="1221" priority="82">
      <formula>Q8&gt;0</formula>
    </cfRule>
    <cfRule type="expression" dxfId="1220" priority="83">
      <formula>Q8&lt;0</formula>
    </cfRule>
  </conditionalFormatting>
  <conditionalFormatting sqref="F29:F36">
    <cfRule type="expression" dxfId="1219" priority="62">
      <formula>F29&gt;0</formula>
    </cfRule>
    <cfRule type="expression" dxfId="1218" priority="63">
      <formula>F29&lt;0</formula>
    </cfRule>
  </conditionalFormatting>
  <conditionalFormatting sqref="J32:J38">
    <cfRule type="expression" dxfId="1217" priority="57">
      <formula>J32&gt;0</formula>
    </cfRule>
    <cfRule type="expression" dxfId="1216" priority="58">
      <formula>J32&lt;0</formula>
    </cfRule>
  </conditionalFormatting>
  <conditionalFormatting sqref="M42">
    <cfRule type="expression" dxfId="1215" priority="55">
      <formula>M42&gt;0</formula>
    </cfRule>
    <cfRule type="expression" dxfId="1214" priority="56">
      <formula>M42&lt;0</formula>
    </cfRule>
  </conditionalFormatting>
  <conditionalFormatting sqref="F98:F134 H98:H134 H137:H142 F137:F142 F144:F153 H144:H153">
    <cfRule type="expression" dxfId="1213" priority="53">
      <formula>F98&gt;0</formula>
    </cfRule>
    <cfRule type="expression" dxfId="1212" priority="54">
      <formula>F98&lt;0</formula>
    </cfRule>
  </conditionalFormatting>
  <conditionalFormatting sqref="F90:F97">
    <cfRule type="expression" dxfId="1211" priority="51">
      <formula>F90&gt;0</formula>
    </cfRule>
    <cfRule type="expression" dxfId="1210" priority="52">
      <formula>F90&lt;0</formula>
    </cfRule>
  </conditionalFormatting>
  <conditionalFormatting sqref="H90:H97">
    <cfRule type="expression" dxfId="1209" priority="49">
      <formula>H90&gt;0</formula>
    </cfRule>
    <cfRule type="expression" dxfId="1208" priority="50">
      <formula>H90&lt;0</formula>
    </cfRule>
  </conditionalFormatting>
  <conditionalFormatting sqref="F135:F136 H135:H136">
    <cfRule type="expression" dxfId="1207" priority="47">
      <formula>F135&gt;0</formula>
    </cfRule>
    <cfRule type="expression" dxfId="1206" priority="48">
      <formula>F135&lt;0</formula>
    </cfRule>
  </conditionalFormatting>
  <conditionalFormatting sqref="H143 F143">
    <cfRule type="expression" dxfId="1205" priority="45">
      <formula>F143&gt;0</formula>
    </cfRule>
    <cfRule type="expression" dxfId="1204" priority="46">
      <formula>F143&lt;0</formula>
    </cfRule>
  </conditionalFormatting>
  <conditionalFormatting sqref="F154:F161">
    <cfRule type="expression" dxfId="1203" priority="31">
      <formula>F154&gt;0</formula>
    </cfRule>
    <cfRule type="expression" dxfId="1202" priority="32">
      <formula>F154&lt;0</formula>
    </cfRule>
  </conditionalFormatting>
  <conditionalFormatting sqref="H154:H161">
    <cfRule type="expression" dxfId="1201" priority="29">
      <formula>H154&gt;0</formula>
    </cfRule>
    <cfRule type="expression" dxfId="1200" priority="30">
      <formula>H154&lt;0</formula>
    </cfRule>
  </conditionalFormatting>
  <conditionalFormatting sqref="Q10">
    <cfRule type="expression" dxfId="1199" priority="27">
      <formula>Q10&gt;0</formula>
    </cfRule>
    <cfRule type="expression" dxfId="1198" priority="28">
      <formula>Q10&lt;0</formula>
    </cfRule>
  </conditionalFormatting>
  <conditionalFormatting sqref="F37:F38">
    <cfRule type="expression" dxfId="1197" priority="25">
      <formula>F37&gt;0</formula>
    </cfRule>
    <cfRule type="expression" dxfId="1196" priority="26">
      <formula>F37&lt;0</formula>
    </cfRule>
  </conditionalFormatting>
  <conditionalFormatting sqref="H37:H38">
    <cfRule type="expression" dxfId="1195" priority="23">
      <formula>H37&gt;0</formula>
    </cfRule>
    <cfRule type="expression" dxfId="1194" priority="24">
      <formula>H37&lt;0</formula>
    </cfRule>
  </conditionalFormatting>
  <conditionalFormatting sqref="F167">
    <cfRule type="expression" dxfId="1193" priority="21">
      <formula>F167&gt;0</formula>
    </cfRule>
    <cfRule type="expression" dxfId="1192" priority="22">
      <formula>F167&lt;0</formula>
    </cfRule>
  </conditionalFormatting>
  <conditionalFormatting sqref="F168:F179">
    <cfRule type="expression" dxfId="1191" priority="19">
      <formula>F168&gt;0</formula>
    </cfRule>
    <cfRule type="expression" dxfId="1190" priority="20">
      <formula>F168&lt;0</formula>
    </cfRule>
  </conditionalFormatting>
  <conditionalFormatting sqref="H167:H179">
    <cfRule type="expression" dxfId="1189" priority="17">
      <formula>H167&gt;0</formula>
    </cfRule>
    <cfRule type="expression" dxfId="1188" priority="18">
      <formula>H167&lt;0</formula>
    </cfRule>
  </conditionalFormatting>
  <conditionalFormatting sqref="J175:J197 J201">
    <cfRule type="expression" dxfId="1187" priority="15">
      <formula>J175&gt;0</formula>
    </cfRule>
    <cfRule type="expression" dxfId="1186" priority="16">
      <formula>J175&lt;0</formula>
    </cfRule>
  </conditionalFormatting>
  <conditionalFormatting sqref="F180:F197 F201">
    <cfRule type="expression" dxfId="1185" priority="13">
      <formula>F180&gt;0</formula>
    </cfRule>
    <cfRule type="expression" dxfId="1184" priority="14">
      <formula>F180&lt;0</formula>
    </cfRule>
  </conditionalFormatting>
  <conditionalFormatting sqref="H180:H197 H201">
    <cfRule type="expression" dxfId="1183" priority="11">
      <formula>H180&gt;0</formula>
    </cfRule>
    <cfRule type="expression" dxfId="1182" priority="12">
      <formula>H180&lt;0</formula>
    </cfRule>
  </conditionalFormatting>
  <conditionalFormatting sqref="I32:J35">
    <cfRule type="expression" dxfId="1181" priority="9">
      <formula>I32&gt;0</formula>
    </cfRule>
    <cfRule type="expression" dxfId="1180" priority="10">
      <formula>I32&lt;0</formula>
    </cfRule>
  </conditionalFormatting>
  <conditionalFormatting sqref="F198:F200">
    <cfRule type="expression" dxfId="1179" priority="7">
      <formula>F198&gt;0</formula>
    </cfRule>
    <cfRule type="expression" dxfId="1178" priority="8">
      <formula>F198&lt;0</formula>
    </cfRule>
  </conditionalFormatting>
  <conditionalFormatting sqref="H198:H200">
    <cfRule type="expression" dxfId="1177" priority="5">
      <formula>H198&gt;0</formula>
    </cfRule>
    <cfRule type="expression" dxfId="1176" priority="6">
      <formula>H198&lt;0</formula>
    </cfRule>
  </conditionalFormatting>
  <conditionalFormatting sqref="J198:J200">
    <cfRule type="expression" dxfId="1175" priority="3">
      <formula>J198&gt;0</formula>
    </cfRule>
    <cfRule type="expression" dxfId="1174" priority="4">
      <formula>J198&lt;0</formula>
    </cfRule>
  </conditionalFormatting>
  <conditionalFormatting sqref="F202:F211 H202:H211 J202:J211">
    <cfRule type="expression" dxfId="1173" priority="1">
      <formula>F202&gt;0</formula>
    </cfRule>
    <cfRule type="expression" dxfId="117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71" priority="80">
      <formula>Q7&gt;0</formula>
    </cfRule>
    <cfRule type="expression" dxfId="1170" priority="81">
      <formula>Q7&lt;0</formula>
    </cfRule>
  </conditionalFormatting>
  <conditionalFormatting sqref="Q8">
    <cfRule type="expression" dxfId="1169" priority="78">
      <formula>Q8&gt;0</formula>
    </cfRule>
    <cfRule type="expression" dxfId="1168" priority="79">
      <formula>Q8&lt;0</formula>
    </cfRule>
  </conditionalFormatting>
  <conditionalFormatting sqref="F29:F43">
    <cfRule type="expression" dxfId="1167" priority="62">
      <formula>F29&gt;0</formula>
    </cfRule>
    <cfRule type="expression" dxfId="1166" priority="63">
      <formula>F29&lt;0</formula>
    </cfRule>
  </conditionalFormatting>
  <conditionalFormatting sqref="H45 H47:H48 H50:H51 H53 H29:H43">
    <cfRule type="expression" dxfId="1165" priority="60">
      <formula>H29&gt;0</formula>
    </cfRule>
    <cfRule type="expression" dxfId="1164" priority="61">
      <formula>H29&lt;0</formula>
    </cfRule>
  </conditionalFormatting>
  <conditionalFormatting sqref="J35">
    <cfRule type="expression" dxfId="1163" priority="56">
      <formula>J35&gt;0</formula>
    </cfRule>
    <cfRule type="expression" dxfId="1162" priority="57">
      <formula>J35&lt;0</formula>
    </cfRule>
  </conditionalFormatting>
  <conditionalFormatting sqref="J36:J37">
    <cfRule type="expression" dxfId="1161" priority="54">
      <formula>J36&gt;0</formula>
    </cfRule>
    <cfRule type="expression" dxfId="1160" priority="55">
      <formula>J36&lt;0</formula>
    </cfRule>
  </conditionalFormatting>
  <conditionalFormatting sqref="J38:J45 J48 J51">
    <cfRule type="expression" dxfId="1159" priority="52">
      <formula>J38&gt;0</formula>
    </cfRule>
    <cfRule type="expression" dxfId="115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7" priority="49">
      <formula>M59&gt;0</formula>
    </cfRule>
    <cfRule type="expression" dxfId="1156" priority="50">
      <formula>M59&lt;0</formula>
    </cfRule>
  </conditionalFormatting>
  <conditionalFormatting sqref="Q10">
    <cfRule type="expression" dxfId="1155" priority="47">
      <formula>Q10&gt;0</formula>
    </cfRule>
    <cfRule type="expression" dxfId="1154" priority="48">
      <formula>Q10&lt;0</formula>
    </cfRule>
  </conditionalFormatting>
  <conditionalFormatting sqref="F84:F103">
    <cfRule type="expression" dxfId="1153" priority="45">
      <formula>F84&gt;0</formula>
    </cfRule>
    <cfRule type="expression" dxfId="1152" priority="46">
      <formula>F84&lt;0</formula>
    </cfRule>
  </conditionalFormatting>
  <conditionalFormatting sqref="H107 H84:H103">
    <cfRule type="expression" dxfId="1151" priority="43">
      <formula>H84&gt;0</formula>
    </cfRule>
    <cfRule type="expression" dxfId="1150" priority="44">
      <formula>H84&lt;0</formula>
    </cfRule>
  </conditionalFormatting>
  <conditionalFormatting sqref="J89">
    <cfRule type="expression" dxfId="1149" priority="41">
      <formula>J89&gt;0</formula>
    </cfRule>
    <cfRule type="expression" dxfId="1148" priority="42">
      <formula>J89&lt;0</formula>
    </cfRule>
  </conditionalFormatting>
  <conditionalFormatting sqref="J90:J95">
    <cfRule type="expression" dxfId="1147" priority="39">
      <formula>J90&gt;0</formula>
    </cfRule>
    <cfRule type="expression" dxfId="1146" priority="40">
      <formula>J90&lt;0</formula>
    </cfRule>
  </conditionalFormatting>
  <conditionalFormatting sqref="J96:J97">
    <cfRule type="expression" dxfId="1145" priority="37">
      <formula>J96&gt;0</formula>
    </cfRule>
    <cfRule type="expression" dxfId="1144" priority="38">
      <formula>J96&lt;0</formula>
    </cfRule>
  </conditionalFormatting>
  <conditionalFormatting sqref="J98:J104">
    <cfRule type="expression" dxfId="1143" priority="35">
      <formula>J98&gt;0</formula>
    </cfRule>
    <cfRule type="expression" dxfId="1142" priority="36">
      <formula>J98&lt;0</formula>
    </cfRule>
  </conditionalFormatting>
  <conditionalFormatting sqref="J25">
    <cfRule type="expression" dxfId="1141" priority="31">
      <formula>J25&gt;0</formula>
    </cfRule>
    <cfRule type="expression" dxfId="1140" priority="32">
      <formula>J25&lt;0</formula>
    </cfRule>
  </conditionalFormatting>
  <conditionalFormatting sqref="F105:F106">
    <cfRule type="expression" dxfId="1139" priority="29">
      <formula>F105&gt;0</formula>
    </cfRule>
    <cfRule type="expression" dxfId="1138" priority="30">
      <formula>F105&lt;0</formula>
    </cfRule>
  </conditionalFormatting>
  <conditionalFormatting sqref="H105:H106">
    <cfRule type="expression" dxfId="1137" priority="27">
      <formula>H105&gt;0</formula>
    </cfRule>
    <cfRule type="expression" dxfId="1136" priority="28">
      <formula>H105&lt;0</formula>
    </cfRule>
  </conditionalFormatting>
  <conditionalFormatting sqref="J105">
    <cfRule type="expression" dxfId="1135" priority="25">
      <formula>J105&gt;0</formula>
    </cfRule>
    <cfRule type="expression" dxfId="1134" priority="26">
      <formula>J105&lt;0</formula>
    </cfRule>
  </conditionalFormatting>
  <conditionalFormatting sqref="J106">
    <cfRule type="expression" dxfId="1133" priority="23">
      <formula>J106&gt;0</formula>
    </cfRule>
    <cfRule type="expression" dxfId="1132" priority="24">
      <formula>J106&lt;0</formula>
    </cfRule>
  </conditionalFormatting>
  <conditionalFormatting sqref="F24 F27:F28">
    <cfRule type="expression" dxfId="1131" priority="21">
      <formula>F24&gt;0</formula>
    </cfRule>
    <cfRule type="expression" dxfId="1130" priority="22">
      <formula>F24&lt;0</formula>
    </cfRule>
  </conditionalFormatting>
  <conditionalFormatting sqref="H24:H28">
    <cfRule type="expression" dxfId="1129" priority="19">
      <formula>H24&gt;0</formula>
    </cfRule>
    <cfRule type="expression" dxfId="1128" priority="20">
      <formula>H24&lt;0</formula>
    </cfRule>
  </conditionalFormatting>
  <conditionalFormatting sqref="J26:J34">
    <cfRule type="expression" dxfId="1127" priority="17">
      <formula>J26&gt;0</formula>
    </cfRule>
    <cfRule type="expression" dxfId="1126" priority="18">
      <formula>J26&lt;0</formula>
    </cfRule>
  </conditionalFormatting>
  <conditionalFormatting sqref="F113">
    <cfRule type="expression" dxfId="1125" priority="15">
      <formula>F113&gt;0</formula>
    </cfRule>
    <cfRule type="expression" dxfId="1124" priority="16">
      <formula>F113&lt;0</formula>
    </cfRule>
  </conditionalFormatting>
  <conditionalFormatting sqref="H113">
    <cfRule type="expression" dxfId="1123" priority="13">
      <formula>H113&gt;0</formula>
    </cfRule>
    <cfRule type="expression" dxfId="1122" priority="14">
      <formula>H113&lt;0</formula>
    </cfRule>
  </conditionalFormatting>
  <conditionalFormatting sqref="J109">
    <cfRule type="expression" dxfId="1121" priority="11">
      <formula>J109&gt;0</formula>
    </cfRule>
    <cfRule type="expression" dxfId="1120" priority="12">
      <formula>J109&lt;0</formula>
    </cfRule>
  </conditionalFormatting>
  <conditionalFormatting sqref="F108:F112">
    <cfRule type="expression" dxfId="1119" priority="9">
      <formula>F108&gt;0</formula>
    </cfRule>
    <cfRule type="expression" dxfId="1118" priority="10">
      <formula>F108&lt;0</formula>
    </cfRule>
  </conditionalFormatting>
  <conditionalFormatting sqref="H108:H112">
    <cfRule type="expression" dxfId="1117" priority="7">
      <formula>H108&gt;0</formula>
    </cfRule>
    <cfRule type="expression" dxfId="1116" priority="8">
      <formula>H108&lt;0</formula>
    </cfRule>
  </conditionalFormatting>
  <conditionalFormatting sqref="J110:J113">
    <cfRule type="expression" dxfId="1115" priority="5">
      <formula>J110&gt;0</formula>
    </cfRule>
    <cfRule type="expression" dxfId="1114" priority="6">
      <formula>J110&lt;0</formula>
    </cfRule>
  </conditionalFormatting>
  <conditionalFormatting sqref="F25:F26">
    <cfRule type="expression" dxfId="1113" priority="3">
      <formula>F25&gt;0</formula>
    </cfRule>
    <cfRule type="expression" dxfId="1112" priority="4">
      <formula>F25&lt;0</formula>
    </cfRule>
  </conditionalFormatting>
  <conditionalFormatting sqref="Q9">
    <cfRule type="expression" dxfId="1111" priority="1">
      <formula>Q9&gt;0</formula>
    </cfRule>
    <cfRule type="expression" dxfId="111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61"/>
  <sheetViews>
    <sheetView workbookViewId="0">
      <pane ySplit="1" topLeftCell="A5" activePane="bottomLeft" state="frozen"/>
      <selection activeCell="A2" sqref="A2"/>
      <selection pane="bottomLeft" activeCell="C26" sqref="C26"/>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C34-H34</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783</v>
      </c>
      <c r="AJ2">
        <f>$Q$2*$Q$4</f>
        <v>4602</v>
      </c>
      <c r="AK2">
        <f ca="1">AJ2*EXP(-$X$2 * AI2/365.25)</f>
        <v>46605.899472617115</v>
      </c>
      <c r="AM2" s="2">
        <f>Q10</f>
        <v>0</v>
      </c>
      <c r="AO2">
        <f ca="1" xml:space="preserve"> (SUM(AB:AB) - SUM(AE:AE) - SUM(AH:AH) - SUM(AK:AK))/SUM(AB:AB)</f>
        <v>-2.1502660285959334</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(F34-K34-M34)/Q2)</f>
        <v>28.375300000000024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783</v>
      </c>
      <c r="AJ3">
        <f t="shared" ref="AJ3:AJ17" si="11">$Q$2*$Q$4</f>
        <v>4602</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23.01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783</v>
      </c>
      <c r="AJ4">
        <f t="shared" si="11"/>
        <v>4602</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4602</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783</v>
      </c>
      <c r="AJ5">
        <f t="shared" si="11"/>
        <v>4602</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5675.0600000000049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783</v>
      </c>
      <c r="AJ6">
        <f t="shared" si="11"/>
        <v>4602</v>
      </c>
    </row>
    <row r="7" spans="1:41" x14ac:dyDescent="0.25">
      <c r="B7" s="360">
        <v>43160</v>
      </c>
      <c r="C7" s="7">
        <v>100</v>
      </c>
      <c r="D7" s="43">
        <v>28.28</v>
      </c>
      <c r="E7" s="43">
        <v>0</v>
      </c>
      <c r="F7" s="43">
        <f t="shared" ref="F7:F25" si="12">C7*D7+E7</f>
        <v>2828</v>
      </c>
      <c r="G7" s="360">
        <v>43276</v>
      </c>
      <c r="H7" s="77">
        <v>100</v>
      </c>
      <c r="I7" s="43">
        <v>25.28</v>
      </c>
      <c r="J7" s="43">
        <v>0.03</v>
      </c>
      <c r="K7" s="43">
        <f t="shared" si="0"/>
        <v>2527.9699999999998</v>
      </c>
      <c r="L7" s="69">
        <v>43581</v>
      </c>
      <c r="M7" s="43">
        <v>78</v>
      </c>
      <c r="O7" s="11" t="s">
        <v>175</v>
      </c>
      <c r="Q7" s="2">
        <f>Q10+Q8</f>
        <v>-1073.0600000000049</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783</v>
      </c>
      <c r="AJ7">
        <f t="shared" si="11"/>
        <v>4602</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K34+M34-F34+Q2*Q4</f>
        <v>-1073.0600000000049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783</v>
      </c>
      <c r="AJ8">
        <f t="shared" si="11"/>
        <v>4602</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-0.18908346343474852</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783</v>
      </c>
      <c r="AJ9">
        <f t="shared" si="11"/>
        <v>4602</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L10" s="1">
        <v>43856</v>
      </c>
      <c r="M10" s="43">
        <v>52</v>
      </c>
      <c r="O10" s="11" t="s">
        <v>201</v>
      </c>
      <c r="P10" s="33"/>
      <c r="Q10" s="2">
        <f>M117</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758</v>
      </c>
      <c r="AG10" s="2">
        <f t="shared" si="8"/>
        <v>52</v>
      </c>
      <c r="AH10">
        <f t="shared" si="9"/>
        <v>489.09555870552271</v>
      </c>
      <c r="AI10" s="2">
        <f t="shared" ca="1" si="10"/>
        <v>783</v>
      </c>
      <c r="AJ10">
        <f t="shared" si="11"/>
        <v>4602</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4.519774011299435E-2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783</v>
      </c>
      <c r="AJ11">
        <f t="shared" si="11"/>
        <v>4602</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783</v>
      </c>
      <c r="AJ12">
        <f t="shared" si="11"/>
        <v>4602</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13.53529411764706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783</v>
      </c>
      <c r="AJ13">
        <f t="shared" si="11"/>
        <v>4602</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783</v>
      </c>
      <c r="AJ14">
        <f t="shared" si="11"/>
        <v>4602</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783</v>
      </c>
      <c r="AJ15">
        <f t="shared" si="11"/>
        <v>4602</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B32-$B$2</f>
        <v>-43098</v>
      </c>
      <c r="AA16" s="2">
        <f>F32</f>
        <v>0</v>
      </c>
      <c r="AB16">
        <f t="shared" si="3"/>
        <v>0</v>
      </c>
      <c r="AC16">
        <f>G32-$B$2</f>
        <v>-43098</v>
      </c>
      <c r="AD16" s="2">
        <f>K32</f>
        <v>0</v>
      </c>
      <c r="AE16">
        <f t="shared" si="6"/>
        <v>0</v>
      </c>
      <c r="AF16">
        <f>L32-$B$2</f>
        <v>-43098</v>
      </c>
      <c r="AG16" s="2">
        <f>M32</f>
        <v>0</v>
      </c>
      <c r="AH16">
        <f t="shared" si="9"/>
        <v>0</v>
      </c>
      <c r="AI16" s="2">
        <f t="shared" ca="1" si="10"/>
        <v>783</v>
      </c>
      <c r="AJ16">
        <f t="shared" si="11"/>
        <v>4602</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B33-$B$2</f>
        <v>-43098</v>
      </c>
      <c r="AA17" s="2">
        <f>F33</f>
        <v>0</v>
      </c>
      <c r="AB17">
        <f t="shared" si="3"/>
        <v>0</v>
      </c>
      <c r="AC17">
        <f>G33-$B$2</f>
        <v>-43098</v>
      </c>
      <c r="AD17" s="2">
        <f>K33</f>
        <v>0</v>
      </c>
      <c r="AE17">
        <f t="shared" si="6"/>
        <v>0</v>
      </c>
      <c r="AF17">
        <f>L33-$B$2</f>
        <v>-43098</v>
      </c>
      <c r="AG17" s="2">
        <f>M33</f>
        <v>0</v>
      </c>
      <c r="AH17">
        <f t="shared" si="9"/>
        <v>0</v>
      </c>
      <c r="AI17" s="2">
        <f t="shared" ca="1" si="10"/>
        <v>783</v>
      </c>
      <c r="AJ17">
        <f t="shared" si="11"/>
        <v>4602</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25.311000000000003</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25.080900000000003</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24.850800000000003</v>
      </c>
      <c r="W21" s="131"/>
    </row>
    <row r="22" spans="1:39" x14ac:dyDescent="0.25">
      <c r="B22" s="360">
        <v>43657</v>
      </c>
      <c r="C22" s="7">
        <v>100</v>
      </c>
      <c r="D22" s="43">
        <v>21.35</v>
      </c>
      <c r="E22" s="43">
        <v>0</v>
      </c>
      <c r="F22" s="43">
        <f t="shared" si="12"/>
        <v>2135</v>
      </c>
      <c r="H22" s="67"/>
      <c r="O22" s="78">
        <v>1.07</v>
      </c>
      <c r="P22" s="78">
        <f t="shared" si="13"/>
        <v>24.620700000000003</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24.390600000000003</v>
      </c>
      <c r="T23" s="694"/>
      <c r="W23" s="131"/>
    </row>
    <row r="24" spans="1:39" x14ac:dyDescent="0.25">
      <c r="A24" t="s">
        <v>1359</v>
      </c>
      <c r="B24" s="69">
        <v>43833</v>
      </c>
      <c r="C24" s="7">
        <v>100</v>
      </c>
      <c r="D24" s="43">
        <v>19.899999999999999</v>
      </c>
      <c r="E24" s="43">
        <v>0</v>
      </c>
      <c r="F24" s="43">
        <f t="shared" si="12"/>
        <v>1989.9999999999998</v>
      </c>
      <c r="H24" s="67"/>
      <c r="O24" s="78">
        <v>1.05</v>
      </c>
      <c r="P24" s="78">
        <f t="shared" si="13"/>
        <v>24.160500000000003</v>
      </c>
      <c r="T24" s="694"/>
      <c r="W24" s="131"/>
    </row>
    <row r="25" spans="1:39" x14ac:dyDescent="0.25">
      <c r="B25" s="69">
        <v>43850</v>
      </c>
      <c r="C25" s="7">
        <v>100</v>
      </c>
      <c r="D25" s="43">
        <v>23.15</v>
      </c>
      <c r="E25" s="43">
        <v>0</v>
      </c>
      <c r="F25" s="43">
        <f t="shared" si="12"/>
        <v>2315</v>
      </c>
      <c r="O25" s="78">
        <v>1.04</v>
      </c>
      <c r="P25" s="78">
        <f t="shared" si="13"/>
        <v>23.930400000000002</v>
      </c>
      <c r="T25" s="679">
        <v>43318</v>
      </c>
      <c r="U25" t="s">
        <v>1112</v>
      </c>
      <c r="W25" s="131"/>
    </row>
    <row r="26" spans="1:39" x14ac:dyDescent="0.25">
      <c r="C26" s="4"/>
      <c r="D26" s="3"/>
      <c r="E26" s="3"/>
      <c r="F26" s="3"/>
      <c r="H26" s="67"/>
      <c r="O26" s="78">
        <v>1.03</v>
      </c>
      <c r="P26" s="78">
        <f t="shared" si="13"/>
        <v>23.700300000000002</v>
      </c>
      <c r="T26" s="694"/>
      <c r="W26" s="131"/>
    </row>
    <row r="27" spans="1:39" x14ac:dyDescent="0.25">
      <c r="C27" s="4"/>
      <c r="D27" s="3"/>
      <c r="E27" s="3"/>
      <c r="F27" s="3"/>
      <c r="O27" s="78">
        <v>1.02</v>
      </c>
      <c r="P27" s="78">
        <f t="shared" si="13"/>
        <v>23.470200000000002</v>
      </c>
      <c r="T27" s="1">
        <v>43342</v>
      </c>
      <c r="U27" t="s">
        <v>1210</v>
      </c>
      <c r="W27" s="131"/>
    </row>
    <row r="28" spans="1:39" x14ac:dyDescent="0.25">
      <c r="C28" s="4"/>
      <c r="D28" s="3"/>
      <c r="E28" s="3"/>
      <c r="F28" s="3"/>
      <c r="H28" s="67"/>
      <c r="O28" s="78">
        <v>1.01</v>
      </c>
      <c r="P28" s="78">
        <f t="shared" si="13"/>
        <v>23.240100000000002</v>
      </c>
      <c r="U28" s="396" t="s">
        <v>1211</v>
      </c>
      <c r="W28" s="131"/>
    </row>
    <row r="29" spans="1:39" x14ac:dyDescent="0.25">
      <c r="O29" s="78">
        <v>1</v>
      </c>
      <c r="P29" s="78">
        <f t="shared" si="13"/>
        <v>23.01</v>
      </c>
      <c r="U29" t="s">
        <v>1212</v>
      </c>
      <c r="W29" s="131"/>
    </row>
    <row r="30" spans="1:39" x14ac:dyDescent="0.25">
      <c r="C30" s="4"/>
      <c r="D30" s="3"/>
      <c r="E30" s="3"/>
      <c r="F30" s="3"/>
      <c r="H30" s="67"/>
      <c r="O30" s="78">
        <v>0.99</v>
      </c>
      <c r="P30" s="78">
        <f t="shared" si="13"/>
        <v>22.779900000000001</v>
      </c>
      <c r="W30" s="131"/>
    </row>
    <row r="31" spans="1:39" x14ac:dyDescent="0.25">
      <c r="O31" s="78">
        <v>0.98</v>
      </c>
      <c r="P31" s="78">
        <f t="shared" si="13"/>
        <v>22.549800000000001</v>
      </c>
      <c r="T31" s="1">
        <v>43432</v>
      </c>
      <c r="U31" t="s">
        <v>1272</v>
      </c>
      <c r="W31" s="131"/>
    </row>
    <row r="32" spans="1:39" x14ac:dyDescent="0.25">
      <c r="C32" s="4"/>
      <c r="D32" s="3"/>
      <c r="E32" s="3"/>
      <c r="F32" s="3"/>
      <c r="H32" s="67"/>
      <c r="O32" s="78">
        <v>0.97</v>
      </c>
      <c r="P32" s="78">
        <f t="shared" si="13"/>
        <v>22.319700000000001</v>
      </c>
      <c r="U32" t="s">
        <v>1270</v>
      </c>
      <c r="W32" s="131"/>
    </row>
    <row r="33" spans="1:23" x14ac:dyDescent="0.25">
      <c r="O33" s="78">
        <v>0.96</v>
      </c>
      <c r="P33" s="78">
        <f t="shared" si="13"/>
        <v>22.089600000000001</v>
      </c>
      <c r="U33" t="s">
        <v>1271</v>
      </c>
      <c r="W33" s="131"/>
    </row>
    <row r="34" spans="1:23" x14ac:dyDescent="0.25">
      <c r="A34" s="31" t="s">
        <v>81</v>
      </c>
      <c r="B34" s="14"/>
      <c r="C34" s="14">
        <f>SUM(C2:C32)</f>
        <v>2297</v>
      </c>
      <c r="D34" s="18"/>
      <c r="E34" s="18"/>
      <c r="F34" s="18">
        <f>SUM(F2:F32)</f>
        <v>56333.2</v>
      </c>
      <c r="G34" s="14"/>
      <c r="H34" s="68">
        <f>SUM(H2:H22)</f>
        <v>2097</v>
      </c>
      <c r="I34" s="18"/>
      <c r="J34" s="18"/>
      <c r="K34" s="18">
        <f>SUM(K2:K22)</f>
        <v>49956.139999999992</v>
      </c>
      <c r="L34" s="14"/>
      <c r="M34" s="18">
        <f>SUM(M2:M10)</f>
        <v>702</v>
      </c>
      <c r="O34" s="78">
        <v>0.95</v>
      </c>
      <c r="P34" s="78">
        <f t="shared" si="13"/>
        <v>21.859500000000001</v>
      </c>
      <c r="W34" s="131"/>
    </row>
    <row r="35" spans="1:23" ht="15.75" thickBot="1" x14ac:dyDescent="0.3">
      <c r="A35" s="273" t="s">
        <v>189</v>
      </c>
      <c r="B35" s="274"/>
      <c r="C35" s="275">
        <f>SumByColor($A$35,C2:C33)</f>
        <v>2097</v>
      </c>
      <c r="D35" s="275"/>
      <c r="E35" s="275"/>
      <c r="F35" s="276">
        <f>SumByColor($A$35,F2:F33)</f>
        <v>49040</v>
      </c>
      <c r="G35" s="275"/>
      <c r="H35" s="275">
        <f>SumByColor($A$35,H2:H33)</f>
        <v>2097</v>
      </c>
      <c r="I35" s="275"/>
      <c r="J35" s="275"/>
      <c r="K35" s="276">
        <f>SumByColor($A$35,K2:K33)</f>
        <v>49957</v>
      </c>
      <c r="L35" s="275"/>
      <c r="M35" s="276">
        <f>SumByColor($A$35,M2:M33)</f>
        <v>702</v>
      </c>
      <c r="O35" s="78">
        <v>0.94</v>
      </c>
      <c r="P35" s="78">
        <f t="shared" si="13"/>
        <v>21.6294</v>
      </c>
      <c r="T35" s="1">
        <v>43440</v>
      </c>
      <c r="U35" t="s">
        <v>82</v>
      </c>
      <c r="W35" s="131"/>
    </row>
    <row r="36" spans="1:23" x14ac:dyDescent="0.25">
      <c r="O36" s="78">
        <v>0.93</v>
      </c>
      <c r="P36" s="78">
        <f t="shared" si="13"/>
        <v>21.399300000000004</v>
      </c>
      <c r="W36" s="131"/>
    </row>
    <row r="37" spans="1:23" x14ac:dyDescent="0.25">
      <c r="O37" s="78">
        <v>0.92</v>
      </c>
      <c r="P37" s="78">
        <f t="shared" si="13"/>
        <v>21.169200000000004</v>
      </c>
      <c r="W37" s="131"/>
    </row>
    <row r="38" spans="1:23" x14ac:dyDescent="0.25">
      <c r="O38" s="78">
        <v>0.91</v>
      </c>
      <c r="P38" s="78">
        <f t="shared" si="13"/>
        <v>20.939100000000003</v>
      </c>
      <c r="W38" s="131"/>
    </row>
    <row r="39" spans="1:23" x14ac:dyDescent="0.25">
      <c r="O39" s="78">
        <v>0.9</v>
      </c>
      <c r="P39" s="78">
        <f t="shared" si="13"/>
        <v>20.709000000000003</v>
      </c>
      <c r="T39" s="131"/>
    </row>
    <row r="40" spans="1:23" x14ac:dyDescent="0.25">
      <c r="B40" s="159" t="s">
        <v>113</v>
      </c>
      <c r="C40" s="159" t="s">
        <v>143</v>
      </c>
      <c r="D40" s="160" t="s">
        <v>142</v>
      </c>
      <c r="E40" s="162" t="s">
        <v>144</v>
      </c>
      <c r="F40" s="162" t="s">
        <v>65</v>
      </c>
      <c r="G40" s="173" t="s">
        <v>148</v>
      </c>
      <c r="H40" s="173" t="s">
        <v>88</v>
      </c>
      <c r="I40" s="173" t="s">
        <v>151</v>
      </c>
      <c r="J40" s="173" t="s">
        <v>452</v>
      </c>
      <c r="K40" s="173"/>
      <c r="L40" s="173" t="s">
        <v>901</v>
      </c>
      <c r="T40" s="131"/>
    </row>
    <row r="41" spans="1:23" x14ac:dyDescent="0.25">
      <c r="B41" s="161">
        <v>43098</v>
      </c>
      <c r="C41" s="10">
        <v>100</v>
      </c>
      <c r="D41" s="39">
        <v>36.25</v>
      </c>
      <c r="E41" s="39">
        <v>36.130000000000003</v>
      </c>
      <c r="F41" s="39">
        <f>C41*(E41-D41)</f>
        <v>-11.999999999999744</v>
      </c>
      <c r="G41" s="39">
        <f>D41*C41</f>
        <v>3625</v>
      </c>
      <c r="H41" s="175">
        <f>(E41-D41)/D41</f>
        <v>-3.3103448275861361E-3</v>
      </c>
      <c r="I41" s="39"/>
      <c r="J41" s="39"/>
      <c r="K41" s="39"/>
      <c r="L41" s="39"/>
      <c r="Q41" s="2"/>
      <c r="T41" s="131"/>
    </row>
    <row r="42" spans="1:23" x14ac:dyDescent="0.25">
      <c r="B42" s="161">
        <v>43105</v>
      </c>
      <c r="C42" s="10">
        <v>100</v>
      </c>
      <c r="D42" s="39">
        <v>36.25</v>
      </c>
      <c r="E42" s="39">
        <v>37.68</v>
      </c>
      <c r="F42" s="39">
        <f>C42*(E42-D42)</f>
        <v>142.99999999999997</v>
      </c>
      <c r="G42" s="39">
        <f>D42*C42</f>
        <v>3625</v>
      </c>
      <c r="H42" s="175">
        <f>(E42-D42)/D42</f>
        <v>3.9448275862068956E-2</v>
      </c>
      <c r="I42" s="39"/>
      <c r="J42" s="39"/>
      <c r="K42" s="39"/>
      <c r="L42" s="39"/>
      <c r="Q42" s="2"/>
      <c r="T42" s="131"/>
    </row>
    <row r="43" spans="1:23" x14ac:dyDescent="0.25">
      <c r="B43" s="161">
        <v>43117</v>
      </c>
      <c r="C43" s="10">
        <v>100</v>
      </c>
      <c r="D43" s="39">
        <v>36.25</v>
      </c>
      <c r="E43" s="39">
        <v>36.85</v>
      </c>
      <c r="F43" s="39">
        <f>C43*(E43-D43)</f>
        <v>60.000000000000142</v>
      </c>
      <c r="G43" s="39">
        <f>D43*C43</f>
        <v>3625</v>
      </c>
      <c r="H43" s="175">
        <f>(E43-D43)/D43</f>
        <v>1.6551724137931073E-2</v>
      </c>
      <c r="I43" s="39"/>
      <c r="J43" s="39"/>
      <c r="K43" s="39"/>
      <c r="L43" s="152"/>
      <c r="Q43" s="2"/>
      <c r="T43" s="131"/>
    </row>
    <row r="44" spans="1:23" x14ac:dyDescent="0.25">
      <c r="B44" s="161">
        <v>43129</v>
      </c>
      <c r="C44" s="10">
        <v>100</v>
      </c>
      <c r="D44" s="39">
        <v>35.99</v>
      </c>
      <c r="E44" s="39">
        <v>37.76</v>
      </c>
      <c r="F44" s="39">
        <f t="shared" ref="F44:F51" si="14">C44*(E44-D44)</f>
        <v>176.9999999999996</v>
      </c>
      <c r="G44" s="39">
        <f t="shared" ref="G44:G51" si="15">D44*C44</f>
        <v>3599</v>
      </c>
      <c r="H44" s="175">
        <f t="shared" ref="H44:H51" si="16">(E44-D44)/D44</f>
        <v>4.9180327868852347E-2</v>
      </c>
      <c r="I44" s="39"/>
      <c r="J44" s="39"/>
      <c r="K44" s="39"/>
      <c r="L44" s="152"/>
      <c r="Q44" s="2"/>
      <c r="T44" s="131"/>
    </row>
    <row r="45" spans="1:23" x14ac:dyDescent="0.25">
      <c r="B45" s="161">
        <v>43130</v>
      </c>
      <c r="C45" s="181">
        <v>200</v>
      </c>
      <c r="D45" s="182">
        <v>36.335000000000001</v>
      </c>
      <c r="E45" s="39">
        <v>36.74</v>
      </c>
      <c r="F45" s="39">
        <f t="shared" si="14"/>
        <v>81.000000000000227</v>
      </c>
      <c r="G45" s="39">
        <f t="shared" si="15"/>
        <v>7267</v>
      </c>
      <c r="H45" s="175">
        <f t="shared" si="16"/>
        <v>1.1146277693683806E-2</v>
      </c>
      <c r="I45" s="39"/>
      <c r="J45" s="39"/>
      <c r="K45" s="39"/>
      <c r="L45" s="152"/>
      <c r="Q45" s="2"/>
      <c r="T45" s="131"/>
    </row>
    <row r="46" spans="1:23" x14ac:dyDescent="0.25">
      <c r="A46">
        <v>100</v>
      </c>
      <c r="B46" s="161">
        <v>43132</v>
      </c>
      <c r="C46" s="10">
        <v>300</v>
      </c>
      <c r="D46" s="39">
        <v>35.963299999999997</v>
      </c>
      <c r="E46" s="39">
        <v>35.659999999999997</v>
      </c>
      <c r="F46" s="39">
        <f t="shared" si="14"/>
        <v>-90.990000000000038</v>
      </c>
      <c r="G46" s="39">
        <f t="shared" si="15"/>
        <v>10788.99</v>
      </c>
      <c r="H46" s="175">
        <f t="shared" si="16"/>
        <v>-8.4335975842039015E-3</v>
      </c>
      <c r="I46" s="39"/>
      <c r="J46" s="39"/>
      <c r="K46" s="39"/>
      <c r="L46" s="152"/>
      <c r="Q46" s="2"/>
      <c r="T46" s="131"/>
    </row>
    <row r="47" spans="1:23" x14ac:dyDescent="0.25">
      <c r="B47" s="161">
        <v>43137</v>
      </c>
      <c r="C47" s="7">
        <v>300</v>
      </c>
      <c r="D47" s="43">
        <v>35.963299999999997</v>
      </c>
      <c r="E47" s="39">
        <v>34.33</v>
      </c>
      <c r="F47" s="39">
        <f t="shared" si="14"/>
        <v>-489.98999999999955</v>
      </c>
      <c r="G47" s="39">
        <f t="shared" si="15"/>
        <v>10788.99</v>
      </c>
      <c r="H47" s="175">
        <f t="shared" si="16"/>
        <v>-4.5415743271612963E-2</v>
      </c>
      <c r="I47" s="39"/>
      <c r="J47" s="39"/>
      <c r="K47" s="39"/>
      <c r="L47" s="152"/>
      <c r="Q47" s="2"/>
      <c r="T47" s="131"/>
    </row>
    <row r="48" spans="1:23" x14ac:dyDescent="0.25">
      <c r="B48" s="161">
        <v>43160</v>
      </c>
      <c r="C48" s="10">
        <v>400</v>
      </c>
      <c r="D48" s="39">
        <v>34.04</v>
      </c>
      <c r="E48" s="39">
        <v>24.1</v>
      </c>
      <c r="F48" s="39">
        <f t="shared" si="14"/>
        <v>-3975.9999999999991</v>
      </c>
      <c r="G48" s="39">
        <f t="shared" si="15"/>
        <v>13616</v>
      </c>
      <c r="H48" s="175">
        <f t="shared" si="16"/>
        <v>-0.29200940070505282</v>
      </c>
      <c r="I48" s="39"/>
      <c r="J48" s="39"/>
      <c r="K48" s="39"/>
      <c r="L48" s="152"/>
      <c r="Q48" s="2"/>
      <c r="T48" s="131"/>
    </row>
    <row r="49" spans="1:23" x14ac:dyDescent="0.25">
      <c r="A49" s="29"/>
      <c r="B49" s="161">
        <v>43160</v>
      </c>
      <c r="C49" s="10">
        <v>500</v>
      </c>
      <c r="D49" s="39">
        <v>32.03</v>
      </c>
      <c r="E49" s="39">
        <v>24.1</v>
      </c>
      <c r="F49" s="39">
        <f t="shared" si="14"/>
        <v>-3965</v>
      </c>
      <c r="G49" s="39">
        <f t="shared" si="15"/>
        <v>16015</v>
      </c>
      <c r="H49" s="175">
        <f t="shared" si="16"/>
        <v>-0.2475803933812051</v>
      </c>
      <c r="I49" s="39"/>
      <c r="J49" s="39"/>
      <c r="K49" s="39"/>
      <c r="L49" s="152"/>
      <c r="Q49" s="2"/>
      <c r="T49" s="131"/>
    </row>
    <row r="50" spans="1:23" x14ac:dyDescent="0.25">
      <c r="B50" s="161">
        <v>43160</v>
      </c>
      <c r="C50" s="348">
        <v>600</v>
      </c>
      <c r="D50" s="739">
        <v>30.46</v>
      </c>
      <c r="E50" s="39">
        <v>24.1</v>
      </c>
      <c r="F50" s="39">
        <f t="shared" si="14"/>
        <v>-3815.9999999999995</v>
      </c>
      <c r="G50" s="39">
        <f t="shared" si="15"/>
        <v>18276</v>
      </c>
      <c r="H50" s="175">
        <f t="shared" si="16"/>
        <v>-0.20879842416283648</v>
      </c>
      <c r="I50" s="39"/>
      <c r="J50" s="39"/>
      <c r="K50" s="693" t="s">
        <v>872</v>
      </c>
      <c r="L50" s="152"/>
      <c r="Q50" s="2"/>
      <c r="T50" s="131"/>
    </row>
    <row r="51" spans="1:23" x14ac:dyDescent="0.25">
      <c r="B51" s="161">
        <v>43161</v>
      </c>
      <c r="C51" s="352">
        <v>400</v>
      </c>
      <c r="D51" s="353">
        <v>33.212800000000001</v>
      </c>
      <c r="E51" s="39">
        <v>24.95</v>
      </c>
      <c r="F51" s="39">
        <f t="shared" si="14"/>
        <v>-3305.1200000000008</v>
      </c>
      <c r="G51" s="39">
        <f t="shared" si="15"/>
        <v>13285.12</v>
      </c>
      <c r="H51" s="175">
        <f t="shared" si="16"/>
        <v>-0.24878360150303502</v>
      </c>
      <c r="I51" s="39"/>
      <c r="J51" s="39"/>
      <c r="K51" s="39"/>
      <c r="L51" s="152"/>
      <c r="Q51" s="2"/>
      <c r="T51" s="131"/>
    </row>
    <row r="52" spans="1:23" x14ac:dyDescent="0.25">
      <c r="A52">
        <v>100</v>
      </c>
      <c r="B52" s="161">
        <v>43177</v>
      </c>
      <c r="C52" s="10">
        <v>400</v>
      </c>
      <c r="D52" s="39">
        <v>33.212800000000001</v>
      </c>
      <c r="E52" s="39">
        <v>23.91</v>
      </c>
      <c r="F52" s="39">
        <f t="shared" ref="F52:F64" si="17">C52*(E52-D52)</f>
        <v>-3721.1200000000003</v>
      </c>
      <c r="G52" s="39">
        <f t="shared" ref="G52:G79" si="18">D52*C52</f>
        <v>13285.12</v>
      </c>
      <c r="H52" s="175">
        <f t="shared" ref="H52:H79" si="19">(E52-D52)/D52</f>
        <v>-0.28009683013777825</v>
      </c>
      <c r="I52" s="39"/>
      <c r="J52" s="39"/>
      <c r="K52" s="39"/>
      <c r="L52" s="39"/>
      <c r="Q52" s="2"/>
      <c r="T52" s="131"/>
    </row>
    <row r="53" spans="1:23" x14ac:dyDescent="0.25">
      <c r="A53">
        <v>100</v>
      </c>
      <c r="B53" s="161">
        <v>43178</v>
      </c>
      <c r="C53" s="10">
        <v>500</v>
      </c>
      <c r="D53" s="39">
        <v>31.225999999999999</v>
      </c>
      <c r="E53" s="39">
        <v>23.17</v>
      </c>
      <c r="F53" s="39">
        <f t="shared" si="17"/>
        <v>-4027.9999999999986</v>
      </c>
      <c r="G53" s="39">
        <f t="shared" si="18"/>
        <v>15613</v>
      </c>
      <c r="H53" s="175">
        <f t="shared" si="19"/>
        <v>-0.25799013642477414</v>
      </c>
      <c r="I53" s="39"/>
      <c r="J53" s="39"/>
      <c r="K53" s="39"/>
      <c r="L53" s="39"/>
      <c r="Q53" s="2"/>
      <c r="T53" s="131"/>
    </row>
    <row r="54" spans="1:23" x14ac:dyDescent="0.25">
      <c r="A54">
        <v>100</v>
      </c>
      <c r="B54" s="161">
        <v>43181</v>
      </c>
      <c r="C54" s="10">
        <v>597</v>
      </c>
      <c r="D54" s="39">
        <v>29.743400000000001</v>
      </c>
      <c r="E54" s="39">
        <v>22.1</v>
      </c>
      <c r="F54" s="39">
        <f t="shared" si="17"/>
        <v>-4563.1098000000002</v>
      </c>
      <c r="G54" s="39">
        <f t="shared" si="18"/>
        <v>17756.809799999999</v>
      </c>
      <c r="H54" s="175">
        <f t="shared" si="19"/>
        <v>-0.25697801865287762</v>
      </c>
      <c r="I54" s="39"/>
      <c r="J54" s="39"/>
      <c r="K54" s="39"/>
      <c r="L54" s="39"/>
      <c r="T54" s="131"/>
    </row>
    <row r="55" spans="1:23" x14ac:dyDescent="0.25">
      <c r="A55">
        <v>3</v>
      </c>
      <c r="B55" s="161">
        <v>43182</v>
      </c>
      <c r="C55" s="348">
        <v>600</v>
      </c>
      <c r="D55" s="739">
        <v>29.607500000000002</v>
      </c>
      <c r="E55" s="39">
        <v>21.86</v>
      </c>
      <c r="F55" s="39">
        <f t="shared" si="17"/>
        <v>-4648.5000000000018</v>
      </c>
      <c r="G55" s="39">
        <f t="shared" si="18"/>
        <v>17764.5</v>
      </c>
      <c r="H55" s="175">
        <f t="shared" si="19"/>
        <v>-0.26167356244194889</v>
      </c>
      <c r="I55" s="39">
        <v>29</v>
      </c>
      <c r="J55" s="39"/>
      <c r="K55" s="39"/>
      <c r="L55" s="39"/>
      <c r="T55" s="131"/>
    </row>
    <row r="56" spans="1:23" x14ac:dyDescent="0.25">
      <c r="A56">
        <v>203</v>
      </c>
      <c r="B56" s="161">
        <v>43196</v>
      </c>
      <c r="C56" s="10">
        <v>500</v>
      </c>
      <c r="D56" s="39">
        <v>30.933</v>
      </c>
      <c r="E56" s="39">
        <v>22.85</v>
      </c>
      <c r="F56" s="39">
        <f t="shared" si="17"/>
        <v>-4041.4999999999991</v>
      </c>
      <c r="G56" s="39">
        <f t="shared" si="18"/>
        <v>15466.5</v>
      </c>
      <c r="H56" s="175">
        <f t="shared" si="19"/>
        <v>-0.26130669511524901</v>
      </c>
      <c r="I56" s="39">
        <v>30</v>
      </c>
      <c r="J56" s="39">
        <v>38</v>
      </c>
      <c r="K56" s="39"/>
      <c r="L56" s="39">
        <v>13.44</v>
      </c>
      <c r="T56" s="131"/>
    </row>
    <row r="57" spans="1:23" x14ac:dyDescent="0.25">
      <c r="A57">
        <v>500</v>
      </c>
      <c r="B57" s="161">
        <v>43212</v>
      </c>
      <c r="C57" s="10">
        <v>500</v>
      </c>
      <c r="D57" s="39">
        <v>30.933</v>
      </c>
      <c r="E57" s="39">
        <v>22.33</v>
      </c>
      <c r="F57" s="39">
        <f t="shared" si="17"/>
        <v>-4301.5000000000009</v>
      </c>
      <c r="G57" s="39">
        <f t="shared" si="18"/>
        <v>15466.5</v>
      </c>
      <c r="H57" s="175">
        <f t="shared" si="19"/>
        <v>-0.27811722109074455</v>
      </c>
      <c r="I57" s="39">
        <v>30</v>
      </c>
      <c r="J57" s="39">
        <v>38.146000000000001</v>
      </c>
      <c r="K57" s="39"/>
      <c r="L57" s="39">
        <v>13.13</v>
      </c>
      <c r="T57" s="131"/>
    </row>
    <row r="58" spans="1:23" x14ac:dyDescent="0.25">
      <c r="A58">
        <v>500</v>
      </c>
      <c r="B58" s="161">
        <v>43216</v>
      </c>
      <c r="C58" s="10">
        <v>500</v>
      </c>
      <c r="D58" s="39">
        <v>30.9331</v>
      </c>
      <c r="E58" s="39">
        <v>23.38</v>
      </c>
      <c r="F58" s="39">
        <f t="shared" si="17"/>
        <v>-3776.55</v>
      </c>
      <c r="G58" s="39">
        <f t="shared" si="18"/>
        <v>15466.55</v>
      </c>
      <c r="H58" s="175">
        <f t="shared" si="19"/>
        <v>-0.24417533321910836</v>
      </c>
      <c r="I58" s="39"/>
      <c r="J58" s="39"/>
      <c r="K58" s="39"/>
      <c r="L58" s="39">
        <v>13.75</v>
      </c>
      <c r="T58" s="131"/>
    </row>
    <row r="59" spans="1:23" x14ac:dyDescent="0.25">
      <c r="A59">
        <v>400</v>
      </c>
      <c r="B59" s="161">
        <v>43217</v>
      </c>
      <c r="C59" s="352">
        <v>400</v>
      </c>
      <c r="D59" s="353">
        <v>32.694000000000003</v>
      </c>
      <c r="E59" s="39">
        <v>23.76</v>
      </c>
      <c r="F59" s="39">
        <f t="shared" si="17"/>
        <v>-3573.6000000000004</v>
      </c>
      <c r="G59" s="39">
        <f t="shared" si="18"/>
        <v>13077.6</v>
      </c>
      <c r="H59" s="175">
        <f t="shared" si="19"/>
        <v>-0.27326114883464858</v>
      </c>
      <c r="I59" s="39">
        <v>32.25</v>
      </c>
      <c r="J59" s="39"/>
      <c r="K59" s="39"/>
      <c r="L59" s="39">
        <v>13.98</v>
      </c>
      <c r="T59" s="131"/>
    </row>
    <row r="60" spans="1:23" x14ac:dyDescent="0.25">
      <c r="A60">
        <v>400</v>
      </c>
      <c r="B60" s="161">
        <v>43218</v>
      </c>
      <c r="C60" s="352">
        <v>400</v>
      </c>
      <c r="D60" s="353">
        <v>32.369</v>
      </c>
      <c r="E60" s="39">
        <v>23.76</v>
      </c>
      <c r="F60" s="39">
        <f t="shared" si="17"/>
        <v>-3443.5999999999995</v>
      </c>
      <c r="G60" s="39">
        <f t="shared" si="18"/>
        <v>12947.6</v>
      </c>
      <c r="H60" s="175">
        <f t="shared" si="19"/>
        <v>-0.26596434860514684</v>
      </c>
      <c r="I60" s="39"/>
      <c r="J60" s="39"/>
      <c r="K60" s="39" t="s">
        <v>182</v>
      </c>
      <c r="L60" s="39"/>
      <c r="W60" s="131"/>
    </row>
    <row r="61" spans="1:23" x14ac:dyDescent="0.25">
      <c r="A61">
        <v>400</v>
      </c>
      <c r="B61" s="161">
        <v>43220</v>
      </c>
      <c r="C61" s="10">
        <v>500</v>
      </c>
      <c r="D61" s="39">
        <v>30.55</v>
      </c>
      <c r="E61" s="39">
        <v>23.28</v>
      </c>
      <c r="F61" s="39">
        <f t="shared" si="17"/>
        <v>-3635</v>
      </c>
      <c r="G61" s="39">
        <f t="shared" si="18"/>
        <v>15275</v>
      </c>
      <c r="H61" s="175">
        <f t="shared" si="19"/>
        <v>-0.23797054009819965</v>
      </c>
      <c r="I61" s="39"/>
      <c r="J61" s="39"/>
      <c r="K61" s="39"/>
      <c r="L61" s="39"/>
      <c r="W61" s="131"/>
    </row>
    <row r="62" spans="1:23" x14ac:dyDescent="0.25">
      <c r="A62">
        <v>400</v>
      </c>
      <c r="B62" s="161">
        <v>43228</v>
      </c>
      <c r="C62" s="10">
        <v>600</v>
      </c>
      <c r="D62" s="39">
        <v>29.137699999999999</v>
      </c>
      <c r="E62" s="39">
        <v>22.09</v>
      </c>
      <c r="F62" s="39">
        <f t="shared" si="17"/>
        <v>-4228.619999999999</v>
      </c>
      <c r="G62" s="39">
        <f t="shared" si="18"/>
        <v>17482.62</v>
      </c>
      <c r="H62" s="175">
        <f t="shared" si="19"/>
        <v>-0.24187564564121394</v>
      </c>
      <c r="I62" s="39"/>
      <c r="J62" s="39"/>
      <c r="K62" s="39"/>
      <c r="L62" s="39"/>
      <c r="W62" s="131"/>
    </row>
    <row r="63" spans="1:23" x14ac:dyDescent="0.25">
      <c r="A63">
        <v>400</v>
      </c>
      <c r="B63" s="161">
        <v>43241</v>
      </c>
      <c r="C63" s="348">
        <v>600</v>
      </c>
      <c r="D63" s="739">
        <v>29.14</v>
      </c>
      <c r="E63" s="39">
        <v>22.1</v>
      </c>
      <c r="F63" s="39">
        <f t="shared" si="17"/>
        <v>-4223.9999999999991</v>
      </c>
      <c r="G63" s="39">
        <f t="shared" si="18"/>
        <v>17484</v>
      </c>
      <c r="H63" s="175">
        <f t="shared" si="19"/>
        <v>-0.24159231297185996</v>
      </c>
      <c r="I63" s="39">
        <v>28.5</v>
      </c>
      <c r="J63" s="39"/>
      <c r="K63" s="39"/>
      <c r="L63" s="39">
        <v>13</v>
      </c>
      <c r="W63" s="131"/>
    </row>
    <row r="64" spans="1:23" x14ac:dyDescent="0.25">
      <c r="A64">
        <v>400</v>
      </c>
      <c r="B64" s="161">
        <v>43250</v>
      </c>
      <c r="C64" s="10">
        <v>600</v>
      </c>
      <c r="D64" s="39">
        <v>29.14</v>
      </c>
      <c r="E64" s="39">
        <v>21.44</v>
      </c>
      <c r="F64" s="39">
        <f t="shared" si="17"/>
        <v>-4620</v>
      </c>
      <c r="G64" s="39">
        <f t="shared" si="18"/>
        <v>17484</v>
      </c>
      <c r="H64" s="175">
        <f t="shared" si="19"/>
        <v>-0.26424159231297184</v>
      </c>
      <c r="I64" s="39"/>
      <c r="J64" s="39"/>
      <c r="K64" s="39"/>
      <c r="L64" s="39">
        <v>12.61</v>
      </c>
      <c r="W64" s="131"/>
    </row>
    <row r="65" spans="1:23" x14ac:dyDescent="0.25">
      <c r="B65" s="161">
        <v>43263</v>
      </c>
      <c r="C65" s="10">
        <v>600</v>
      </c>
      <c r="D65" s="39">
        <v>29.14</v>
      </c>
      <c r="E65" s="39">
        <v>22.46</v>
      </c>
      <c r="F65" s="39">
        <f t="shared" ref="F65:F79" si="20">C65*(E65-D65)</f>
        <v>-4008</v>
      </c>
      <c r="G65" s="39">
        <f t="shared" si="18"/>
        <v>17484</v>
      </c>
      <c r="H65" s="175">
        <f t="shared" si="19"/>
        <v>-0.22923816060398078</v>
      </c>
      <c r="I65" s="39"/>
      <c r="J65" s="39"/>
      <c r="K65" s="39"/>
      <c r="L65" s="39"/>
      <c r="W65" s="131"/>
    </row>
    <row r="66" spans="1:23" x14ac:dyDescent="0.25">
      <c r="A66">
        <v>400</v>
      </c>
      <c r="B66" s="161">
        <v>43272</v>
      </c>
      <c r="C66" s="352">
        <v>400</v>
      </c>
      <c r="D66" s="353">
        <v>31.2666</v>
      </c>
      <c r="E66" s="39">
        <v>23.29</v>
      </c>
      <c r="F66" s="39">
        <f t="shared" si="20"/>
        <v>-3190.6400000000003</v>
      </c>
      <c r="G66" s="39">
        <f t="shared" si="18"/>
        <v>12506.64</v>
      </c>
      <c r="H66" s="175">
        <f t="shared" si="19"/>
        <v>-0.25511568254942979</v>
      </c>
      <c r="I66" s="170" t="s">
        <v>1059</v>
      </c>
      <c r="J66" s="39"/>
      <c r="K66" s="39"/>
      <c r="L66" s="39">
        <v>13.7</v>
      </c>
      <c r="W66" s="131"/>
    </row>
    <row r="67" spans="1:23" x14ac:dyDescent="0.25">
      <c r="A67">
        <v>300</v>
      </c>
      <c r="B67" s="161">
        <v>43276</v>
      </c>
      <c r="C67" s="7">
        <v>300</v>
      </c>
      <c r="D67" s="43">
        <v>33.262300000000003</v>
      </c>
      <c r="E67" s="39">
        <v>24.12</v>
      </c>
      <c r="F67" s="39">
        <f t="shared" si="20"/>
        <v>-2742.6900000000005</v>
      </c>
      <c r="G67" s="39">
        <f t="shared" si="18"/>
        <v>9978.69</v>
      </c>
      <c r="H67" s="175">
        <f t="shared" si="19"/>
        <v>-0.27485471539851425</v>
      </c>
      <c r="I67" s="39">
        <v>33</v>
      </c>
      <c r="J67" s="39"/>
      <c r="K67" s="39"/>
      <c r="L67" s="39">
        <v>14.19</v>
      </c>
      <c r="W67" s="131"/>
    </row>
    <row r="68" spans="1:23" x14ac:dyDescent="0.25">
      <c r="A68">
        <v>300</v>
      </c>
      <c r="B68" s="161">
        <v>43277</v>
      </c>
      <c r="C68" s="352">
        <v>400</v>
      </c>
      <c r="D68" s="353">
        <v>30.841999999999999</v>
      </c>
      <c r="E68" s="39">
        <v>23.75</v>
      </c>
      <c r="F68" s="39">
        <f t="shared" si="20"/>
        <v>-2836.7999999999993</v>
      </c>
      <c r="G68" s="39">
        <f t="shared" si="18"/>
        <v>12336.8</v>
      </c>
      <c r="H68" s="175">
        <f t="shared" si="19"/>
        <v>-0.22994617729070743</v>
      </c>
      <c r="I68" s="170" t="s">
        <v>704</v>
      </c>
      <c r="J68" s="39"/>
      <c r="K68" s="39"/>
      <c r="L68" s="39">
        <v>13.97</v>
      </c>
      <c r="W68" s="131"/>
    </row>
    <row r="69" spans="1:23" x14ac:dyDescent="0.25">
      <c r="A69">
        <v>300</v>
      </c>
      <c r="B69" s="161">
        <v>43283</v>
      </c>
      <c r="C69" s="10">
        <v>400</v>
      </c>
      <c r="D69" s="39">
        <v>30.84</v>
      </c>
      <c r="E69" s="39">
        <v>22.48</v>
      </c>
      <c r="F69" s="39">
        <f t="shared" si="20"/>
        <v>-3344</v>
      </c>
      <c r="G69" s="39">
        <f t="shared" si="18"/>
        <v>12336</v>
      </c>
      <c r="H69" s="175">
        <f t="shared" si="19"/>
        <v>-0.27107652399481191</v>
      </c>
      <c r="I69" s="39"/>
      <c r="J69" s="39"/>
      <c r="K69" s="39"/>
      <c r="L69" s="39">
        <v>13.22</v>
      </c>
      <c r="W69" s="131"/>
    </row>
    <row r="70" spans="1:23" x14ac:dyDescent="0.25">
      <c r="A70" s="4">
        <v>300</v>
      </c>
      <c r="B70" s="161">
        <v>43288</v>
      </c>
      <c r="C70" s="10">
        <v>400</v>
      </c>
      <c r="D70" s="39">
        <v>30.84</v>
      </c>
      <c r="E70" s="39">
        <v>23.08</v>
      </c>
      <c r="F70" s="39">
        <f t="shared" si="20"/>
        <v>-3104.0000000000005</v>
      </c>
      <c r="G70" s="39">
        <f t="shared" si="18"/>
        <v>12336</v>
      </c>
      <c r="H70" s="175">
        <f t="shared" si="19"/>
        <v>-0.25162127107652404</v>
      </c>
      <c r="I70" s="39"/>
      <c r="J70" s="39"/>
      <c r="K70" s="39"/>
      <c r="L70" s="39">
        <v>13.58</v>
      </c>
    </row>
    <row r="71" spans="1:23" x14ac:dyDescent="0.25">
      <c r="A71" s="4">
        <v>300</v>
      </c>
      <c r="B71" s="161">
        <v>43303</v>
      </c>
      <c r="C71" s="10">
        <v>400</v>
      </c>
      <c r="D71" s="39">
        <v>30.84</v>
      </c>
      <c r="E71" s="39">
        <v>23.64</v>
      </c>
      <c r="F71" s="39">
        <f t="shared" si="20"/>
        <v>-2879.9999999999995</v>
      </c>
      <c r="G71" s="39">
        <f t="shared" si="18"/>
        <v>12336</v>
      </c>
      <c r="H71" s="175">
        <f t="shared" si="19"/>
        <v>-0.23346303501945523</v>
      </c>
      <c r="I71" s="39"/>
      <c r="J71" s="39"/>
      <c r="K71" s="39"/>
      <c r="L71" s="39">
        <v>13.91</v>
      </c>
    </row>
    <row r="72" spans="1:23" x14ac:dyDescent="0.25">
      <c r="A72" s="4">
        <v>200</v>
      </c>
      <c r="B72" s="161">
        <v>43304</v>
      </c>
      <c r="C72" s="7">
        <v>300</v>
      </c>
      <c r="D72" s="43">
        <v>33.03</v>
      </c>
      <c r="E72" s="39">
        <v>24.27</v>
      </c>
      <c r="F72" s="39">
        <f t="shared" si="20"/>
        <v>-2628.0000000000005</v>
      </c>
      <c r="G72" s="39">
        <f t="shared" si="18"/>
        <v>9909</v>
      </c>
      <c r="H72" s="175">
        <f t="shared" si="19"/>
        <v>-0.26521344232515898</v>
      </c>
      <c r="I72" s="39"/>
      <c r="J72" s="39"/>
      <c r="K72" s="39"/>
      <c r="L72" s="39">
        <v>14.28</v>
      </c>
    </row>
    <row r="73" spans="1:23" x14ac:dyDescent="0.25">
      <c r="A73" s="4">
        <v>200</v>
      </c>
      <c r="B73" s="161">
        <v>43306</v>
      </c>
      <c r="C73" s="352">
        <v>400</v>
      </c>
      <c r="D73" s="353">
        <v>30.701799999999999</v>
      </c>
      <c r="E73" s="39">
        <v>23.72</v>
      </c>
      <c r="F73" s="39">
        <f t="shared" si="20"/>
        <v>-2792.72</v>
      </c>
      <c r="G73" s="39">
        <f t="shared" si="18"/>
        <v>12280.72</v>
      </c>
      <c r="H73" s="175">
        <f t="shared" si="19"/>
        <v>-0.22740686213837624</v>
      </c>
      <c r="I73" s="39"/>
      <c r="J73" s="39"/>
      <c r="K73" s="39"/>
      <c r="L73" s="39">
        <v>13.95</v>
      </c>
    </row>
    <row r="74" spans="1:23" x14ac:dyDescent="0.25">
      <c r="A74" s="4">
        <v>300</v>
      </c>
      <c r="B74" s="161">
        <v>43307</v>
      </c>
      <c r="C74" s="10">
        <v>500</v>
      </c>
      <c r="D74" s="39">
        <v>29.217400000000001</v>
      </c>
      <c r="E74" s="39">
        <v>23.28</v>
      </c>
      <c r="F74" s="39">
        <f t="shared" si="20"/>
        <v>-2968.7000000000003</v>
      </c>
      <c r="G74" s="39">
        <f t="shared" si="18"/>
        <v>14608.7</v>
      </c>
      <c r="H74" s="175">
        <f t="shared" si="19"/>
        <v>-0.20321452285282057</v>
      </c>
      <c r="I74" s="39"/>
      <c r="J74" s="39"/>
      <c r="K74" s="39"/>
      <c r="L74" s="39">
        <v>14.04</v>
      </c>
    </row>
    <row r="75" spans="1:23" x14ac:dyDescent="0.25">
      <c r="A75" s="4">
        <v>300</v>
      </c>
      <c r="B75" s="161">
        <v>43308</v>
      </c>
      <c r="C75" s="10">
        <v>500</v>
      </c>
      <c r="D75" s="39">
        <v>29.009</v>
      </c>
      <c r="E75" s="39">
        <v>23.4</v>
      </c>
      <c r="F75" s="39">
        <f t="shared" si="20"/>
        <v>-2804.5000000000009</v>
      </c>
      <c r="G75" s="39">
        <f t="shared" si="18"/>
        <v>14504.5</v>
      </c>
      <c r="H75" s="175">
        <f t="shared" si="19"/>
        <v>-0.19335378675583445</v>
      </c>
      <c r="I75" s="39"/>
      <c r="J75" s="39"/>
      <c r="K75" s="39"/>
      <c r="L75" s="39">
        <v>13.76</v>
      </c>
    </row>
    <row r="76" spans="1:23" x14ac:dyDescent="0.25">
      <c r="A76" s="4">
        <v>200</v>
      </c>
      <c r="B76" s="161">
        <v>43311</v>
      </c>
      <c r="C76" s="352">
        <v>400</v>
      </c>
      <c r="D76" s="353">
        <v>30.1919</v>
      </c>
      <c r="E76" s="39">
        <v>24.27</v>
      </c>
      <c r="F76" s="39">
        <f t="shared" si="20"/>
        <v>-2368.7600000000002</v>
      </c>
      <c r="G76" s="39">
        <f t="shared" si="18"/>
        <v>12076.76</v>
      </c>
      <c r="H76" s="175">
        <f t="shared" si="19"/>
        <v>-0.19614201159913755</v>
      </c>
      <c r="I76" s="39"/>
      <c r="J76" s="39"/>
      <c r="K76" s="39"/>
      <c r="L76" s="39">
        <v>14.28</v>
      </c>
    </row>
    <row r="77" spans="1:23" x14ac:dyDescent="0.25">
      <c r="A77" s="4">
        <v>100</v>
      </c>
      <c r="B77" s="161">
        <v>43318</v>
      </c>
      <c r="C77" s="7">
        <v>300</v>
      </c>
      <c r="D77" s="43">
        <v>31.9391</v>
      </c>
      <c r="E77" s="39">
        <v>24.95</v>
      </c>
      <c r="F77" s="39">
        <f t="shared" si="20"/>
        <v>-2096.73</v>
      </c>
      <c r="G77" s="39">
        <f t="shared" si="18"/>
        <v>9581.73</v>
      </c>
      <c r="H77" s="175">
        <f t="shared" si="19"/>
        <v>-0.21882582790372931</v>
      </c>
      <c r="I77" s="39"/>
      <c r="J77" s="39"/>
      <c r="K77" s="39"/>
      <c r="L77" s="39">
        <v>14.68</v>
      </c>
    </row>
    <row r="78" spans="1:23" x14ac:dyDescent="0.25">
      <c r="A78" s="4">
        <v>100</v>
      </c>
      <c r="B78" s="161">
        <v>43319</v>
      </c>
      <c r="C78" s="352">
        <v>400</v>
      </c>
      <c r="D78" s="353">
        <v>29.624400000000001</v>
      </c>
      <c r="E78" s="39">
        <v>22.68</v>
      </c>
      <c r="F78" s="39">
        <f t="shared" si="20"/>
        <v>-2777.7600000000007</v>
      </c>
      <c r="G78" s="39">
        <f t="shared" si="18"/>
        <v>11849.76</v>
      </c>
      <c r="H78" s="175">
        <f t="shared" si="19"/>
        <v>-0.2344148742253008</v>
      </c>
      <c r="I78" s="39"/>
      <c r="J78" s="39"/>
      <c r="K78" s="39"/>
      <c r="L78" s="39">
        <v>13.34</v>
      </c>
    </row>
    <row r="79" spans="1:23" x14ac:dyDescent="0.25">
      <c r="A79" s="4">
        <v>100</v>
      </c>
      <c r="B79" s="161">
        <v>43325</v>
      </c>
      <c r="C79" s="10">
        <v>400</v>
      </c>
      <c r="D79" s="39">
        <v>29.62</v>
      </c>
      <c r="E79" s="39">
        <v>22.9</v>
      </c>
      <c r="F79" s="39">
        <f t="shared" si="20"/>
        <v>-2688.0000000000009</v>
      </c>
      <c r="G79" s="39">
        <f t="shared" si="18"/>
        <v>11848</v>
      </c>
      <c r="H79" s="175">
        <f t="shared" si="19"/>
        <v>-0.22687373396353822</v>
      </c>
      <c r="I79" s="39"/>
      <c r="J79" s="39"/>
      <c r="K79" s="39"/>
      <c r="L79" s="39">
        <v>13.47</v>
      </c>
    </row>
    <row r="80" spans="1:23" x14ac:dyDescent="0.25">
      <c r="A80" s="4">
        <v>100</v>
      </c>
      <c r="B80" s="161">
        <v>43329</v>
      </c>
      <c r="C80" s="10">
        <v>400</v>
      </c>
      <c r="D80" s="39">
        <v>29.62</v>
      </c>
      <c r="E80" s="39">
        <v>23.53</v>
      </c>
      <c r="F80" s="39">
        <f t="shared" ref="F80:F89" si="21">C80*(E80-D80)</f>
        <v>-2436</v>
      </c>
      <c r="G80" s="39">
        <f t="shared" ref="G80:G89" si="22">D80*C80</f>
        <v>11848</v>
      </c>
      <c r="H80" s="175">
        <f t="shared" ref="H80:H89" si="23">(E80-D80)/D80</f>
        <v>-0.20560432140445645</v>
      </c>
      <c r="I80" s="39"/>
      <c r="J80" s="39"/>
      <c r="K80" s="39"/>
      <c r="L80" s="39">
        <v>13.84</v>
      </c>
    </row>
    <row r="81" spans="1:12" x14ac:dyDescent="0.25">
      <c r="A81" s="4">
        <v>0</v>
      </c>
      <c r="B81" s="161">
        <v>43332</v>
      </c>
      <c r="C81" s="7">
        <v>300</v>
      </c>
      <c r="D81" s="43">
        <v>31.506</v>
      </c>
      <c r="E81" s="39">
        <v>23.98</v>
      </c>
      <c r="F81" s="39">
        <f t="shared" si="21"/>
        <v>-2257.7999999999997</v>
      </c>
      <c r="G81" s="39">
        <f t="shared" si="22"/>
        <v>9451.7999999999993</v>
      </c>
      <c r="H81" s="175">
        <f t="shared" si="23"/>
        <v>-0.23887513489494064</v>
      </c>
      <c r="I81" s="39"/>
      <c r="J81" s="39"/>
      <c r="K81" s="39"/>
      <c r="L81" s="39">
        <v>14.11</v>
      </c>
    </row>
    <row r="82" spans="1:12" x14ac:dyDescent="0.25">
      <c r="A82" s="4">
        <v>0</v>
      </c>
      <c r="B82" s="161">
        <v>43336</v>
      </c>
      <c r="C82" s="10">
        <v>500</v>
      </c>
      <c r="D82" s="39">
        <v>28.163599999999999</v>
      </c>
      <c r="E82" s="39">
        <v>23.41</v>
      </c>
      <c r="F82" s="39">
        <f t="shared" si="21"/>
        <v>-2376.7999999999993</v>
      </c>
      <c r="G82" s="39">
        <f t="shared" si="22"/>
        <v>14081.8</v>
      </c>
      <c r="H82" s="175">
        <f t="shared" si="23"/>
        <v>-0.16878524052322852</v>
      </c>
      <c r="I82" s="39"/>
      <c r="J82" s="39"/>
      <c r="K82" s="39"/>
      <c r="L82" s="39">
        <v>13.77</v>
      </c>
    </row>
    <row r="83" spans="1:12" x14ac:dyDescent="0.25">
      <c r="A83" s="4">
        <v>100</v>
      </c>
      <c r="B83" s="161">
        <v>43339</v>
      </c>
      <c r="C83" s="352">
        <v>400</v>
      </c>
      <c r="D83" s="353">
        <v>29.244599999999998</v>
      </c>
      <c r="E83" s="39">
        <v>23.82</v>
      </c>
      <c r="F83" s="39">
        <f t="shared" si="21"/>
        <v>-2169.8399999999992</v>
      </c>
      <c r="G83" s="39">
        <f t="shared" si="22"/>
        <v>11697.84</v>
      </c>
      <c r="H83" s="175">
        <f t="shared" si="23"/>
        <v>-0.18549065468496742</v>
      </c>
      <c r="I83" s="39"/>
      <c r="J83" s="39"/>
      <c r="K83" s="39"/>
      <c r="L83" s="39">
        <v>14.01</v>
      </c>
    </row>
    <row r="84" spans="1:12" x14ac:dyDescent="0.25">
      <c r="A84" s="4"/>
      <c r="B84" s="161">
        <v>43342</v>
      </c>
      <c r="C84" s="10">
        <v>400</v>
      </c>
      <c r="D84" s="39">
        <v>29.24</v>
      </c>
      <c r="E84" s="39">
        <v>22.54</v>
      </c>
      <c r="F84" s="39">
        <f t="shared" si="21"/>
        <v>-2679.9999999999995</v>
      </c>
      <c r="G84" s="39">
        <f t="shared" si="22"/>
        <v>11696</v>
      </c>
      <c r="H84" s="175">
        <f t="shared" si="23"/>
        <v>-0.22913816689466482</v>
      </c>
      <c r="I84" s="39"/>
      <c r="J84" s="39"/>
      <c r="K84" s="39"/>
      <c r="L84" s="39"/>
    </row>
    <row r="85" spans="1:12" x14ac:dyDescent="0.25">
      <c r="A85" s="4">
        <v>0</v>
      </c>
      <c r="B85" s="161">
        <v>43348</v>
      </c>
      <c r="C85" s="7">
        <v>300</v>
      </c>
      <c r="D85" s="43">
        <v>30.8995</v>
      </c>
      <c r="E85" s="39">
        <v>23.72</v>
      </c>
      <c r="F85" s="39">
        <f t="shared" si="21"/>
        <v>-2153.8500000000004</v>
      </c>
      <c r="G85" s="39">
        <f t="shared" si="22"/>
        <v>9269.85</v>
      </c>
      <c r="H85" s="175">
        <f t="shared" si="23"/>
        <v>-0.23235003802650531</v>
      </c>
      <c r="I85" s="39"/>
      <c r="J85" s="39"/>
      <c r="K85" s="39"/>
      <c r="L85" s="39">
        <v>13.95</v>
      </c>
    </row>
    <row r="86" spans="1:12" x14ac:dyDescent="0.25">
      <c r="A86" s="4">
        <v>300</v>
      </c>
      <c r="B86" s="161">
        <v>43394</v>
      </c>
      <c r="C86" s="10">
        <v>300</v>
      </c>
      <c r="D86" s="39">
        <v>30.9</v>
      </c>
      <c r="E86" s="39">
        <v>23.4</v>
      </c>
      <c r="F86" s="39">
        <f t="shared" si="21"/>
        <v>-2250</v>
      </c>
      <c r="G86" s="39">
        <f t="shared" si="22"/>
        <v>9270</v>
      </c>
      <c r="H86" s="175">
        <f t="shared" si="23"/>
        <v>-0.24271844660194175</v>
      </c>
      <c r="I86" s="39"/>
      <c r="J86" s="39"/>
      <c r="K86" s="39"/>
      <c r="L86" s="39"/>
    </row>
    <row r="87" spans="1:12" x14ac:dyDescent="0.25">
      <c r="A87" s="4"/>
      <c r="B87" s="161">
        <v>43399</v>
      </c>
      <c r="C87" s="7">
        <v>300</v>
      </c>
      <c r="D87" s="43">
        <v>30.64</v>
      </c>
      <c r="E87" s="39">
        <v>22.78</v>
      </c>
      <c r="F87" s="39">
        <f t="shared" si="21"/>
        <v>-2358</v>
      </c>
      <c r="G87" s="39">
        <f t="shared" si="22"/>
        <v>9192</v>
      </c>
      <c r="H87" s="175">
        <f t="shared" si="23"/>
        <v>-0.25652741514360311</v>
      </c>
      <c r="I87" s="39"/>
      <c r="J87" s="39"/>
      <c r="K87" s="39"/>
      <c r="L87" s="39"/>
    </row>
    <row r="88" spans="1:12" x14ac:dyDescent="0.25">
      <c r="A88" s="4"/>
      <c r="B88" s="161">
        <v>43409</v>
      </c>
      <c r="C88" s="10">
        <v>300</v>
      </c>
      <c r="D88" s="39">
        <v>30.64</v>
      </c>
      <c r="E88" s="39">
        <v>23.33</v>
      </c>
      <c r="F88" s="39">
        <f t="shared" si="21"/>
        <v>-2193.0000000000009</v>
      </c>
      <c r="G88" s="39">
        <f t="shared" si="22"/>
        <v>9192</v>
      </c>
      <c r="H88" s="175">
        <f t="shared" si="23"/>
        <v>-0.23857702349869458</v>
      </c>
      <c r="I88" s="39"/>
      <c r="J88" s="39"/>
      <c r="K88" s="39"/>
      <c r="L88" s="39"/>
    </row>
    <row r="89" spans="1:12" x14ac:dyDescent="0.25">
      <c r="A89" s="4">
        <v>200</v>
      </c>
      <c r="B89" s="161">
        <v>43431</v>
      </c>
      <c r="C89" s="181">
        <v>200</v>
      </c>
      <c r="D89" s="182">
        <v>32.819499999999998</v>
      </c>
      <c r="E89" s="39">
        <v>26.16</v>
      </c>
      <c r="F89" s="39">
        <f t="shared" si="21"/>
        <v>-1331.8999999999996</v>
      </c>
      <c r="G89" s="39">
        <f t="shared" si="22"/>
        <v>6563.9</v>
      </c>
      <c r="H89" s="175">
        <f t="shared" si="23"/>
        <v>-0.20291290239034715</v>
      </c>
      <c r="I89" s="39"/>
      <c r="J89" s="39"/>
      <c r="K89" s="39"/>
      <c r="L89" s="39">
        <v>14.87</v>
      </c>
    </row>
    <row r="90" spans="1:12" x14ac:dyDescent="0.25">
      <c r="A90" s="4">
        <v>200</v>
      </c>
      <c r="B90" s="161">
        <v>43440</v>
      </c>
      <c r="C90" s="7">
        <v>300</v>
      </c>
      <c r="D90" s="43">
        <v>29.672999999999998</v>
      </c>
      <c r="E90" s="39">
        <v>23.09</v>
      </c>
      <c r="F90" s="39">
        <f t="shared" ref="F90:F98" si="24">C90*(E90-D90)</f>
        <v>-1974.8999999999996</v>
      </c>
      <c r="G90" s="39">
        <f t="shared" ref="G90:G98" si="25">D90*C90</f>
        <v>8901.9</v>
      </c>
      <c r="H90" s="175">
        <f t="shared" ref="H90:H98" si="26">(E90-D90)/D90</f>
        <v>-0.22185151484514537</v>
      </c>
      <c r="I90" s="39"/>
      <c r="J90" s="39"/>
      <c r="K90" s="39"/>
      <c r="L90" s="39">
        <v>13.58</v>
      </c>
    </row>
    <row r="91" spans="1:12" x14ac:dyDescent="0.25">
      <c r="A91" s="4">
        <v>300</v>
      </c>
      <c r="B91" s="161">
        <v>43490</v>
      </c>
      <c r="C91" s="7">
        <v>300</v>
      </c>
      <c r="D91" s="43">
        <v>29.413</v>
      </c>
      <c r="E91" s="39">
        <v>22.29</v>
      </c>
      <c r="F91" s="39">
        <f t="shared" si="24"/>
        <v>-2136.9000000000005</v>
      </c>
      <c r="G91" s="39">
        <f t="shared" si="25"/>
        <v>8823.9</v>
      </c>
      <c r="H91" s="175">
        <f t="shared" si="26"/>
        <v>-0.24217182878319113</v>
      </c>
      <c r="I91" s="39"/>
      <c r="J91" s="39"/>
      <c r="K91" s="39"/>
      <c r="L91" s="39">
        <v>12.91</v>
      </c>
    </row>
    <row r="92" spans="1:12" x14ac:dyDescent="0.25">
      <c r="A92" s="4">
        <v>300</v>
      </c>
      <c r="B92" s="161">
        <v>43535</v>
      </c>
      <c r="C92" s="10">
        <v>300</v>
      </c>
      <c r="D92" s="39">
        <v>29.41</v>
      </c>
      <c r="E92" s="39">
        <v>22.23</v>
      </c>
      <c r="F92" s="39">
        <f t="shared" si="24"/>
        <v>-2154</v>
      </c>
      <c r="G92" s="39">
        <f t="shared" si="25"/>
        <v>8823</v>
      </c>
      <c r="H92" s="175">
        <f t="shared" si="26"/>
        <v>-0.24413464807888471</v>
      </c>
      <c r="I92" s="39"/>
      <c r="J92" s="39"/>
      <c r="K92" s="39"/>
      <c r="L92" s="39">
        <v>13.08</v>
      </c>
    </row>
    <row r="93" spans="1:12" x14ac:dyDescent="0.25">
      <c r="A93" s="4">
        <v>300</v>
      </c>
      <c r="B93" s="161">
        <v>43583</v>
      </c>
      <c r="C93" s="7">
        <v>300</v>
      </c>
      <c r="D93" s="43">
        <v>29.152999999999999</v>
      </c>
      <c r="E93" s="39">
        <v>21.9</v>
      </c>
      <c r="F93" s="39">
        <f t="shared" si="24"/>
        <v>-2175.9</v>
      </c>
      <c r="G93" s="39">
        <f t="shared" si="25"/>
        <v>8745.9</v>
      </c>
      <c r="H93" s="175">
        <f t="shared" si="26"/>
        <v>-0.24879086200391043</v>
      </c>
      <c r="I93" s="39"/>
      <c r="J93" s="39"/>
      <c r="K93" s="39"/>
      <c r="L93" s="39"/>
    </row>
    <row r="94" spans="1:12" x14ac:dyDescent="0.25">
      <c r="A94" s="4">
        <v>300</v>
      </c>
      <c r="B94" s="161">
        <v>43614</v>
      </c>
      <c r="C94" s="10">
        <v>300</v>
      </c>
      <c r="D94" s="39">
        <v>29.15</v>
      </c>
      <c r="E94" s="39">
        <v>21.75</v>
      </c>
      <c r="F94" s="39">
        <f t="shared" si="24"/>
        <v>-2219.9999999999995</v>
      </c>
      <c r="G94" s="39">
        <f t="shared" si="25"/>
        <v>8745</v>
      </c>
      <c r="H94" s="175">
        <f t="shared" si="26"/>
        <v>-0.25385934819897082</v>
      </c>
      <c r="I94" s="39"/>
      <c r="J94" s="39"/>
      <c r="K94" s="39"/>
      <c r="L94" s="39">
        <v>12.79</v>
      </c>
    </row>
    <row r="95" spans="1:12" x14ac:dyDescent="0.25">
      <c r="A95" s="4">
        <v>200</v>
      </c>
      <c r="B95" s="161">
        <v>43641</v>
      </c>
      <c r="C95" s="181">
        <v>200</v>
      </c>
      <c r="D95" s="182">
        <v>31.59</v>
      </c>
      <c r="E95" s="39">
        <v>24.2</v>
      </c>
      <c r="F95" s="39">
        <f t="shared" si="24"/>
        <v>-1478</v>
      </c>
      <c r="G95" s="39">
        <f t="shared" si="25"/>
        <v>6318</v>
      </c>
      <c r="H95" s="175">
        <f t="shared" si="26"/>
        <v>-0.23393478949034507</v>
      </c>
      <c r="I95" s="39"/>
      <c r="J95" s="39"/>
      <c r="K95" s="39"/>
      <c r="L95" s="39"/>
    </row>
    <row r="96" spans="1:12" x14ac:dyDescent="0.25">
      <c r="A96" s="4">
        <v>200</v>
      </c>
      <c r="B96" s="161">
        <v>43647</v>
      </c>
      <c r="C96" s="7">
        <v>300</v>
      </c>
      <c r="D96" s="43">
        <v>28.4648</v>
      </c>
      <c r="E96" s="39">
        <v>22.25</v>
      </c>
      <c r="F96" s="39">
        <f t="shared" si="24"/>
        <v>-1864.44</v>
      </c>
      <c r="G96" s="39">
        <f t="shared" si="25"/>
        <v>8539.44</v>
      </c>
      <c r="H96" s="175">
        <f t="shared" si="26"/>
        <v>-0.21833281807706362</v>
      </c>
      <c r="I96" s="39"/>
      <c r="J96" s="39"/>
      <c r="K96" s="39"/>
      <c r="L96" s="39"/>
    </row>
    <row r="97" spans="1:12" x14ac:dyDescent="0.25">
      <c r="A97" s="4">
        <v>100</v>
      </c>
      <c r="B97" s="161">
        <v>43649</v>
      </c>
      <c r="C97" s="181">
        <v>200</v>
      </c>
      <c r="D97" s="182">
        <v>31.3475</v>
      </c>
      <c r="E97" s="39">
        <v>22.34</v>
      </c>
      <c r="F97" s="39">
        <f t="shared" si="24"/>
        <v>-1801.5</v>
      </c>
      <c r="G97" s="39">
        <f t="shared" si="25"/>
        <v>6269.5</v>
      </c>
      <c r="H97" s="175">
        <f t="shared" si="26"/>
        <v>-0.28734348831645268</v>
      </c>
      <c r="I97" s="39"/>
      <c r="J97" s="39"/>
      <c r="K97" s="39"/>
      <c r="L97" s="39"/>
    </row>
    <row r="98" spans="1:12" x14ac:dyDescent="0.25">
      <c r="A98" s="4">
        <v>100</v>
      </c>
      <c r="B98" s="161">
        <v>43657</v>
      </c>
      <c r="C98" s="7">
        <v>300</v>
      </c>
      <c r="D98" s="43">
        <v>28.015000000000001</v>
      </c>
      <c r="E98" s="39">
        <v>21.4</v>
      </c>
      <c r="F98" s="39">
        <f t="shared" si="24"/>
        <v>-1984.5000000000007</v>
      </c>
      <c r="G98" s="39">
        <f t="shared" si="25"/>
        <v>8404.5</v>
      </c>
      <c r="H98" s="175">
        <f t="shared" si="26"/>
        <v>-0.23612350526503664</v>
      </c>
      <c r="I98" s="39"/>
      <c r="J98" s="39"/>
      <c r="K98" s="39"/>
      <c r="L98" s="39"/>
    </row>
    <row r="99" spans="1:12" x14ac:dyDescent="0.25">
      <c r="A99" s="4">
        <v>100</v>
      </c>
      <c r="B99" s="161">
        <v>43671</v>
      </c>
      <c r="C99" s="10">
        <v>300</v>
      </c>
      <c r="D99" s="39">
        <v>28.02</v>
      </c>
      <c r="E99" s="39">
        <v>19.38</v>
      </c>
      <c r="F99" s="39">
        <f t="shared" ref="F99:F105" si="27">C99*(E99-D99)</f>
        <v>-2592</v>
      </c>
      <c r="G99" s="39">
        <f t="shared" ref="G99:G105" si="28">D99*C99</f>
        <v>8406</v>
      </c>
      <c r="H99" s="175">
        <f t="shared" ref="H99:H105" si="29">(E99-D99)/D99</f>
        <v>-0.30835117773019277</v>
      </c>
      <c r="I99" s="39"/>
      <c r="J99" s="39"/>
      <c r="K99" s="39"/>
      <c r="L99" s="39"/>
    </row>
    <row r="100" spans="1:12" x14ac:dyDescent="0.25">
      <c r="A100" s="4">
        <v>100</v>
      </c>
      <c r="B100" s="161">
        <v>43676</v>
      </c>
      <c r="C100" s="7">
        <v>300</v>
      </c>
      <c r="D100" s="43">
        <v>27.84</v>
      </c>
      <c r="E100" s="39">
        <v>20.05</v>
      </c>
      <c r="F100" s="39">
        <f t="shared" si="27"/>
        <v>-2336.9999999999995</v>
      </c>
      <c r="G100" s="39">
        <f t="shared" si="28"/>
        <v>8352</v>
      </c>
      <c r="H100" s="175">
        <f t="shared" si="29"/>
        <v>-0.27981321839080459</v>
      </c>
      <c r="I100" s="39"/>
      <c r="J100" s="39"/>
      <c r="K100" s="39"/>
      <c r="L100" s="39"/>
    </row>
    <row r="101" spans="1:12" x14ac:dyDescent="0.25">
      <c r="A101" s="4">
        <v>200</v>
      </c>
      <c r="B101" s="161">
        <v>43682</v>
      </c>
      <c r="C101" s="352">
        <v>400</v>
      </c>
      <c r="D101" s="353">
        <v>25.531199999999998</v>
      </c>
      <c r="E101" s="39">
        <v>18.53</v>
      </c>
      <c r="F101" s="39">
        <f t="shared" si="27"/>
        <v>-2800.4799999999987</v>
      </c>
      <c r="G101" s="39">
        <f t="shared" si="28"/>
        <v>10212.48</v>
      </c>
      <c r="H101" s="175">
        <f t="shared" si="29"/>
        <v>-0.27422134486432276</v>
      </c>
      <c r="I101" s="39"/>
      <c r="J101" s="39"/>
      <c r="K101" s="39"/>
      <c r="L101" s="39"/>
    </row>
    <row r="102" spans="1:12" x14ac:dyDescent="0.25">
      <c r="A102" s="4">
        <v>400</v>
      </c>
      <c r="B102" s="161">
        <v>43765</v>
      </c>
      <c r="C102" s="352">
        <v>400</v>
      </c>
      <c r="D102" s="353">
        <v>25.27</v>
      </c>
      <c r="E102" s="39">
        <v>17.11</v>
      </c>
      <c r="F102" s="39">
        <f t="shared" si="27"/>
        <v>-3264</v>
      </c>
      <c r="G102" s="39">
        <f t="shared" si="28"/>
        <v>10108</v>
      </c>
      <c r="H102" s="175">
        <f t="shared" si="29"/>
        <v>-0.32291254451919271</v>
      </c>
      <c r="I102" s="39"/>
      <c r="J102" s="39"/>
      <c r="K102" s="39"/>
      <c r="L102" s="39"/>
    </row>
    <row r="103" spans="1:12" x14ac:dyDescent="0.25">
      <c r="A103" s="4">
        <v>300</v>
      </c>
      <c r="B103" s="161">
        <v>43794</v>
      </c>
      <c r="C103" s="7">
        <v>300</v>
      </c>
      <c r="D103" s="43">
        <v>27.15</v>
      </c>
      <c r="E103" s="39">
        <v>19.7</v>
      </c>
      <c r="F103" s="39">
        <f t="shared" si="27"/>
        <v>-2235</v>
      </c>
      <c r="G103" s="39">
        <f t="shared" si="28"/>
        <v>8145</v>
      </c>
      <c r="H103" s="175">
        <f t="shared" si="29"/>
        <v>-0.27440147329650089</v>
      </c>
      <c r="I103" s="39"/>
      <c r="J103" s="39"/>
      <c r="K103" s="39"/>
      <c r="L103" s="39"/>
    </row>
    <row r="104" spans="1:12" x14ac:dyDescent="0.25">
      <c r="A104" s="4">
        <v>200</v>
      </c>
      <c r="B104" s="161">
        <v>43804</v>
      </c>
      <c r="C104" s="181">
        <v>200</v>
      </c>
      <c r="D104" s="182">
        <v>29.324999999999999</v>
      </c>
      <c r="E104" s="39">
        <v>23.1</v>
      </c>
      <c r="F104" s="39">
        <f t="shared" si="27"/>
        <v>-1244.9999999999995</v>
      </c>
      <c r="G104" s="39">
        <f t="shared" si="28"/>
        <v>5865</v>
      </c>
      <c r="H104" s="175">
        <f t="shared" si="29"/>
        <v>-0.21227621483375952</v>
      </c>
      <c r="I104" s="39"/>
      <c r="J104" s="39"/>
      <c r="K104" s="39"/>
      <c r="L104" s="39"/>
    </row>
    <row r="105" spans="1:12" x14ac:dyDescent="0.25">
      <c r="A105" s="4">
        <v>200</v>
      </c>
      <c r="B105" s="161">
        <v>43834</v>
      </c>
      <c r="C105" s="7">
        <v>300</v>
      </c>
      <c r="D105" s="43">
        <v>26.183199999999999</v>
      </c>
      <c r="E105" s="39">
        <v>20.37</v>
      </c>
      <c r="F105" s="39">
        <f t="shared" si="27"/>
        <v>-1743.9599999999996</v>
      </c>
      <c r="G105" s="39">
        <f t="shared" si="28"/>
        <v>7854.96</v>
      </c>
      <c r="H105" s="175">
        <f t="shared" si="29"/>
        <v>-0.2220202267102569</v>
      </c>
      <c r="I105" s="39"/>
      <c r="J105" s="39"/>
      <c r="K105" s="39"/>
      <c r="L105" s="39"/>
    </row>
    <row r="106" spans="1:12" x14ac:dyDescent="0.25">
      <c r="A106" s="4"/>
      <c r="B106" s="161">
        <v>43836</v>
      </c>
      <c r="C106" s="181">
        <v>200</v>
      </c>
      <c r="D106" s="182">
        <v>28.91</v>
      </c>
      <c r="E106" s="39">
        <v>20.74</v>
      </c>
      <c r="F106" s="39">
        <f>C106*(E106-D106)</f>
        <v>-1634.0000000000005</v>
      </c>
      <c r="G106" s="39">
        <f>D106*C106</f>
        <v>5782</v>
      </c>
      <c r="H106" s="175">
        <f>(E106-D106)/D106</f>
        <v>-0.28260117606364588</v>
      </c>
      <c r="I106" s="39"/>
      <c r="J106" s="39"/>
      <c r="K106" s="39"/>
      <c r="L106" s="39"/>
    </row>
    <row r="107" spans="1:12" x14ac:dyDescent="0.25">
      <c r="A107" s="4">
        <v>0</v>
      </c>
      <c r="B107" s="161">
        <v>43846</v>
      </c>
      <c r="C107" s="10">
        <v>100</v>
      </c>
      <c r="D107" s="39">
        <v>34.119999999999997</v>
      </c>
      <c r="E107" s="39">
        <v>23.7</v>
      </c>
      <c r="F107" s="39">
        <f>C107*(E107-D107)</f>
        <v>-1041.9999999999998</v>
      </c>
      <c r="G107" s="39">
        <f>D107*C107</f>
        <v>3411.9999999999995</v>
      </c>
      <c r="H107" s="175">
        <f>(E107-D107)/D107</f>
        <v>-0.30539273153575613</v>
      </c>
      <c r="I107" s="39"/>
      <c r="J107" s="39"/>
      <c r="K107" s="39"/>
      <c r="L107" s="39"/>
    </row>
    <row r="108" spans="1:12" x14ac:dyDescent="0.25">
      <c r="A108" s="4"/>
      <c r="B108" s="161">
        <v>43850</v>
      </c>
      <c r="C108" s="181">
        <v>200</v>
      </c>
      <c r="D108" s="182">
        <v>28.64</v>
      </c>
      <c r="E108" s="39">
        <v>23.15</v>
      </c>
      <c r="F108" s="39">
        <f>C108*(E108-D108)</f>
        <v>-1098.0000000000005</v>
      </c>
      <c r="G108" s="39">
        <f>D108*C108</f>
        <v>5728</v>
      </c>
      <c r="H108" s="175">
        <f>(E108-D108)/D108</f>
        <v>-0.19168994413407828</v>
      </c>
      <c r="I108" s="39"/>
      <c r="J108" s="39"/>
      <c r="K108" s="39"/>
      <c r="L108" s="39"/>
    </row>
    <row r="109" spans="1:12" x14ac:dyDescent="0.25">
      <c r="A109" s="4"/>
      <c r="B109" s="161">
        <v>43856</v>
      </c>
      <c r="C109" s="181">
        <v>200</v>
      </c>
      <c r="D109" s="182">
        <v>28.375</v>
      </c>
      <c r="E109" s="39">
        <v>23.35</v>
      </c>
      <c r="F109" s="39">
        <f>C109*(E109-D109)</f>
        <v>-1004.9999999999998</v>
      </c>
      <c r="G109" s="39">
        <f>D109*C109</f>
        <v>5675</v>
      </c>
      <c r="H109" s="175">
        <f>(E109-D109)/D109</f>
        <v>-0.1770925110132158</v>
      </c>
      <c r="I109" s="39"/>
      <c r="J109" s="39"/>
      <c r="K109" s="39"/>
      <c r="L109" s="39"/>
    </row>
    <row r="110" spans="1:12" x14ac:dyDescent="0.25">
      <c r="A110" s="4"/>
      <c r="B110" s="161"/>
      <c r="C110" s="10"/>
      <c r="D110" s="39"/>
      <c r="E110" s="39"/>
      <c r="F110" s="39"/>
      <c r="G110" s="39"/>
      <c r="H110" s="175"/>
      <c r="I110" s="39"/>
      <c r="J110" s="39"/>
      <c r="K110" s="39"/>
      <c r="L110" s="39"/>
    </row>
    <row r="111" spans="1:12" x14ac:dyDescent="0.25">
      <c r="A111" s="4"/>
      <c r="B111" s="161"/>
      <c r="C111" s="10"/>
      <c r="D111" s="39"/>
      <c r="E111" s="39"/>
      <c r="F111" s="39"/>
      <c r="G111" s="39"/>
      <c r="H111" s="175"/>
      <c r="I111" s="39"/>
      <c r="J111" s="39"/>
      <c r="K111" s="39"/>
      <c r="L111" s="39"/>
    </row>
    <row r="112" spans="1:12" x14ac:dyDescent="0.25">
      <c r="A112" s="4"/>
      <c r="B112" s="161"/>
      <c r="C112" s="10"/>
      <c r="D112" s="39"/>
      <c r="E112" s="39"/>
      <c r="F112" s="39"/>
      <c r="G112" s="39"/>
      <c r="H112" s="175"/>
      <c r="I112" s="39"/>
      <c r="J112" s="39"/>
      <c r="K112" s="39"/>
      <c r="L112" s="39"/>
    </row>
    <row r="113" spans="1:13" x14ac:dyDescent="0.25">
      <c r="A113" s="4"/>
      <c r="B113" s="161"/>
      <c r="C113" s="10"/>
      <c r="D113" s="39"/>
      <c r="E113" s="39"/>
      <c r="F113" s="39"/>
      <c r="G113" s="39"/>
      <c r="H113" s="175"/>
      <c r="I113" s="39"/>
      <c r="J113" s="39"/>
      <c r="K113" s="39"/>
      <c r="L113" s="39"/>
    </row>
    <row r="114" spans="1:13" x14ac:dyDescent="0.25">
      <c r="A114" s="4"/>
      <c r="B114" s="161"/>
      <c r="C114" s="10"/>
      <c r="D114" s="39"/>
      <c r="E114" s="39"/>
      <c r="F114" s="39"/>
      <c r="G114" s="39"/>
      <c r="H114" s="175"/>
      <c r="I114" s="39"/>
      <c r="J114" s="39"/>
      <c r="K114" s="39"/>
      <c r="L114" s="39"/>
    </row>
    <row r="115" spans="1:13" x14ac:dyDescent="0.25">
      <c r="A115" s="4"/>
      <c r="B115" s="161"/>
      <c r="C115" s="10"/>
      <c r="D115" s="39"/>
      <c r="E115" s="39"/>
      <c r="F115" s="39"/>
      <c r="G115" s="39"/>
      <c r="H115" s="175"/>
      <c r="I115" s="39"/>
      <c r="J115" s="39"/>
      <c r="K115" s="39"/>
      <c r="L115" s="39"/>
    </row>
    <row r="116" spans="1:13" x14ac:dyDescent="0.25">
      <c r="A116" s="4"/>
      <c r="B116" s="4"/>
      <c r="C116" s="4"/>
      <c r="D116" s="3"/>
      <c r="E116" s="3"/>
      <c r="F116" s="3"/>
      <c r="G116" s="4"/>
      <c r="H116" s="4"/>
      <c r="I116" s="3"/>
      <c r="J116" s="3"/>
      <c r="K116" s="3"/>
      <c r="L116" s="4"/>
    </row>
    <row r="117" spans="1:13" x14ac:dyDescent="0.25">
      <c r="A117" s="4"/>
      <c r="B117" s="4"/>
      <c r="C117" s="4"/>
      <c r="D117" s="3"/>
      <c r="E117" s="3"/>
      <c r="F117" s="3"/>
      <c r="G117" s="4"/>
      <c r="H117" s="4"/>
      <c r="I117" s="3"/>
      <c r="J117" s="3"/>
      <c r="K117" s="3"/>
      <c r="L117" s="4" t="s">
        <v>65</v>
      </c>
      <c r="M117" s="2">
        <f>M135+K135-F135</f>
        <v>0</v>
      </c>
    </row>
    <row r="118" spans="1:13" x14ac:dyDescent="0.25">
      <c r="A118" s="431" t="s">
        <v>1</v>
      </c>
      <c r="B118" s="431" t="s">
        <v>2</v>
      </c>
      <c r="C118" s="431" t="s">
        <v>4</v>
      </c>
      <c r="D118" s="432" t="s">
        <v>5</v>
      </c>
      <c r="E118" s="432" t="s">
        <v>94</v>
      </c>
      <c r="F118" s="432" t="s">
        <v>60</v>
      </c>
      <c r="G118" s="431" t="s">
        <v>3</v>
      </c>
      <c r="H118" s="431" t="s">
        <v>6</v>
      </c>
      <c r="I118" s="432" t="s">
        <v>7</v>
      </c>
      <c r="J118" s="432" t="s">
        <v>95</v>
      </c>
      <c r="K118" s="432" t="s">
        <v>61</v>
      </c>
      <c r="L118" s="431" t="s">
        <v>37</v>
      </c>
      <c r="M118" s="431" t="s">
        <v>38</v>
      </c>
    </row>
    <row r="119" spans="1:13" x14ac:dyDescent="0.25">
      <c r="A119" s="433" t="s">
        <v>753</v>
      </c>
      <c r="B119" s="417"/>
      <c r="C119" s="418"/>
      <c r="D119" s="420"/>
      <c r="E119" s="420"/>
      <c r="F119" s="420"/>
      <c r="G119" s="417"/>
      <c r="H119" s="434"/>
      <c r="I119" s="420"/>
      <c r="J119" s="420"/>
      <c r="K119" s="420"/>
      <c r="L119" s="417"/>
      <c r="M119" s="420"/>
    </row>
    <row r="120" spans="1:13" x14ac:dyDescent="0.25">
      <c r="A120" s="435" t="s">
        <v>71</v>
      </c>
      <c r="B120" s="417"/>
      <c r="C120" s="418"/>
      <c r="D120" s="420"/>
      <c r="E120" s="420"/>
      <c r="F120" s="420"/>
      <c r="G120" s="417"/>
      <c r="H120" s="434"/>
      <c r="I120" s="420"/>
      <c r="J120" s="420"/>
      <c r="K120" s="420"/>
      <c r="L120" s="418"/>
      <c r="M120" s="418"/>
    </row>
    <row r="121" spans="1:13" x14ac:dyDescent="0.25">
      <c r="A121" s="418"/>
      <c r="B121" s="417"/>
      <c r="C121" s="418"/>
      <c r="D121" s="420"/>
      <c r="E121" s="420"/>
      <c r="F121" s="420"/>
      <c r="G121" s="417"/>
      <c r="H121" s="434"/>
      <c r="I121" s="420"/>
      <c r="J121" s="420"/>
      <c r="K121" s="420"/>
      <c r="L121" s="418"/>
      <c r="M121" s="418"/>
    </row>
    <row r="122" spans="1:13" x14ac:dyDescent="0.25">
      <c r="A122" s="418"/>
      <c r="B122" s="417"/>
      <c r="C122" s="418"/>
      <c r="D122" s="420"/>
      <c r="E122" s="420"/>
      <c r="F122" s="420"/>
      <c r="G122" s="418"/>
      <c r="H122" s="434"/>
      <c r="I122" s="420"/>
      <c r="J122" s="420"/>
      <c r="K122" s="420"/>
      <c r="L122" s="418"/>
      <c r="M122" s="418"/>
    </row>
    <row r="123" spans="1:13" x14ac:dyDescent="0.25">
      <c r="A123" s="418"/>
      <c r="B123" s="417"/>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34"/>
      <c r="I128" s="420"/>
      <c r="J128" s="420"/>
      <c r="K128" s="420"/>
      <c r="L128" s="418"/>
      <c r="M128" s="418"/>
    </row>
    <row r="129" spans="1:13" x14ac:dyDescent="0.25">
      <c r="A129" s="418"/>
      <c r="B129" s="418"/>
      <c r="C129" s="418"/>
      <c r="D129" s="420"/>
      <c r="E129" s="420"/>
      <c r="F129" s="420"/>
      <c r="G129" s="418"/>
      <c r="H129" s="434"/>
      <c r="I129" s="420"/>
      <c r="J129" s="420"/>
      <c r="K129" s="420"/>
      <c r="L129" s="418"/>
      <c r="M129" s="418"/>
    </row>
    <row r="130" spans="1:13" x14ac:dyDescent="0.25">
      <c r="A130" s="418"/>
      <c r="B130" s="418"/>
      <c r="C130" s="418"/>
      <c r="D130" s="420"/>
      <c r="E130" s="420"/>
      <c r="F130" s="420"/>
      <c r="G130" s="418"/>
      <c r="H130" s="434"/>
      <c r="I130" s="420"/>
      <c r="J130" s="420"/>
      <c r="K130" s="420"/>
      <c r="L130" s="418"/>
      <c r="M130" s="418"/>
    </row>
    <row r="131" spans="1:13" x14ac:dyDescent="0.25">
      <c r="A131" s="418"/>
      <c r="B131" s="418"/>
      <c r="C131" s="418"/>
      <c r="D131" s="420"/>
      <c r="E131" s="420"/>
      <c r="F131" s="420"/>
      <c r="G131" s="418"/>
      <c r="H131" s="434"/>
      <c r="I131" s="420"/>
      <c r="J131" s="420"/>
      <c r="K131" s="420"/>
      <c r="L131" s="418"/>
      <c r="M131" s="418"/>
    </row>
    <row r="132" spans="1:13" x14ac:dyDescent="0.25">
      <c r="A132" s="418"/>
      <c r="B132" s="418"/>
      <c r="C132" s="418"/>
      <c r="D132" s="420"/>
      <c r="E132" s="420"/>
      <c r="F132" s="420"/>
      <c r="G132" s="418"/>
      <c r="H132" s="434"/>
      <c r="I132" s="420"/>
      <c r="J132" s="420"/>
      <c r="K132" s="420"/>
      <c r="L132" s="418"/>
      <c r="M132" s="418"/>
    </row>
    <row r="133" spans="1:13" x14ac:dyDescent="0.25">
      <c r="A133" s="418"/>
      <c r="B133" s="418"/>
      <c r="C133" s="418"/>
      <c r="D133" s="420"/>
      <c r="E133" s="420"/>
      <c r="F133" s="420"/>
      <c r="G133" s="418"/>
      <c r="H133" s="434"/>
      <c r="I133" s="420"/>
      <c r="J133" s="420"/>
      <c r="K133" s="420"/>
      <c r="L133" s="418"/>
      <c r="M133" s="418"/>
    </row>
    <row r="134" spans="1:13" x14ac:dyDescent="0.25">
      <c r="A134" s="418"/>
      <c r="B134" s="418"/>
      <c r="C134" s="418"/>
      <c r="D134" s="420"/>
      <c r="E134" s="420"/>
      <c r="F134" s="420"/>
      <c r="G134" s="418"/>
      <c r="H134" s="418"/>
      <c r="I134" s="420"/>
      <c r="J134" s="420"/>
      <c r="K134" s="420"/>
      <c r="L134" s="418"/>
      <c r="M134" s="418"/>
    </row>
    <row r="135" spans="1:13" x14ac:dyDescent="0.25">
      <c r="A135" s="436" t="s">
        <v>81</v>
      </c>
      <c r="B135" s="437"/>
      <c r="C135" s="437">
        <f>SUM(C119:C123)</f>
        <v>0</v>
      </c>
      <c r="D135" s="438"/>
      <c r="E135" s="438"/>
      <c r="F135" s="438">
        <f>SUM(F119:F123)</f>
        <v>0</v>
      </c>
      <c r="G135" s="437"/>
      <c r="H135" s="459">
        <f>SUM(H119:H122)</f>
        <v>0</v>
      </c>
      <c r="I135" s="438"/>
      <c r="J135" s="438"/>
      <c r="K135" s="438">
        <f>SUM(K119:K122)</f>
        <v>0</v>
      </c>
      <c r="L135" s="437"/>
      <c r="M135" s="438">
        <f>SUM(M119:M127)</f>
        <v>0</v>
      </c>
    </row>
    <row r="136" spans="1:13" ht="15.75" thickBot="1" x14ac:dyDescent="0.3">
      <c r="A136" s="439" t="s">
        <v>189</v>
      </c>
      <c r="B136" s="440"/>
      <c r="C136" s="441">
        <f>SumByColor($A$35,C119:C134)</f>
        <v>0</v>
      </c>
      <c r="D136" s="441"/>
      <c r="E136" s="441"/>
      <c r="F136" s="442">
        <f>SumByColor($A$35,F119:F134)</f>
        <v>0</v>
      </c>
      <c r="G136" s="441"/>
      <c r="H136" s="441">
        <f>SumByColor($A$35,H119:H134)</f>
        <v>0</v>
      </c>
      <c r="I136" s="441"/>
      <c r="J136" s="441"/>
      <c r="K136" s="442">
        <f>SumByColor($A$35,K120:K134)</f>
        <v>0</v>
      </c>
      <c r="L136" s="441"/>
      <c r="M136" s="442">
        <f>SumByColor($A$35,M119:M134)</f>
        <v>0</v>
      </c>
    </row>
    <row r="139" spans="1:13" x14ac:dyDescent="0.25">
      <c r="B139" s="159" t="s">
        <v>113</v>
      </c>
      <c r="C139" s="159" t="s">
        <v>143</v>
      </c>
      <c r="D139" s="160" t="s">
        <v>142</v>
      </c>
      <c r="E139" s="162" t="s">
        <v>144</v>
      </c>
      <c r="F139" s="162" t="s">
        <v>65</v>
      </c>
      <c r="G139" s="173" t="s">
        <v>148</v>
      </c>
      <c r="H139" s="173" t="s">
        <v>88</v>
      </c>
      <c r="I139" s="173" t="s">
        <v>151</v>
      </c>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row r="156" spans="2:9" x14ac:dyDescent="0.25">
      <c r="B156" s="161"/>
      <c r="C156" s="10"/>
      <c r="D156" s="39"/>
      <c r="E156" s="39"/>
      <c r="F156" s="39"/>
      <c r="G156" s="39"/>
      <c r="H156" s="175"/>
      <c r="I156" s="39"/>
    </row>
    <row r="157" spans="2:9" x14ac:dyDescent="0.25">
      <c r="B157" s="161"/>
      <c r="C157" s="10"/>
      <c r="D157" s="39"/>
      <c r="E157" s="39"/>
      <c r="F157" s="39"/>
      <c r="G157" s="39"/>
      <c r="H157" s="175"/>
      <c r="I157" s="39"/>
    </row>
    <row r="158" spans="2:9" x14ac:dyDescent="0.25">
      <c r="B158" s="161"/>
      <c r="C158" s="10"/>
      <c r="D158" s="39"/>
      <c r="E158" s="39"/>
      <c r="F158" s="39"/>
      <c r="G158" s="39"/>
      <c r="H158" s="175"/>
      <c r="I158" s="39"/>
    </row>
    <row r="159" spans="2:9" x14ac:dyDescent="0.25">
      <c r="B159" s="161"/>
      <c r="C159" s="10"/>
      <c r="D159" s="39"/>
      <c r="E159" s="39"/>
      <c r="F159" s="39"/>
      <c r="G159" s="39"/>
      <c r="H159" s="175"/>
      <c r="I159" s="39"/>
    </row>
    <row r="160" spans="2:9" x14ac:dyDescent="0.25">
      <c r="B160" s="161"/>
      <c r="C160" s="10"/>
      <c r="D160" s="39"/>
      <c r="E160" s="39"/>
      <c r="F160" s="39"/>
      <c r="G160" s="39"/>
      <c r="H160" s="175"/>
      <c r="I160" s="39"/>
    </row>
    <row r="161" spans="2:9" x14ac:dyDescent="0.25">
      <c r="B161" s="161"/>
      <c r="C161" s="10"/>
      <c r="D161" s="39"/>
      <c r="E161" s="39"/>
      <c r="F161" s="39"/>
      <c r="G161" s="39"/>
      <c r="H161" s="175"/>
      <c r="I161"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41:F75 H41:H75 H87:H88 F87:F88 F114:F115 H114:H115">
    <cfRule type="expression" dxfId="1013" priority="49">
      <formula>F41&gt;0</formula>
    </cfRule>
    <cfRule type="expression" dxfId="1012" priority="50">
      <formula>F41&lt;0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40:F161">
    <cfRule type="expression" dxfId="1007" priority="39">
      <formula>F140&gt;0</formula>
    </cfRule>
    <cfRule type="expression" dxfId="1006" priority="40">
      <formula>F140&lt;0</formula>
    </cfRule>
  </conditionalFormatting>
  <conditionalFormatting sqref="H140:H161">
    <cfRule type="expression" dxfId="1005" priority="37">
      <formula>H140&gt;0</formula>
    </cfRule>
    <cfRule type="expression" dxfId="1004" priority="38">
      <formula>H140&lt;0</formula>
    </cfRule>
  </conditionalFormatting>
  <conditionalFormatting sqref="Q10">
    <cfRule type="expression" dxfId="1003" priority="35">
      <formula>Q10&gt;0</formula>
    </cfRule>
    <cfRule type="expression" dxfId="1002" priority="36">
      <formula>Q10&lt;0</formula>
    </cfRule>
  </conditionalFormatting>
  <conditionalFormatting sqref="J41:J54">
    <cfRule type="expression" dxfId="1001" priority="33">
      <formula>J41&gt;0</formula>
    </cfRule>
    <cfRule type="expression" dxfId="1000" priority="34">
      <formula>J41&lt;0</formula>
    </cfRule>
  </conditionalFormatting>
  <conditionalFormatting sqref="K41:K54">
    <cfRule type="expression" dxfId="999" priority="31">
      <formula>K41&gt;0</formula>
    </cfRule>
    <cfRule type="expression" dxfId="998" priority="32">
      <formula>K41&lt;0</formula>
    </cfRule>
  </conditionalFormatting>
  <conditionalFormatting sqref="L41:L54">
    <cfRule type="expression" dxfId="997" priority="29">
      <formula>L41&gt;0</formula>
    </cfRule>
    <cfRule type="expression" dxfId="996" priority="30">
      <formula>L41&lt;0</formula>
    </cfRule>
  </conditionalFormatting>
  <conditionalFormatting sqref="H76:H82 F76:F82">
    <cfRule type="expression" dxfId="995" priority="27">
      <formula>F76&gt;0</formula>
    </cfRule>
    <cfRule type="expression" dxfId="994" priority="28">
      <formula>F76&lt;0</formula>
    </cfRule>
  </conditionalFormatting>
  <conditionalFormatting sqref="H83:H86 F83:F86">
    <cfRule type="expression" dxfId="993" priority="25">
      <formula>F83&gt;0</formula>
    </cfRule>
    <cfRule type="expression" dxfId="992" priority="26">
      <formula>F83&lt;0</formula>
    </cfRule>
  </conditionalFormatting>
  <conditionalFormatting sqref="F93:F95 H93:H95">
    <cfRule type="expression" dxfId="991" priority="23">
      <formula>F93&gt;0</formula>
    </cfRule>
    <cfRule type="expression" dxfId="990" priority="24">
      <formula>F93&lt;0</formula>
    </cfRule>
  </conditionalFormatting>
  <conditionalFormatting sqref="F92 H92">
    <cfRule type="expression" dxfId="989" priority="21">
      <formula>F92&gt;0</formula>
    </cfRule>
    <cfRule type="expression" dxfId="988" priority="22">
      <formula>F92&lt;0</formula>
    </cfRule>
  </conditionalFormatting>
  <conditionalFormatting sqref="F89:F91 H89:H91">
    <cfRule type="expression" dxfId="987" priority="19">
      <formula>F89&gt;0</formula>
    </cfRule>
    <cfRule type="expression" dxfId="986" priority="20">
      <formula>F89&lt;0</formula>
    </cfRule>
  </conditionalFormatting>
  <conditionalFormatting sqref="F97:F99 H97:H99">
    <cfRule type="expression" dxfId="985" priority="15">
      <formula>F97&gt;0</formula>
    </cfRule>
    <cfRule type="expression" dxfId="984" priority="16">
      <formula>F97&lt;0</formula>
    </cfRule>
  </conditionalFormatting>
  <conditionalFormatting sqref="F96 H96">
    <cfRule type="expression" dxfId="983" priority="13">
      <formula>F96&gt;0</formula>
    </cfRule>
    <cfRule type="expression" dxfId="982" priority="14">
      <formula>F96&lt;0</formula>
    </cfRule>
  </conditionalFormatting>
  <conditionalFormatting sqref="F105:F107 H105:H107">
    <cfRule type="expression" dxfId="981" priority="11">
      <formula>F105&gt;0</formula>
    </cfRule>
    <cfRule type="expression" dxfId="980" priority="12">
      <formula>F105&lt;0</formula>
    </cfRule>
  </conditionalFormatting>
  <conditionalFormatting sqref="F103:F104 H103:H104">
    <cfRule type="expression" dxfId="979" priority="9">
      <formula>F103&gt;0</formula>
    </cfRule>
    <cfRule type="expression" dxfId="978" priority="10">
      <formula>F103&lt;0</formula>
    </cfRule>
  </conditionalFormatting>
  <conditionalFormatting sqref="F100:F102 H100:H102">
    <cfRule type="expression" dxfId="977" priority="7">
      <formula>F100&gt;0</formula>
    </cfRule>
    <cfRule type="expression" dxfId="976" priority="8">
      <formula>F100&lt;0</formula>
    </cfRule>
  </conditionalFormatting>
  <conditionalFormatting sqref="F112:F113 H112:H113">
    <cfRule type="expression" dxfId="975" priority="5">
      <formula>F112&gt;0</formula>
    </cfRule>
    <cfRule type="expression" dxfId="974" priority="6">
      <formula>F112&lt;0</formula>
    </cfRule>
  </conditionalFormatting>
  <conditionalFormatting sqref="F110:F111 H110:H111">
    <cfRule type="expression" dxfId="973" priority="3">
      <formula>F110&gt;0</formula>
    </cfRule>
    <cfRule type="expression" dxfId="972" priority="4">
      <formula>F110&lt;0</formula>
    </cfRule>
  </conditionalFormatting>
  <conditionalFormatting sqref="F108:F109 H108:H109">
    <cfRule type="expression" dxfId="971" priority="1">
      <formula>F108&gt;0</formula>
    </cfRule>
    <cfRule type="expression" dxfId="970" priority="2">
      <formula>F108&lt;0</formula>
    </cfRule>
  </conditionalFormatting>
  <hyperlinks>
    <hyperlink ref="A3" location="ACTIVE!A1" display="Back"/>
    <hyperlink ref="A120"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8"/>
  <sheetViews>
    <sheetView workbookViewId="0">
      <pane ySplit="1" topLeftCell="A2" activePane="bottomLeft" state="frozen"/>
      <selection activeCell="M34" sqref="M34"/>
      <selection pane="bottomLeft" activeCell="L29" sqref="L29"/>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85546875" style="2" bestFit="1" customWidth="1"/>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7" si="1">H2*I2-J2</f>
        <v>4005.91</v>
      </c>
      <c r="L2" s="69"/>
      <c r="M2" s="3"/>
      <c r="O2" s="11" t="s">
        <v>57</v>
      </c>
      <c r="Q2" s="67">
        <f>C40-H40</f>
        <v>1000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(F40-K40-M40)/Q2)</f>
        <v>11.366120000000009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12.22</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12220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11366.12000000001</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1138.8499999999949</v>
      </c>
      <c r="R7">
        <v>700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K40+M40-F40+Q2*Q4</f>
        <v>853.8799999999901</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7.5125020675480228E-2</v>
      </c>
      <c r="U9" t="s">
        <v>859</v>
      </c>
    </row>
    <row r="10" spans="1:29" x14ac:dyDescent="0.25">
      <c r="A10" t="s">
        <v>712</v>
      </c>
      <c r="B10" s="360">
        <v>43423</v>
      </c>
      <c r="C10" s="7">
        <v>200</v>
      </c>
      <c r="D10" s="43">
        <v>21.68</v>
      </c>
      <c r="E10" s="43">
        <v>0</v>
      </c>
      <c r="F10" s="43">
        <f t="shared" si="0"/>
        <v>4336</v>
      </c>
      <c r="G10" s="360">
        <v>43472</v>
      </c>
      <c r="H10" s="77">
        <v>200</v>
      </c>
      <c r="I10" s="43">
        <v>18.05</v>
      </c>
      <c r="J10" s="43">
        <v>0.05</v>
      </c>
      <c r="K10" s="43">
        <f t="shared" si="1"/>
        <v>3609.95</v>
      </c>
      <c r="L10" s="4"/>
      <c r="M10" s="4"/>
      <c r="O10" s="11" t="s">
        <v>201</v>
      </c>
      <c r="P10" s="33"/>
      <c r="Q10" s="2">
        <f>M127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4.9877551020408166</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7">
        <v>200</v>
      </c>
      <c r="D16" s="43">
        <v>15.07</v>
      </c>
      <c r="E16" s="43">
        <v>0</v>
      </c>
      <c r="F16" s="4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13.442000000000002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13.319800000000003</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13.197600000000001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13.075400000000002</v>
      </c>
    </row>
    <row r="21" spans="1:21" x14ac:dyDescent="0.25">
      <c r="A21" t="s">
        <v>896</v>
      </c>
      <c r="B21" s="360">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12.953200000000001</v>
      </c>
      <c r="T21" s="679">
        <v>43314</v>
      </c>
      <c r="U21" t="s">
        <v>1150</v>
      </c>
    </row>
    <row r="22" spans="1:21" x14ac:dyDescent="0.25">
      <c r="B22" s="360">
        <v>43628</v>
      </c>
      <c r="C22" s="7">
        <v>1400</v>
      </c>
      <c r="D22" s="43">
        <v>8.2799999999999994</v>
      </c>
      <c r="E22" s="43">
        <v>0</v>
      </c>
      <c r="F22" s="43">
        <f t="shared" ref="F22:F33" si="3">C22*D22+E22</f>
        <v>11592</v>
      </c>
      <c r="G22" s="360">
        <v>43844</v>
      </c>
      <c r="H22" s="77">
        <v>200</v>
      </c>
      <c r="I22" s="43">
        <v>10.01</v>
      </c>
      <c r="J22" s="43">
        <v>0.04</v>
      </c>
      <c r="K22" s="43">
        <f t="shared" si="1"/>
        <v>2001.96</v>
      </c>
      <c r="O22" s="78">
        <v>1.05</v>
      </c>
      <c r="P22" s="78">
        <f t="shared" si="2"/>
        <v>12.831000000000001</v>
      </c>
    </row>
    <row r="23" spans="1:21" x14ac:dyDescent="0.25">
      <c r="B23" s="69">
        <v>43631</v>
      </c>
      <c r="C23" s="7">
        <v>200</v>
      </c>
      <c r="D23" s="43">
        <v>8.23</v>
      </c>
      <c r="E23" s="43">
        <v>0</v>
      </c>
      <c r="F23" s="43">
        <f t="shared" si="3"/>
        <v>1646</v>
      </c>
      <c r="G23" s="360">
        <v>43845</v>
      </c>
      <c r="H23" s="77">
        <v>300</v>
      </c>
      <c r="I23" s="43">
        <v>10.7</v>
      </c>
      <c r="J23" s="43">
        <v>7.0000000000000007E-2</v>
      </c>
      <c r="K23" s="43">
        <f t="shared" si="1"/>
        <v>3209.93</v>
      </c>
      <c r="O23" s="78">
        <v>1.04</v>
      </c>
      <c r="P23" s="78">
        <f t="shared" si="2"/>
        <v>12.708800000000002</v>
      </c>
      <c r="T23" s="1">
        <v>43358</v>
      </c>
      <c r="U23" t="s">
        <v>1221</v>
      </c>
    </row>
    <row r="24" spans="1:21" x14ac:dyDescent="0.25">
      <c r="B24" s="360">
        <v>43636</v>
      </c>
      <c r="C24" s="7">
        <v>400</v>
      </c>
      <c r="D24" s="43">
        <v>8.1</v>
      </c>
      <c r="E24" s="43">
        <v>0</v>
      </c>
      <c r="F24" s="43">
        <f t="shared" si="3"/>
        <v>3240</v>
      </c>
      <c r="G24" s="360">
        <v>43864</v>
      </c>
      <c r="H24" s="77">
        <v>500</v>
      </c>
      <c r="I24" s="43">
        <v>10.75</v>
      </c>
      <c r="J24" s="43">
        <v>0.11</v>
      </c>
      <c r="K24" s="43">
        <f t="shared" si="1"/>
        <v>5374.89</v>
      </c>
      <c r="O24" s="78">
        <v>1.03</v>
      </c>
      <c r="P24" s="78">
        <f t="shared" si="2"/>
        <v>12.586600000000001</v>
      </c>
    </row>
    <row r="25" spans="1:21" x14ac:dyDescent="0.25">
      <c r="B25" s="360">
        <v>43683</v>
      </c>
      <c r="C25" s="7">
        <v>500</v>
      </c>
      <c r="D25" s="43">
        <v>7.45</v>
      </c>
      <c r="E25" s="43">
        <v>0</v>
      </c>
      <c r="F25" s="43">
        <f t="shared" si="3"/>
        <v>3725</v>
      </c>
      <c r="G25" s="360">
        <v>43872</v>
      </c>
      <c r="H25" s="77">
        <v>200</v>
      </c>
      <c r="I25" s="43">
        <v>12.75</v>
      </c>
      <c r="J25" s="43">
        <v>0.05</v>
      </c>
      <c r="K25" s="43">
        <f t="shared" si="1"/>
        <v>2549.9499999999998</v>
      </c>
      <c r="O25" s="78">
        <v>1.02</v>
      </c>
      <c r="P25" s="78">
        <f t="shared" si="2"/>
        <v>12.464400000000001</v>
      </c>
    </row>
    <row r="26" spans="1:21" x14ac:dyDescent="0.25">
      <c r="B26" s="360">
        <v>43692</v>
      </c>
      <c r="C26" s="7">
        <v>1500</v>
      </c>
      <c r="D26" s="43">
        <v>6.08</v>
      </c>
      <c r="E26" s="43">
        <v>0</v>
      </c>
      <c r="F26" s="43">
        <f t="shared" si="3"/>
        <v>9120</v>
      </c>
      <c r="G26" s="360">
        <v>43873</v>
      </c>
      <c r="H26" s="77">
        <v>300</v>
      </c>
      <c r="I26" s="43">
        <v>13.7</v>
      </c>
      <c r="J26" s="43">
        <v>0.09</v>
      </c>
      <c r="K26" s="43">
        <f t="shared" si="1"/>
        <v>4109.91</v>
      </c>
      <c r="O26" s="78">
        <v>1.01</v>
      </c>
      <c r="P26" s="78">
        <f t="shared" si="2"/>
        <v>12.3422</v>
      </c>
    </row>
    <row r="27" spans="1:21" x14ac:dyDescent="0.25">
      <c r="B27" s="360">
        <v>43734</v>
      </c>
      <c r="C27" s="7">
        <v>500</v>
      </c>
      <c r="D27" s="43">
        <v>6.56</v>
      </c>
      <c r="E27" s="43">
        <v>0</v>
      </c>
      <c r="F27" s="43">
        <f t="shared" si="3"/>
        <v>3280</v>
      </c>
      <c r="G27" s="360">
        <v>43881</v>
      </c>
      <c r="H27" s="77">
        <v>300</v>
      </c>
      <c r="I27" s="43">
        <v>13.38</v>
      </c>
      <c r="J27" s="43">
        <v>0.09</v>
      </c>
      <c r="K27" s="43">
        <f t="shared" si="1"/>
        <v>4013.9100000000003</v>
      </c>
      <c r="O27" s="78">
        <v>1</v>
      </c>
      <c r="P27" s="78">
        <f t="shared" si="2"/>
        <v>12.22</v>
      </c>
    </row>
    <row r="28" spans="1:21" x14ac:dyDescent="0.25">
      <c r="B28" s="360">
        <v>43761</v>
      </c>
      <c r="C28" s="7">
        <v>500</v>
      </c>
      <c r="D28" s="43">
        <v>7.72</v>
      </c>
      <c r="E28" s="43">
        <v>0</v>
      </c>
      <c r="F28" s="43">
        <f t="shared" si="3"/>
        <v>3860</v>
      </c>
      <c r="O28" s="78">
        <v>0.99</v>
      </c>
      <c r="P28" s="78">
        <f t="shared" si="2"/>
        <v>12.097800000000001</v>
      </c>
    </row>
    <row r="29" spans="1:21" x14ac:dyDescent="0.25">
      <c r="B29" s="360">
        <v>43776</v>
      </c>
      <c r="C29" s="7">
        <v>300</v>
      </c>
      <c r="D29" s="43">
        <v>8.14</v>
      </c>
      <c r="E29" s="43">
        <v>0</v>
      </c>
      <c r="F29" s="43">
        <f t="shared" si="3"/>
        <v>2442</v>
      </c>
      <c r="O29" s="78">
        <v>0.98</v>
      </c>
      <c r="P29" s="78">
        <f t="shared" si="2"/>
        <v>11.9756</v>
      </c>
    </row>
    <row r="30" spans="1:21" x14ac:dyDescent="0.25">
      <c r="B30" s="360">
        <v>43809</v>
      </c>
      <c r="C30" s="7">
        <v>200</v>
      </c>
      <c r="D30" s="43">
        <v>9.48</v>
      </c>
      <c r="E30" s="43">
        <v>0</v>
      </c>
      <c r="F30" s="43">
        <f t="shared" si="3"/>
        <v>1896</v>
      </c>
      <c r="O30" s="78">
        <v>0.97</v>
      </c>
      <c r="P30" s="78">
        <f t="shared" si="2"/>
        <v>11.853400000000001</v>
      </c>
    </row>
    <row r="31" spans="1:21" x14ac:dyDescent="0.25">
      <c r="B31" s="360">
        <v>43833</v>
      </c>
      <c r="C31" s="7">
        <v>200</v>
      </c>
      <c r="D31" s="43">
        <v>9.32</v>
      </c>
      <c r="E31" s="43">
        <v>0</v>
      </c>
      <c r="F31" s="43">
        <f t="shared" si="3"/>
        <v>1864</v>
      </c>
      <c r="O31" s="78">
        <v>0.96</v>
      </c>
      <c r="P31" s="78">
        <f t="shared" si="2"/>
        <v>11.731199999999999</v>
      </c>
    </row>
    <row r="32" spans="1:21" x14ac:dyDescent="0.25">
      <c r="B32" s="69">
        <v>43847</v>
      </c>
      <c r="C32" s="7">
        <v>500</v>
      </c>
      <c r="D32" s="43">
        <v>10.25</v>
      </c>
      <c r="E32" s="43">
        <v>0</v>
      </c>
      <c r="F32" s="43">
        <f t="shared" si="3"/>
        <v>5125</v>
      </c>
      <c r="O32" s="78">
        <v>0.95</v>
      </c>
      <c r="P32" s="78">
        <f t="shared" si="2"/>
        <v>11.609</v>
      </c>
    </row>
    <row r="33" spans="1:18" x14ac:dyDescent="0.25">
      <c r="B33" s="395">
        <v>43874</v>
      </c>
      <c r="C33" s="7">
        <v>300</v>
      </c>
      <c r="D33" s="43">
        <v>12.8</v>
      </c>
      <c r="E33" s="43">
        <v>0</v>
      </c>
      <c r="F33" s="43">
        <f t="shared" si="3"/>
        <v>3840</v>
      </c>
      <c r="O33" s="78">
        <v>0.94</v>
      </c>
      <c r="P33" s="78">
        <f t="shared" si="2"/>
        <v>11.486800000000001</v>
      </c>
    </row>
    <row r="34" spans="1:18" x14ac:dyDescent="0.25">
      <c r="C34" s="4"/>
      <c r="D34" s="3"/>
      <c r="E34" s="3"/>
      <c r="F34" s="3"/>
      <c r="O34" s="78">
        <v>0.93</v>
      </c>
      <c r="P34" s="78">
        <f t="shared" si="2"/>
        <v>11.364600000000001</v>
      </c>
    </row>
    <row r="35" spans="1:18" x14ac:dyDescent="0.25">
      <c r="C35" s="4"/>
      <c r="D35" s="3"/>
      <c r="E35" s="3"/>
      <c r="F35" s="3"/>
      <c r="O35" s="78">
        <v>0.92</v>
      </c>
      <c r="P35" s="78">
        <f t="shared" si="2"/>
        <v>11.242400000000002</v>
      </c>
    </row>
    <row r="36" spans="1:18" x14ac:dyDescent="0.25">
      <c r="O36" s="78">
        <v>0.91</v>
      </c>
      <c r="P36" s="78">
        <f t="shared" si="2"/>
        <v>11.120200000000001</v>
      </c>
    </row>
    <row r="37" spans="1:18" x14ac:dyDescent="0.25">
      <c r="C37" s="4"/>
      <c r="D37" s="3"/>
      <c r="E37" s="3"/>
      <c r="F37" s="3"/>
      <c r="O37" s="78">
        <v>0.9</v>
      </c>
      <c r="P37" s="78">
        <f t="shared" si="2"/>
        <v>10.998000000000001</v>
      </c>
    </row>
    <row r="38" spans="1:18" x14ac:dyDescent="0.25">
      <c r="C38" s="4"/>
      <c r="D38" s="3"/>
      <c r="E38" s="3"/>
      <c r="F38" s="3"/>
    </row>
    <row r="40" spans="1:18" x14ac:dyDescent="0.25">
      <c r="A40" s="31" t="s">
        <v>81</v>
      </c>
      <c r="B40" s="14"/>
      <c r="C40" s="14">
        <f>SUM(C2:C39)</f>
        <v>11900</v>
      </c>
      <c r="D40" s="18"/>
      <c r="E40" s="18"/>
      <c r="F40" s="18">
        <f>SUM(F2:F39)</f>
        <v>128107</v>
      </c>
      <c r="G40" s="14"/>
      <c r="H40" s="68">
        <f>SUM(H2:H27)</f>
        <v>10900</v>
      </c>
      <c r="I40" s="18"/>
      <c r="J40" s="18"/>
      <c r="K40" s="18">
        <f>SUM(K2:K39)</f>
        <v>116740.87999999999</v>
      </c>
      <c r="L40" s="14"/>
      <c r="M40" s="18">
        <f>SUM(M2:M39)</f>
        <v>0</v>
      </c>
    </row>
    <row r="41" spans="1:18" ht="15.75" thickBot="1" x14ac:dyDescent="0.3">
      <c r="A41" s="273" t="s">
        <v>189</v>
      </c>
      <c r="B41" s="274"/>
      <c r="C41" s="275">
        <f>SumByColor($A$41,C2:C39)</f>
        <v>10900</v>
      </c>
      <c r="D41" s="275"/>
      <c r="E41" s="275"/>
      <c r="F41" s="276">
        <f>SumByColor($A$41,F2:F39)</f>
        <v>110815</v>
      </c>
      <c r="G41" s="275"/>
      <c r="H41" s="275">
        <f>SumByColor($A$41,H2:H39)</f>
        <v>10900</v>
      </c>
      <c r="I41" s="275"/>
      <c r="J41" s="275"/>
      <c r="K41" s="276">
        <f>SumByColor($A$41,K3:K39)</f>
        <v>112737</v>
      </c>
      <c r="L41" s="275"/>
      <c r="M41" s="276">
        <f>SumByColor($A$41,M2:M39)</f>
        <v>0</v>
      </c>
      <c r="O41" s="33"/>
      <c r="R41" s="33"/>
    </row>
    <row r="42" spans="1:18" x14ac:dyDescent="0.25">
      <c r="Q42" s="33"/>
      <c r="R42" s="33"/>
    </row>
    <row r="43" spans="1:18" x14ac:dyDescent="0.25">
      <c r="A43" s="159" t="s">
        <v>222</v>
      </c>
      <c r="B43" s="159" t="s">
        <v>113</v>
      </c>
      <c r="C43" s="159" t="s">
        <v>143</v>
      </c>
      <c r="D43" s="160" t="s">
        <v>142</v>
      </c>
      <c r="E43" s="162" t="s">
        <v>144</v>
      </c>
      <c r="F43" s="163" t="s">
        <v>65</v>
      </c>
      <c r="G43" s="173" t="s">
        <v>148</v>
      </c>
      <c r="H43" s="163" t="s">
        <v>88</v>
      </c>
      <c r="I43" s="163" t="s">
        <v>151</v>
      </c>
      <c r="J43" s="163" t="s">
        <v>147</v>
      </c>
      <c r="K43" s="163" t="s">
        <v>452</v>
      </c>
      <c r="L43" s="163" t="s">
        <v>901</v>
      </c>
      <c r="Q43" s="33"/>
      <c r="R43" s="33"/>
    </row>
    <row r="44" spans="1:18" x14ac:dyDescent="0.25">
      <c r="A44" s="10"/>
      <c r="B44" s="161">
        <v>43116</v>
      </c>
      <c r="C44" s="10">
        <v>100</v>
      </c>
      <c r="D44" s="39">
        <v>21.28</v>
      </c>
      <c r="E44" s="39">
        <v>21.41</v>
      </c>
      <c r="F44" s="39">
        <f t="shared" ref="F44:F50" si="4">C44*(E44-D44)</f>
        <v>12.999999999999901</v>
      </c>
      <c r="G44" s="39">
        <f t="shared" ref="G44:G50" si="5">D44*C44</f>
        <v>2128</v>
      </c>
      <c r="H44" s="175">
        <f t="shared" ref="H44:H50" si="6">(E44-D44)/D44</f>
        <v>6.1090225563909303E-3</v>
      </c>
      <c r="I44" s="175"/>
      <c r="J44" s="170">
        <f t="shared" ref="J44:J62" si="7">F44+$Q$10</f>
        <v>297.97000000000469</v>
      </c>
      <c r="K44" s="175"/>
      <c r="L44" s="175"/>
      <c r="Q44" s="33"/>
      <c r="R44" s="33"/>
    </row>
    <row r="45" spans="1:18" x14ac:dyDescent="0.25">
      <c r="A45" s="10"/>
      <c r="B45" s="161">
        <v>43124</v>
      </c>
      <c r="C45" s="10">
        <v>100</v>
      </c>
      <c r="D45" s="39">
        <v>21.28</v>
      </c>
      <c r="E45" s="39">
        <v>20.57</v>
      </c>
      <c r="F45" s="39">
        <f t="shared" si="4"/>
        <v>-71.000000000000085</v>
      </c>
      <c r="G45" s="39">
        <f t="shared" si="5"/>
        <v>2128</v>
      </c>
      <c r="H45" s="175">
        <f t="shared" si="6"/>
        <v>-3.3364661654135375E-2</v>
      </c>
      <c r="I45" s="175"/>
      <c r="J45" s="170">
        <f t="shared" si="7"/>
        <v>213.97000000000472</v>
      </c>
      <c r="K45" s="175"/>
      <c r="L45" s="175"/>
      <c r="Q45" s="33"/>
      <c r="R45" s="33"/>
    </row>
    <row r="46" spans="1:18" x14ac:dyDescent="0.25">
      <c r="A46" s="10"/>
      <c r="B46" s="161">
        <v>43139</v>
      </c>
      <c r="C46" s="10">
        <v>200</v>
      </c>
      <c r="D46" s="39">
        <v>19.88</v>
      </c>
      <c r="E46" s="39">
        <v>18.64</v>
      </c>
      <c r="F46" s="39">
        <f t="shared" si="4"/>
        <v>-247.99999999999969</v>
      </c>
      <c r="G46" s="39">
        <f t="shared" si="5"/>
        <v>3976</v>
      </c>
      <c r="H46" s="175">
        <f t="shared" si="6"/>
        <v>-6.2374245472836945E-2</v>
      </c>
      <c r="I46" s="175"/>
      <c r="J46" s="170">
        <f t="shared" si="7"/>
        <v>36.970000000005115</v>
      </c>
      <c r="K46" s="175"/>
      <c r="L46" s="175"/>
      <c r="Q46" s="78"/>
      <c r="R46" s="33"/>
    </row>
    <row r="47" spans="1:18" x14ac:dyDescent="0.25">
      <c r="A47" s="10"/>
      <c r="B47" s="161">
        <v>43150</v>
      </c>
      <c r="C47" s="181">
        <v>200</v>
      </c>
      <c r="D47" s="182">
        <v>19.88</v>
      </c>
      <c r="E47" s="39">
        <v>20.9</v>
      </c>
      <c r="F47" s="39">
        <f t="shared" si="4"/>
        <v>203.99999999999991</v>
      </c>
      <c r="G47" s="39">
        <f t="shared" si="5"/>
        <v>3976</v>
      </c>
      <c r="H47" s="175">
        <f t="shared" si="6"/>
        <v>5.1307847082494952E-2</v>
      </c>
      <c r="I47" s="175"/>
      <c r="J47" s="170">
        <f t="shared" si="7"/>
        <v>488.97000000000469</v>
      </c>
      <c r="K47" s="639"/>
      <c r="L47" s="639"/>
      <c r="Q47" s="78"/>
      <c r="R47" s="33"/>
    </row>
    <row r="48" spans="1:18" x14ac:dyDescent="0.25">
      <c r="A48" s="10"/>
      <c r="B48" s="161">
        <v>43151</v>
      </c>
      <c r="C48" s="10">
        <v>300</v>
      </c>
      <c r="D48" s="39">
        <v>19.853300000000001</v>
      </c>
      <c r="E48" s="39">
        <v>19.8</v>
      </c>
      <c r="F48" s="39">
        <f t="shared" si="4"/>
        <v>-15.990000000000038</v>
      </c>
      <c r="G48" s="39">
        <f t="shared" si="5"/>
        <v>5955.9900000000007</v>
      </c>
      <c r="H48" s="175">
        <f t="shared" si="6"/>
        <v>-2.6846922174147431E-3</v>
      </c>
      <c r="I48" s="176"/>
      <c r="J48" s="170">
        <f t="shared" si="7"/>
        <v>268.98000000000479</v>
      </c>
      <c r="K48" s="639"/>
      <c r="L48" s="639"/>
      <c r="Q48" s="78"/>
      <c r="R48" s="33"/>
    </row>
    <row r="49" spans="1:18" x14ac:dyDescent="0.25">
      <c r="A49" s="10"/>
      <c r="B49" s="161">
        <v>43158</v>
      </c>
      <c r="C49" s="10">
        <v>300</v>
      </c>
      <c r="D49" s="39">
        <v>19.853300000000001</v>
      </c>
      <c r="E49" s="39">
        <v>19.38</v>
      </c>
      <c r="F49" s="39">
        <f t="shared" si="4"/>
        <v>-141.99000000000055</v>
      </c>
      <c r="G49" s="39">
        <f t="shared" si="5"/>
        <v>5955.9900000000007</v>
      </c>
      <c r="H49" s="175">
        <f t="shared" si="6"/>
        <v>-2.3839865412803002E-2</v>
      </c>
      <c r="I49" s="176"/>
      <c r="J49" s="170">
        <f t="shared" si="7"/>
        <v>142.98000000000425</v>
      </c>
      <c r="K49" s="639"/>
      <c r="L49" s="639"/>
      <c r="Q49" s="78"/>
      <c r="R49" s="33"/>
    </row>
    <row r="50" spans="1:18" x14ac:dyDescent="0.25">
      <c r="A50" s="10">
        <v>200</v>
      </c>
      <c r="B50" s="161">
        <v>43178</v>
      </c>
      <c r="C50" s="7">
        <v>400</v>
      </c>
      <c r="D50" s="43">
        <v>19.327500000000001</v>
      </c>
      <c r="E50" s="39">
        <v>17.91</v>
      </c>
      <c r="F50" s="39">
        <f t="shared" si="4"/>
        <v>-567.00000000000023</v>
      </c>
      <c r="G50" s="39">
        <f t="shared" si="5"/>
        <v>7731</v>
      </c>
      <c r="H50" s="176">
        <f t="shared" si="6"/>
        <v>-7.3341094295692688E-2</v>
      </c>
      <c r="I50" s="176"/>
      <c r="J50" s="170">
        <f t="shared" si="7"/>
        <v>-282.02999999999543</v>
      </c>
      <c r="K50" s="639"/>
      <c r="L50" s="639"/>
      <c r="Q50" s="78"/>
      <c r="R50" s="33"/>
    </row>
    <row r="51" spans="1:18" x14ac:dyDescent="0.25">
      <c r="A51" s="10">
        <v>300</v>
      </c>
      <c r="B51" s="161">
        <v>43185</v>
      </c>
      <c r="C51" s="7">
        <v>400</v>
      </c>
      <c r="D51" s="43">
        <v>19.327500000000001</v>
      </c>
      <c r="E51" s="39">
        <v>16.87</v>
      </c>
      <c r="F51" s="39">
        <f t="shared" ref="F51:F63" si="8">C51*(E51-D51)</f>
        <v>-982.99999999999977</v>
      </c>
      <c r="G51" s="39">
        <f t="shared" ref="G51:G63" si="9">D51*C51</f>
        <v>7731</v>
      </c>
      <c r="H51" s="176">
        <f t="shared" ref="H51:H63" si="10">(E51-D51)/D51</f>
        <v>-0.12715043332039838</v>
      </c>
      <c r="I51" s="176"/>
      <c r="J51" s="170">
        <f t="shared" si="7"/>
        <v>-698.02999999999497</v>
      </c>
      <c r="K51" s="39">
        <v>36.6</v>
      </c>
      <c r="L51" s="39"/>
      <c r="Q51" s="78"/>
      <c r="R51" s="33"/>
    </row>
    <row r="52" spans="1:18" x14ac:dyDescent="0.25">
      <c r="A52" s="10">
        <v>400</v>
      </c>
      <c r="B52" s="161">
        <v>43216</v>
      </c>
      <c r="C52" s="7">
        <v>400</v>
      </c>
      <c r="D52" s="43">
        <v>19.327500000000001</v>
      </c>
      <c r="E52" s="39">
        <v>17.670000000000002</v>
      </c>
      <c r="F52" s="39">
        <f t="shared" si="8"/>
        <v>-662.99999999999955</v>
      </c>
      <c r="G52" s="39">
        <f t="shared" si="9"/>
        <v>7731</v>
      </c>
      <c r="H52" s="176">
        <f t="shared" si="10"/>
        <v>-8.5758634070624701E-2</v>
      </c>
      <c r="I52" s="176"/>
      <c r="J52" s="170">
        <f t="shared" si="7"/>
        <v>-378.02999999999474</v>
      </c>
      <c r="K52" s="39"/>
      <c r="L52" s="39"/>
      <c r="Q52" s="78"/>
      <c r="R52" s="33"/>
    </row>
    <row r="53" spans="1:18" x14ac:dyDescent="0.25">
      <c r="A53" s="10">
        <v>200</v>
      </c>
      <c r="B53" s="161">
        <v>43223</v>
      </c>
      <c r="C53" s="181">
        <v>200</v>
      </c>
      <c r="D53" s="182">
        <v>18.625499999999999</v>
      </c>
      <c r="E53" s="39">
        <v>20.03</v>
      </c>
      <c r="F53" s="39">
        <f t="shared" si="8"/>
        <v>280.90000000000043</v>
      </c>
      <c r="G53" s="39">
        <f t="shared" si="9"/>
        <v>3725.1</v>
      </c>
      <c r="H53" s="176">
        <f t="shared" si="10"/>
        <v>7.5407371614184981E-2</v>
      </c>
      <c r="I53" s="176" t="s">
        <v>978</v>
      </c>
      <c r="J53" s="170">
        <f t="shared" si="7"/>
        <v>565.87000000000523</v>
      </c>
      <c r="K53" s="639"/>
      <c r="L53" s="639"/>
      <c r="Q53" s="78"/>
      <c r="R53" s="33"/>
    </row>
    <row r="54" spans="1:18" x14ac:dyDescent="0.25">
      <c r="A54" s="10">
        <v>200</v>
      </c>
      <c r="B54" s="161">
        <v>43223</v>
      </c>
      <c r="C54" s="10">
        <v>200</v>
      </c>
      <c r="D54" s="39">
        <v>18.63</v>
      </c>
      <c r="E54" s="39">
        <v>17.78</v>
      </c>
      <c r="F54" s="39">
        <f t="shared" si="8"/>
        <v>-169.99999999999957</v>
      </c>
      <c r="G54" s="39">
        <f t="shared" si="9"/>
        <v>3726</v>
      </c>
      <c r="H54" s="176">
        <f t="shared" si="10"/>
        <v>-4.5625335480407835E-2</v>
      </c>
      <c r="I54" s="176" t="s">
        <v>979</v>
      </c>
      <c r="J54" s="170">
        <f t="shared" si="7"/>
        <v>114.97000000000523</v>
      </c>
      <c r="K54" s="639"/>
      <c r="L54" s="639"/>
      <c r="Q54" s="78"/>
      <c r="R54" s="33"/>
    </row>
    <row r="55" spans="1:18" x14ac:dyDescent="0.25">
      <c r="A55" s="10">
        <v>200</v>
      </c>
      <c r="B55" s="161">
        <v>43224</v>
      </c>
      <c r="C55" s="7">
        <v>400</v>
      </c>
      <c r="D55" s="43">
        <v>18.037700000000001</v>
      </c>
      <c r="E55" s="39">
        <v>17.829999999999998</v>
      </c>
      <c r="F55" s="39">
        <f t="shared" si="8"/>
        <v>-83.080000000001064</v>
      </c>
      <c r="G55" s="39">
        <f t="shared" si="9"/>
        <v>7215.08</v>
      </c>
      <c r="H55" s="176">
        <f t="shared" si="10"/>
        <v>-1.1514771838981835E-2</v>
      </c>
      <c r="I55" s="176"/>
      <c r="J55" s="170">
        <f t="shared" si="7"/>
        <v>201.89000000000374</v>
      </c>
      <c r="K55" s="639"/>
      <c r="L55" s="639"/>
      <c r="Q55" s="78"/>
    </row>
    <row r="56" spans="1:18" x14ac:dyDescent="0.25">
      <c r="A56" s="10">
        <v>0</v>
      </c>
      <c r="B56" s="161">
        <v>43224</v>
      </c>
      <c r="C56" s="181">
        <v>200</v>
      </c>
      <c r="D56" s="182">
        <v>18.245899999999999</v>
      </c>
      <c r="E56" s="39">
        <v>17.829999999999998</v>
      </c>
      <c r="F56" s="39">
        <f t="shared" si="8"/>
        <v>-83.180000000000121</v>
      </c>
      <c r="G56" s="39">
        <f t="shared" si="9"/>
        <v>3649.18</v>
      </c>
      <c r="H56" s="176">
        <f t="shared" si="10"/>
        <v>-2.2794161976115217E-2</v>
      </c>
      <c r="I56" s="176"/>
      <c r="J56" s="170">
        <f t="shared" si="7"/>
        <v>201.79000000000468</v>
      </c>
      <c r="K56" s="639"/>
      <c r="L56" s="639"/>
      <c r="Q56" s="78"/>
    </row>
    <row r="57" spans="1:18" x14ac:dyDescent="0.25">
      <c r="A57" s="10">
        <v>0</v>
      </c>
      <c r="B57" s="161">
        <v>43227</v>
      </c>
      <c r="C57" s="10">
        <v>200</v>
      </c>
      <c r="D57" s="39">
        <v>18.25</v>
      </c>
      <c r="E57" s="39">
        <v>18.62</v>
      </c>
      <c r="F57" s="39">
        <f t="shared" si="8"/>
        <v>74.000000000000199</v>
      </c>
      <c r="G57" s="39">
        <f t="shared" si="9"/>
        <v>3650</v>
      </c>
      <c r="H57" s="176">
        <f t="shared" si="10"/>
        <v>2.0273972602739779E-2</v>
      </c>
      <c r="I57" s="39"/>
      <c r="J57" s="170">
        <f t="shared" si="7"/>
        <v>358.97000000000503</v>
      </c>
      <c r="K57" s="639"/>
      <c r="L57" s="639"/>
      <c r="Q57" s="78"/>
    </row>
    <row r="58" spans="1:18" x14ac:dyDescent="0.25">
      <c r="A58" s="10"/>
      <c r="B58" s="161">
        <v>43235</v>
      </c>
      <c r="C58" s="10">
        <v>200</v>
      </c>
      <c r="D58" s="39">
        <v>18.25</v>
      </c>
      <c r="E58" s="39">
        <v>20.3</v>
      </c>
      <c r="F58" s="39">
        <f t="shared" si="8"/>
        <v>410.00000000000011</v>
      </c>
      <c r="G58" s="39">
        <f t="shared" si="9"/>
        <v>3650</v>
      </c>
      <c r="H58" s="176">
        <f t="shared" si="10"/>
        <v>0.11232876712328771</v>
      </c>
      <c r="I58" s="176"/>
      <c r="J58" s="170">
        <f t="shared" si="7"/>
        <v>694.97000000000492</v>
      </c>
      <c r="K58" s="639"/>
      <c r="L58" s="639"/>
      <c r="Q58" s="78"/>
    </row>
    <row r="59" spans="1:18" x14ac:dyDescent="0.25">
      <c r="A59" s="10">
        <v>0</v>
      </c>
      <c r="B59" s="161">
        <v>43314</v>
      </c>
      <c r="C59" s="181">
        <v>200</v>
      </c>
      <c r="D59" s="182">
        <v>17.246200000000002</v>
      </c>
      <c r="E59" s="39">
        <v>21.88</v>
      </c>
      <c r="F59" s="39">
        <f t="shared" si="8"/>
        <v>926.75999999999942</v>
      </c>
      <c r="G59" s="39">
        <f t="shared" si="9"/>
        <v>3449.2400000000002</v>
      </c>
      <c r="H59" s="176">
        <f t="shared" si="10"/>
        <v>0.26868527559694289</v>
      </c>
      <c r="I59" s="39"/>
      <c r="J59" s="170">
        <f t="shared" si="7"/>
        <v>1211.7300000000041</v>
      </c>
      <c r="K59" s="639"/>
      <c r="L59" s="639"/>
      <c r="Q59" s="78"/>
    </row>
    <row r="60" spans="1:18" x14ac:dyDescent="0.25">
      <c r="A60" s="10"/>
      <c r="B60" s="161">
        <v>43316</v>
      </c>
      <c r="C60" s="10">
        <v>200</v>
      </c>
      <c r="D60" s="39">
        <v>17.25</v>
      </c>
      <c r="E60" s="39">
        <v>22.17</v>
      </c>
      <c r="F60" s="39">
        <f t="shared" si="8"/>
        <v>984.00000000000034</v>
      </c>
      <c r="G60" s="39">
        <f t="shared" si="9"/>
        <v>3450</v>
      </c>
      <c r="H60" s="176">
        <f t="shared" si="10"/>
        <v>0.28521739130434792</v>
      </c>
      <c r="I60" s="39"/>
      <c r="J60" s="170">
        <f t="shared" si="7"/>
        <v>1268.9700000000053</v>
      </c>
      <c r="K60" s="639"/>
      <c r="L60" s="639"/>
      <c r="Q60" s="78"/>
    </row>
    <row r="61" spans="1:18" x14ac:dyDescent="0.25">
      <c r="A61" s="10"/>
      <c r="B61" s="161">
        <v>43325</v>
      </c>
      <c r="C61" s="10">
        <v>200</v>
      </c>
      <c r="D61" s="39">
        <v>17.25</v>
      </c>
      <c r="E61" s="39">
        <v>21.88</v>
      </c>
      <c r="F61" s="39">
        <f t="shared" si="8"/>
        <v>925.99999999999977</v>
      </c>
      <c r="G61" s="39">
        <f t="shared" si="9"/>
        <v>3450</v>
      </c>
      <c r="H61" s="176">
        <f t="shared" si="10"/>
        <v>0.26840579710144924</v>
      </c>
      <c r="I61" s="176"/>
      <c r="J61" s="170">
        <f t="shared" si="7"/>
        <v>1210.9700000000046</v>
      </c>
      <c r="K61" s="176"/>
      <c r="L61" s="176"/>
      <c r="Q61" s="78"/>
    </row>
    <row r="62" spans="1:18" x14ac:dyDescent="0.25">
      <c r="A62" s="10">
        <v>0</v>
      </c>
      <c r="B62" s="161">
        <v>43332</v>
      </c>
      <c r="C62" s="10">
        <v>200</v>
      </c>
      <c r="D62" s="39">
        <v>17.25</v>
      </c>
      <c r="E62" s="39">
        <v>25.65</v>
      </c>
      <c r="F62" s="39">
        <f t="shared" si="8"/>
        <v>1679.9999999999998</v>
      </c>
      <c r="G62" s="39">
        <f t="shared" si="9"/>
        <v>3450</v>
      </c>
      <c r="H62" s="176">
        <f t="shared" si="10"/>
        <v>0.48695652173913034</v>
      </c>
      <c r="I62" s="170"/>
      <c r="J62" s="170">
        <f t="shared" si="7"/>
        <v>1964.9700000000046</v>
      </c>
      <c r="K62" s="170"/>
      <c r="L62" s="170"/>
      <c r="Q62" s="78"/>
    </row>
    <row r="63" spans="1:18" x14ac:dyDescent="0.25">
      <c r="A63" s="161">
        <v>43346</v>
      </c>
      <c r="B63" s="161">
        <v>43340</v>
      </c>
      <c r="C63" s="10">
        <v>200</v>
      </c>
      <c r="D63" s="39">
        <v>17.25</v>
      </c>
      <c r="E63" s="39">
        <v>23.48</v>
      </c>
      <c r="F63" s="39">
        <f t="shared" si="8"/>
        <v>1246</v>
      </c>
      <c r="G63" s="39">
        <f t="shared" si="9"/>
        <v>3450</v>
      </c>
      <c r="H63" s="176">
        <f t="shared" si="10"/>
        <v>0.36115942028985509</v>
      </c>
      <c r="I63" s="176"/>
      <c r="J63" s="170">
        <f t="shared" ref="J63:J79" si="11">F63+$Q$10</f>
        <v>1530.9700000000048</v>
      </c>
      <c r="K63" s="176"/>
      <c r="L63" s="39">
        <v>9.58</v>
      </c>
      <c r="Q63" s="78"/>
    </row>
    <row r="64" spans="1:18" x14ac:dyDescent="0.25">
      <c r="A64" s="10">
        <v>200</v>
      </c>
      <c r="B64" s="161">
        <v>43350</v>
      </c>
      <c r="C64" s="10">
        <v>200</v>
      </c>
      <c r="D64" s="39">
        <v>17.25</v>
      </c>
      <c r="E64" s="39">
        <v>21.75</v>
      </c>
      <c r="F64" s="39">
        <f t="shared" ref="F64:F78" si="12">C64*(E64-D64)</f>
        <v>900</v>
      </c>
      <c r="G64" s="39">
        <f t="shared" ref="G64:G78" si="13">D64*C64</f>
        <v>3450</v>
      </c>
      <c r="H64" s="176">
        <f t="shared" ref="H64:H78" si="14">(E64-D64)/D64</f>
        <v>0.2608695652173913</v>
      </c>
      <c r="I64" s="176"/>
      <c r="J64" s="170">
        <f t="shared" si="11"/>
        <v>1184.9700000000048</v>
      </c>
      <c r="K64" s="176"/>
      <c r="L64" s="39">
        <v>8.8800000000000008</v>
      </c>
      <c r="O64" s="33"/>
    </row>
    <row r="65" spans="1:15" x14ac:dyDescent="0.25">
      <c r="A65" s="10">
        <v>200</v>
      </c>
      <c r="B65" s="161">
        <v>43353</v>
      </c>
      <c r="C65" s="7">
        <v>400</v>
      </c>
      <c r="D65" s="43">
        <v>19.223099999999999</v>
      </c>
      <c r="E65" s="39">
        <v>21.06</v>
      </c>
      <c r="F65" s="39">
        <f t="shared" si="12"/>
        <v>734.76</v>
      </c>
      <c r="G65" s="39">
        <f t="shared" si="13"/>
        <v>7689.24</v>
      </c>
      <c r="H65" s="176">
        <f t="shared" si="14"/>
        <v>9.5556908094948267E-2</v>
      </c>
      <c r="I65" s="39" t="s">
        <v>1202</v>
      </c>
      <c r="J65" s="170">
        <f t="shared" si="11"/>
        <v>1019.7300000000048</v>
      </c>
      <c r="K65" s="176"/>
      <c r="L65" s="39">
        <v>8.6</v>
      </c>
    </row>
    <row r="66" spans="1:15" x14ac:dyDescent="0.25">
      <c r="A66" s="10">
        <v>0</v>
      </c>
      <c r="B66" s="161">
        <v>43355</v>
      </c>
      <c r="C66" s="181">
        <v>200</v>
      </c>
      <c r="D66" s="182">
        <v>16.116499999999998</v>
      </c>
      <c r="E66" s="39">
        <v>22.2</v>
      </c>
      <c r="F66" s="39">
        <f t="shared" si="12"/>
        <v>1216.7000000000003</v>
      </c>
      <c r="G66" s="39">
        <f t="shared" si="13"/>
        <v>3223.2999999999997</v>
      </c>
      <c r="H66" s="176">
        <f t="shared" si="14"/>
        <v>0.37747029441876345</v>
      </c>
      <c r="I66" s="176"/>
      <c r="J66" s="170">
        <f t="shared" si="11"/>
        <v>1501.6700000000051</v>
      </c>
      <c r="K66" s="176"/>
      <c r="L66" s="39">
        <v>9.06</v>
      </c>
    </row>
    <row r="67" spans="1:15" x14ac:dyDescent="0.25">
      <c r="A67" s="161">
        <v>43383</v>
      </c>
      <c r="B67" s="161">
        <v>43362</v>
      </c>
      <c r="C67" s="10">
        <v>200</v>
      </c>
      <c r="D67" s="39">
        <v>16.116499999999998</v>
      </c>
      <c r="E67" s="39">
        <v>24.64</v>
      </c>
      <c r="F67" s="39">
        <f t="shared" si="12"/>
        <v>1704.7000000000005</v>
      </c>
      <c r="G67" s="39">
        <f t="shared" si="13"/>
        <v>3223.2999999999997</v>
      </c>
      <c r="H67" s="176">
        <f t="shared" si="14"/>
        <v>0.52886793038190694</v>
      </c>
      <c r="I67" s="176"/>
      <c r="J67" s="761">
        <f t="shared" si="11"/>
        <v>1989.6700000000053</v>
      </c>
      <c r="K67" s="176"/>
      <c r="L67" s="39">
        <v>10.06</v>
      </c>
    </row>
    <row r="68" spans="1:15" x14ac:dyDescent="0.25">
      <c r="A68" s="10">
        <v>0</v>
      </c>
      <c r="B68" s="161">
        <v>43369</v>
      </c>
      <c r="C68" s="7">
        <v>400</v>
      </c>
      <c r="D68" s="43">
        <v>18.958200000000001</v>
      </c>
      <c r="E68" s="39">
        <v>21.96</v>
      </c>
      <c r="F68" s="39">
        <f t="shared" si="12"/>
        <v>1200.7199999999998</v>
      </c>
      <c r="G68" s="39">
        <f t="shared" si="13"/>
        <v>7583.2800000000007</v>
      </c>
      <c r="H68" s="176">
        <f t="shared" si="14"/>
        <v>0.15833781688134946</v>
      </c>
      <c r="I68" s="176"/>
      <c r="J68" s="762">
        <f t="shared" si="11"/>
        <v>1485.6900000000046</v>
      </c>
      <c r="K68" s="176"/>
      <c r="L68" s="39">
        <v>8.9600000000000009</v>
      </c>
    </row>
    <row r="69" spans="1:15" x14ac:dyDescent="0.25">
      <c r="A69" s="10">
        <v>200</v>
      </c>
      <c r="B69" s="161">
        <v>43405</v>
      </c>
      <c r="C69" s="181">
        <v>200</v>
      </c>
      <c r="D69" s="182">
        <v>15.3668</v>
      </c>
      <c r="E69" s="39">
        <v>23</v>
      </c>
      <c r="F69" s="39">
        <f t="shared" si="12"/>
        <v>1526.64</v>
      </c>
      <c r="G69" s="39">
        <f t="shared" si="13"/>
        <v>3073.36</v>
      </c>
      <c r="H69" s="176">
        <f t="shared" si="14"/>
        <v>0.49673321706536172</v>
      </c>
      <c r="I69" s="176"/>
      <c r="J69" s="762">
        <f t="shared" si="11"/>
        <v>1811.6100000000049</v>
      </c>
      <c r="K69" s="176"/>
      <c r="L69" s="39">
        <v>9.39</v>
      </c>
      <c r="O69" s="33"/>
    </row>
    <row r="70" spans="1:15" x14ac:dyDescent="0.25">
      <c r="A70" s="10">
        <v>200</v>
      </c>
      <c r="B70" s="161">
        <v>43407</v>
      </c>
      <c r="C70" s="10">
        <v>200</v>
      </c>
      <c r="D70" s="39">
        <v>15.37</v>
      </c>
      <c r="E70" s="39">
        <v>22.59</v>
      </c>
      <c r="F70" s="39">
        <f t="shared" si="12"/>
        <v>1444.0000000000002</v>
      </c>
      <c r="G70" s="39">
        <f t="shared" si="13"/>
        <v>3074</v>
      </c>
      <c r="H70" s="176">
        <f t="shared" si="14"/>
        <v>0.46974625894599875</v>
      </c>
      <c r="I70" s="176"/>
      <c r="J70" s="762">
        <f t="shared" si="11"/>
        <v>1728.970000000005</v>
      </c>
      <c r="K70" s="176"/>
      <c r="L70" s="39">
        <v>9.2200000000000006</v>
      </c>
    </row>
    <row r="71" spans="1:15" x14ac:dyDescent="0.25">
      <c r="A71" s="10">
        <v>41</v>
      </c>
      <c r="B71" s="161">
        <v>43423</v>
      </c>
      <c r="C71" s="10">
        <v>241</v>
      </c>
      <c r="D71" s="39">
        <v>15.0718</v>
      </c>
      <c r="E71" s="39">
        <v>22</v>
      </c>
      <c r="F71" s="39">
        <f t="shared" si="12"/>
        <v>1669.6962000000001</v>
      </c>
      <c r="G71" s="39">
        <f t="shared" si="13"/>
        <v>3632.3038000000001</v>
      </c>
      <c r="H71" s="176">
        <f t="shared" si="14"/>
        <v>0.45967966666224341</v>
      </c>
      <c r="I71" s="176"/>
      <c r="J71" s="762">
        <f t="shared" si="11"/>
        <v>1954.6662000000049</v>
      </c>
      <c r="K71" s="176"/>
      <c r="L71" s="39">
        <v>8.98</v>
      </c>
    </row>
    <row r="72" spans="1:15" x14ac:dyDescent="0.25">
      <c r="A72" s="10">
        <v>0</v>
      </c>
      <c r="B72" s="161">
        <v>43427</v>
      </c>
      <c r="C72" s="181">
        <v>200</v>
      </c>
      <c r="D72" s="182">
        <v>13.6065</v>
      </c>
      <c r="E72" s="39">
        <v>22.22</v>
      </c>
      <c r="F72" s="39">
        <f t="shared" si="12"/>
        <v>1722.6999999999996</v>
      </c>
      <c r="G72" s="39">
        <f t="shared" si="13"/>
        <v>2721.3</v>
      </c>
      <c r="H72" s="176">
        <f t="shared" si="14"/>
        <v>0.63304303090434699</v>
      </c>
      <c r="I72" s="176"/>
      <c r="J72" s="761">
        <f t="shared" si="11"/>
        <v>2007.6700000000044</v>
      </c>
      <c r="K72" s="176"/>
      <c r="L72" s="39">
        <v>9</v>
      </c>
    </row>
    <row r="73" spans="1:15" x14ac:dyDescent="0.25">
      <c r="A73" s="10">
        <v>0</v>
      </c>
      <c r="B73" s="161">
        <v>43434</v>
      </c>
      <c r="C73" s="7">
        <v>400</v>
      </c>
      <c r="D73" s="43">
        <v>17.5732</v>
      </c>
      <c r="E73" s="39">
        <v>21.54</v>
      </c>
      <c r="F73" s="39">
        <f t="shared" si="12"/>
        <v>1586.7199999999998</v>
      </c>
      <c r="G73" s="39">
        <f t="shared" si="13"/>
        <v>7029.28</v>
      </c>
      <c r="H73" s="176">
        <f t="shared" si="14"/>
        <v>0.22573008899915775</v>
      </c>
      <c r="I73" s="176"/>
      <c r="J73" s="762">
        <f t="shared" si="11"/>
        <v>1871.6900000000046</v>
      </c>
      <c r="K73" s="176"/>
      <c r="L73" s="176"/>
    </row>
    <row r="74" spans="1:15" x14ac:dyDescent="0.25">
      <c r="A74" s="10">
        <v>0</v>
      </c>
      <c r="B74" s="161">
        <v>43444</v>
      </c>
      <c r="C74" s="10">
        <v>600</v>
      </c>
      <c r="D74" s="39">
        <v>17.848800000000001</v>
      </c>
      <c r="E74" s="39">
        <v>18.440000000000001</v>
      </c>
      <c r="F74" s="39">
        <f t="shared" si="12"/>
        <v>354.72000000000037</v>
      </c>
      <c r="G74" s="39">
        <f t="shared" si="13"/>
        <v>10709.28</v>
      </c>
      <c r="H74" s="176">
        <f t="shared" si="14"/>
        <v>3.3122674913719723E-2</v>
      </c>
      <c r="I74" s="176"/>
      <c r="J74" s="762">
        <f t="shared" si="11"/>
        <v>639.69000000000517</v>
      </c>
      <c r="K74" s="176"/>
      <c r="L74" s="39">
        <v>7.92</v>
      </c>
    </row>
    <row r="75" spans="1:15" x14ac:dyDescent="0.25">
      <c r="A75" s="10">
        <v>0</v>
      </c>
      <c r="B75" s="161">
        <v>43446</v>
      </c>
      <c r="C75" s="7">
        <v>400</v>
      </c>
      <c r="D75" s="43">
        <v>17.2334</v>
      </c>
      <c r="E75" s="39">
        <v>18.989999999999998</v>
      </c>
      <c r="F75" s="39">
        <f t="shared" si="12"/>
        <v>702.63999999999953</v>
      </c>
      <c r="G75" s="39">
        <f t="shared" si="13"/>
        <v>6893.36</v>
      </c>
      <c r="H75" s="176">
        <f t="shared" si="14"/>
        <v>0.101929973191593</v>
      </c>
      <c r="I75" s="176"/>
      <c r="J75" s="762">
        <f t="shared" si="11"/>
        <v>987.61000000000433</v>
      </c>
      <c r="K75" s="176"/>
      <c r="L75" s="176"/>
    </row>
    <row r="76" spans="1:15" x14ac:dyDescent="0.25">
      <c r="A76" s="10">
        <v>0</v>
      </c>
      <c r="B76" s="161">
        <v>43452</v>
      </c>
      <c r="C76" s="10">
        <v>600</v>
      </c>
      <c r="D76" s="39">
        <v>17.222200000000001</v>
      </c>
      <c r="E76" s="39">
        <v>17.010000000000002</v>
      </c>
      <c r="F76" s="39">
        <f t="shared" si="12"/>
        <v>-127.31999999999957</v>
      </c>
      <c r="G76" s="39">
        <f t="shared" si="13"/>
        <v>10333.32</v>
      </c>
      <c r="H76" s="176">
        <f t="shared" si="14"/>
        <v>-1.2321306221040242E-2</v>
      </c>
      <c r="I76" s="176"/>
      <c r="J76" s="762">
        <f t="shared" si="11"/>
        <v>157.65000000000524</v>
      </c>
      <c r="K76" s="176"/>
      <c r="L76" s="39">
        <v>6.94</v>
      </c>
    </row>
    <row r="77" spans="1:15" x14ac:dyDescent="0.25">
      <c r="A77" s="10">
        <v>0</v>
      </c>
      <c r="B77" s="161">
        <v>43472</v>
      </c>
      <c r="C77" s="7">
        <v>400</v>
      </c>
      <c r="D77" s="43">
        <v>16.808499999999999</v>
      </c>
      <c r="E77" s="39">
        <v>17.670000000000002</v>
      </c>
      <c r="F77" s="39">
        <f t="shared" si="12"/>
        <v>344.60000000000122</v>
      </c>
      <c r="G77" s="39">
        <f t="shared" si="13"/>
        <v>6723.4</v>
      </c>
      <c r="H77" s="176">
        <f t="shared" si="14"/>
        <v>5.1253829907487468E-2</v>
      </c>
      <c r="I77" s="176"/>
      <c r="J77" s="762">
        <f t="shared" si="11"/>
        <v>629.57000000000608</v>
      </c>
      <c r="K77" s="176"/>
      <c r="L77" s="39">
        <v>7.21</v>
      </c>
    </row>
    <row r="78" spans="1:15" x14ac:dyDescent="0.25">
      <c r="A78" s="10">
        <v>200</v>
      </c>
      <c r="B78" s="161">
        <v>43476</v>
      </c>
      <c r="C78" s="10">
        <v>400</v>
      </c>
      <c r="D78" s="39">
        <v>16.809999999999999</v>
      </c>
      <c r="E78" s="39">
        <v>18.45</v>
      </c>
      <c r="F78" s="39">
        <f t="shared" si="12"/>
        <v>656.00000000000023</v>
      </c>
      <c r="G78" s="39">
        <f t="shared" si="13"/>
        <v>6723.9999999999991</v>
      </c>
      <c r="H78" s="176">
        <f t="shared" si="14"/>
        <v>9.7560975609756143E-2</v>
      </c>
      <c r="I78" s="176"/>
      <c r="J78" s="762">
        <f t="shared" si="11"/>
        <v>940.97000000000503</v>
      </c>
      <c r="K78" s="176"/>
      <c r="L78" s="39">
        <v>7.53</v>
      </c>
    </row>
    <row r="79" spans="1:15" x14ac:dyDescent="0.25">
      <c r="A79" s="10"/>
      <c r="B79" s="161">
        <v>43491</v>
      </c>
      <c r="C79" s="10">
        <v>400</v>
      </c>
      <c r="D79" s="39">
        <v>16.809999999999999</v>
      </c>
      <c r="E79" s="39">
        <v>19.559999999999999</v>
      </c>
      <c r="F79" s="39">
        <f t="shared" ref="F79:F87" si="15">C79*(E79-D79)</f>
        <v>1100</v>
      </c>
      <c r="G79" s="39">
        <f t="shared" ref="G79:G87" si="16">D79*C79</f>
        <v>6723.9999999999991</v>
      </c>
      <c r="H79" s="176">
        <f t="shared" ref="H79:H87" si="17">(E79-D79)/D79</f>
        <v>0.1635930993456276</v>
      </c>
      <c r="I79" s="176"/>
      <c r="J79" s="762">
        <f t="shared" si="11"/>
        <v>1384.9700000000048</v>
      </c>
      <c r="K79" s="176"/>
      <c r="L79" s="39"/>
    </row>
    <row r="80" spans="1:15" x14ac:dyDescent="0.25">
      <c r="A80" s="10">
        <v>400</v>
      </c>
      <c r="B80" s="161">
        <v>43535</v>
      </c>
      <c r="C80" s="10">
        <v>400</v>
      </c>
      <c r="D80" s="39">
        <v>16.809999999999999</v>
      </c>
      <c r="E80" s="39">
        <v>15.78</v>
      </c>
      <c r="F80" s="39">
        <f t="shared" si="15"/>
        <v>-411.99999999999977</v>
      </c>
      <c r="G80" s="39">
        <f t="shared" si="16"/>
        <v>6723.9999999999991</v>
      </c>
      <c r="H80" s="176">
        <f t="shared" si="17"/>
        <v>-6.1273051754907756E-2</v>
      </c>
      <c r="I80" s="176"/>
      <c r="J80" s="762">
        <f t="shared" ref="J80:J87" si="18">F80+$Q$10</f>
        <v>-127.02999999999497</v>
      </c>
      <c r="K80" s="176"/>
      <c r="L80" s="39">
        <v>6.44</v>
      </c>
    </row>
    <row r="81" spans="1:12" x14ac:dyDescent="0.25">
      <c r="A81" s="10">
        <v>400</v>
      </c>
      <c r="B81" s="161">
        <v>43564</v>
      </c>
      <c r="C81" s="10">
        <v>800</v>
      </c>
      <c r="D81" s="39">
        <v>15.734</v>
      </c>
      <c r="E81" s="39">
        <v>14.55</v>
      </c>
      <c r="F81" s="39">
        <f t="shared" si="15"/>
        <v>-947.19999999999936</v>
      </c>
      <c r="G81" s="39">
        <f t="shared" si="16"/>
        <v>12587.2</v>
      </c>
      <c r="H81" s="176">
        <f t="shared" si="17"/>
        <v>-7.5251048684377736E-2</v>
      </c>
      <c r="I81" s="176"/>
      <c r="J81" s="762">
        <f t="shared" si="18"/>
        <v>-662.22999999999456</v>
      </c>
      <c r="K81" s="176"/>
      <c r="L81" s="176"/>
    </row>
    <row r="82" spans="1:12" x14ac:dyDescent="0.25">
      <c r="A82" s="10">
        <v>400</v>
      </c>
      <c r="B82" s="161">
        <v>43572</v>
      </c>
      <c r="C82" s="352">
        <v>1000</v>
      </c>
      <c r="D82" s="353">
        <v>15.4214</v>
      </c>
      <c r="E82" s="39">
        <v>14.22</v>
      </c>
      <c r="F82" s="39">
        <f t="shared" si="15"/>
        <v>-1201.3999999999996</v>
      </c>
      <c r="G82" s="39">
        <f t="shared" si="16"/>
        <v>15421.4</v>
      </c>
      <c r="H82" s="176">
        <f t="shared" si="17"/>
        <v>-7.7904729791069521E-2</v>
      </c>
      <c r="I82" s="176"/>
      <c r="J82" s="762">
        <f t="shared" si="18"/>
        <v>-916.42999999999483</v>
      </c>
      <c r="K82" s="176"/>
      <c r="L82" s="39">
        <v>5.8</v>
      </c>
    </row>
    <row r="83" spans="1:12" x14ac:dyDescent="0.25">
      <c r="A83" s="10">
        <v>200</v>
      </c>
      <c r="B83" s="161">
        <v>43584</v>
      </c>
      <c r="C83" s="10">
        <v>800</v>
      </c>
      <c r="D83" s="39">
        <v>15.3568</v>
      </c>
      <c r="E83" s="39">
        <v>15.61</v>
      </c>
      <c r="F83" s="39">
        <f t="shared" si="15"/>
        <v>202.55999999999972</v>
      </c>
      <c r="G83" s="39">
        <f t="shared" si="16"/>
        <v>12285.44</v>
      </c>
      <c r="H83" s="176">
        <f t="shared" si="17"/>
        <v>1.6487809960408394E-2</v>
      </c>
      <c r="I83" s="176"/>
      <c r="J83" s="762">
        <f t="shared" si="18"/>
        <v>487.53000000000452</v>
      </c>
      <c r="K83" s="176"/>
      <c r="L83" s="176"/>
    </row>
    <row r="84" spans="1:12" x14ac:dyDescent="0.25">
      <c r="A84" s="10">
        <v>200</v>
      </c>
      <c r="B84" s="161">
        <v>43585</v>
      </c>
      <c r="C84" s="352">
        <v>1000</v>
      </c>
      <c r="D84" s="353">
        <v>15.2995</v>
      </c>
      <c r="E84" s="39">
        <v>15.22</v>
      </c>
      <c r="F84" s="39">
        <f t="shared" si="15"/>
        <v>-79.49999999999946</v>
      </c>
      <c r="G84" s="39">
        <f t="shared" si="16"/>
        <v>15299.5</v>
      </c>
      <c r="H84" s="176">
        <f t="shared" si="17"/>
        <v>-5.1962482434066122E-3</v>
      </c>
      <c r="I84" s="176"/>
      <c r="J84" s="762">
        <f t="shared" si="18"/>
        <v>205.47000000000534</v>
      </c>
      <c r="K84" s="176"/>
      <c r="L84" s="39">
        <v>6.21</v>
      </c>
    </row>
    <row r="85" spans="1:12" x14ac:dyDescent="0.25">
      <c r="A85" s="10">
        <v>600</v>
      </c>
      <c r="B85" s="161">
        <v>43598</v>
      </c>
      <c r="C85" s="10">
        <v>1400</v>
      </c>
      <c r="D85" s="39">
        <v>14.531000000000001</v>
      </c>
      <c r="E85" s="39">
        <v>12.23</v>
      </c>
      <c r="F85" s="39">
        <f t="shared" si="15"/>
        <v>-3221.4</v>
      </c>
      <c r="G85" s="39">
        <f t="shared" si="16"/>
        <v>20343.400000000001</v>
      </c>
      <c r="H85" s="176">
        <f t="shared" si="17"/>
        <v>-0.15835111141697061</v>
      </c>
      <c r="I85" s="176"/>
      <c r="J85" s="762">
        <f t="shared" si="18"/>
        <v>-2936.4299999999953</v>
      </c>
      <c r="K85" s="176"/>
      <c r="L85" s="39">
        <v>4.99</v>
      </c>
    </row>
    <row r="86" spans="1:12" x14ac:dyDescent="0.25">
      <c r="A86" s="10">
        <v>800</v>
      </c>
      <c r="B86" s="161">
        <v>43608</v>
      </c>
      <c r="C86" s="10">
        <v>1800</v>
      </c>
      <c r="D86" s="39">
        <v>13.77</v>
      </c>
      <c r="E86" s="39">
        <v>11.04</v>
      </c>
      <c r="F86" s="39">
        <f t="shared" si="15"/>
        <v>-4914.0000000000009</v>
      </c>
      <c r="G86" s="39">
        <f t="shared" si="16"/>
        <v>24786</v>
      </c>
      <c r="H86" s="176">
        <f t="shared" si="17"/>
        <v>-0.19825708061002181</v>
      </c>
      <c r="I86" s="176"/>
      <c r="J86" s="762">
        <f t="shared" si="18"/>
        <v>-4629.0299999999961</v>
      </c>
      <c r="K86" s="176"/>
      <c r="L86" s="39">
        <v>4.71</v>
      </c>
    </row>
    <row r="87" spans="1:12" x14ac:dyDescent="0.25">
      <c r="A87" s="10">
        <v>800</v>
      </c>
      <c r="B87" s="161">
        <v>43613</v>
      </c>
      <c r="C87" s="10">
        <v>2200</v>
      </c>
      <c r="D87" s="39">
        <v>12.9598</v>
      </c>
      <c r="E87" s="39">
        <v>9.52</v>
      </c>
      <c r="F87" s="39">
        <f t="shared" si="15"/>
        <v>-7567.5599999999995</v>
      </c>
      <c r="G87" s="39">
        <f t="shared" si="16"/>
        <v>28511.559999999998</v>
      </c>
      <c r="H87" s="176">
        <f t="shared" si="17"/>
        <v>-0.26542076266609055</v>
      </c>
      <c r="I87" s="176"/>
      <c r="J87" s="762">
        <f t="shared" si="18"/>
        <v>-7282.5899999999947</v>
      </c>
      <c r="K87" s="176"/>
      <c r="L87" s="176"/>
    </row>
    <row r="88" spans="1:12" x14ac:dyDescent="0.25">
      <c r="A88" s="10">
        <v>800</v>
      </c>
      <c r="B88" s="161">
        <v>43614</v>
      </c>
      <c r="C88" s="10">
        <v>2200</v>
      </c>
      <c r="D88" s="39">
        <v>12.96</v>
      </c>
      <c r="E88" s="39">
        <v>9.6999999999999993</v>
      </c>
      <c r="F88" s="39">
        <f t="shared" ref="F88:F109" si="19">C88*(E88-D88)</f>
        <v>-7172.0000000000036</v>
      </c>
      <c r="G88" s="39">
        <f t="shared" ref="G88:G93" si="20">D88*C88</f>
        <v>28512.000000000004</v>
      </c>
      <c r="H88" s="176">
        <f t="shared" ref="H88:H109" si="21">(E88-D88)/D88</f>
        <v>-0.25154320987654333</v>
      </c>
      <c r="I88" s="176"/>
      <c r="J88" s="762">
        <f t="shared" ref="J88:J109" si="22">F88+$Q$10</f>
        <v>-6887.0299999999988</v>
      </c>
      <c r="K88" s="176"/>
      <c r="L88" s="39"/>
    </row>
    <row r="89" spans="1:12" x14ac:dyDescent="0.25">
      <c r="A89" s="10">
        <v>0</v>
      </c>
      <c r="B89" s="161">
        <v>43628</v>
      </c>
      <c r="C89" s="10">
        <v>2800</v>
      </c>
      <c r="D89" s="39">
        <v>11.6035</v>
      </c>
      <c r="E89" s="39">
        <v>8.7100000000000009</v>
      </c>
      <c r="F89" s="39">
        <f t="shared" si="19"/>
        <v>-8101.7999999999984</v>
      </c>
      <c r="G89" s="39">
        <f t="shared" si="20"/>
        <v>32489.8</v>
      </c>
      <c r="H89" s="176">
        <f t="shared" si="21"/>
        <v>-0.24936441590899291</v>
      </c>
      <c r="I89" s="176"/>
      <c r="J89" s="762">
        <f t="shared" si="22"/>
        <v>-7816.8299999999936</v>
      </c>
      <c r="K89" s="176"/>
      <c r="L89" s="176"/>
    </row>
    <row r="90" spans="1:12" x14ac:dyDescent="0.25">
      <c r="A90" s="10">
        <v>0</v>
      </c>
      <c r="B90" s="161">
        <v>43631</v>
      </c>
      <c r="C90" s="10">
        <v>3000</v>
      </c>
      <c r="D90" s="39">
        <v>11.3786</v>
      </c>
      <c r="E90" s="39">
        <v>8.24</v>
      </c>
      <c r="F90" s="39">
        <f t="shared" si="19"/>
        <v>-9415.8000000000011</v>
      </c>
      <c r="G90" s="39">
        <f t="shared" si="20"/>
        <v>34135.800000000003</v>
      </c>
      <c r="H90" s="176">
        <f t="shared" si="21"/>
        <v>-0.27583358233877631</v>
      </c>
      <c r="I90" s="176"/>
      <c r="J90" s="762">
        <f t="shared" si="22"/>
        <v>-9130.8299999999963</v>
      </c>
      <c r="K90" s="176"/>
      <c r="L90" s="39"/>
    </row>
    <row r="91" spans="1:12" x14ac:dyDescent="0.25">
      <c r="A91" s="10">
        <v>0</v>
      </c>
      <c r="B91" s="161">
        <v>43633</v>
      </c>
      <c r="C91" s="348">
        <v>2000</v>
      </c>
      <c r="D91" s="739">
        <v>12.933</v>
      </c>
      <c r="E91" s="39">
        <v>8.1999999999999993</v>
      </c>
      <c r="F91" s="39">
        <f t="shared" si="19"/>
        <v>-9466.0000000000018</v>
      </c>
      <c r="G91" s="39">
        <f t="shared" si="20"/>
        <v>25866</v>
      </c>
      <c r="H91" s="176">
        <f t="shared" si="21"/>
        <v>-0.36596304028454346</v>
      </c>
      <c r="I91" s="176"/>
      <c r="J91" s="762">
        <f t="shared" si="22"/>
        <v>-9181.029999999997</v>
      </c>
      <c r="K91" s="176"/>
      <c r="L91" s="176"/>
    </row>
    <row r="92" spans="1:12" x14ac:dyDescent="0.25">
      <c r="A92" s="10">
        <v>0</v>
      </c>
      <c r="B92" s="161">
        <v>43636</v>
      </c>
      <c r="C92" s="10">
        <v>2400</v>
      </c>
      <c r="D92" s="39">
        <v>12.13</v>
      </c>
      <c r="E92" s="39">
        <v>8.1199999999999992</v>
      </c>
      <c r="F92" s="39">
        <f t="shared" si="19"/>
        <v>-9624.0000000000036</v>
      </c>
      <c r="G92" s="39">
        <f t="shared" si="20"/>
        <v>29112.000000000004</v>
      </c>
      <c r="H92" s="176">
        <f t="shared" si="21"/>
        <v>-0.33058532563891191</v>
      </c>
      <c r="I92" s="176"/>
      <c r="J92" s="762">
        <f t="shared" si="22"/>
        <v>-9339.0299999999988</v>
      </c>
      <c r="K92" s="176"/>
      <c r="L92" s="176"/>
    </row>
    <row r="93" spans="1:12" x14ac:dyDescent="0.25">
      <c r="A93" s="10">
        <v>0</v>
      </c>
      <c r="B93" s="161">
        <v>43637</v>
      </c>
      <c r="C93" s="10">
        <v>2000</v>
      </c>
      <c r="D93" s="39">
        <v>12.9</v>
      </c>
      <c r="E93" s="39">
        <v>8.4499999999999993</v>
      </c>
      <c r="F93" s="39">
        <f t="shared" si="19"/>
        <v>-8900.0000000000018</v>
      </c>
      <c r="G93" s="39">
        <f t="shared" si="20"/>
        <v>25800</v>
      </c>
      <c r="H93" s="176">
        <f t="shared" si="21"/>
        <v>-0.34496124031007758</v>
      </c>
      <c r="I93" s="176"/>
      <c r="J93" s="762">
        <f t="shared" si="22"/>
        <v>-8615.029999999997</v>
      </c>
      <c r="K93" s="176"/>
      <c r="L93" s="39"/>
    </row>
    <row r="94" spans="1:12" x14ac:dyDescent="0.25">
      <c r="A94" s="10">
        <v>2000</v>
      </c>
      <c r="B94" s="161">
        <v>43683</v>
      </c>
      <c r="C94" s="10">
        <v>2500</v>
      </c>
      <c r="D94" s="39">
        <v>11.808999999999999</v>
      </c>
      <c r="E94" s="39">
        <v>7.06</v>
      </c>
      <c r="F94" s="39">
        <f t="shared" si="19"/>
        <v>-11872.5</v>
      </c>
      <c r="G94" s="39">
        <f t="shared" ref="G94:G100" si="23">D94*C94</f>
        <v>29522.5</v>
      </c>
      <c r="H94" s="176">
        <f t="shared" si="21"/>
        <v>-0.40215090185451774</v>
      </c>
      <c r="I94" s="176"/>
      <c r="J94" s="762">
        <f t="shared" si="22"/>
        <v>-11587.529999999995</v>
      </c>
      <c r="K94" s="176"/>
      <c r="L94" s="176"/>
    </row>
    <row r="95" spans="1:12" x14ac:dyDescent="0.25">
      <c r="A95" s="10">
        <v>2000</v>
      </c>
      <c r="B95" s="161">
        <v>43692</v>
      </c>
      <c r="C95" s="10">
        <v>4000</v>
      </c>
      <c r="D95" s="39">
        <v>9.66</v>
      </c>
      <c r="E95" s="39">
        <v>6.16</v>
      </c>
      <c r="F95" s="39">
        <f t="shared" si="19"/>
        <v>-14000</v>
      </c>
      <c r="G95" s="39">
        <f t="shared" si="23"/>
        <v>38640</v>
      </c>
      <c r="H95" s="176">
        <f t="shared" si="21"/>
        <v>-0.36231884057971014</v>
      </c>
      <c r="I95" s="176"/>
      <c r="J95" s="762">
        <f t="shared" si="22"/>
        <v>-13715.029999999995</v>
      </c>
      <c r="K95" s="176"/>
      <c r="L95" s="176"/>
    </row>
    <row r="96" spans="1:12" x14ac:dyDescent="0.25">
      <c r="A96" s="10">
        <v>500</v>
      </c>
      <c r="B96" s="161">
        <v>43696</v>
      </c>
      <c r="C96" s="10">
        <v>2500</v>
      </c>
      <c r="D96" s="39">
        <v>11.377000000000001</v>
      </c>
      <c r="E96" s="39">
        <v>6.71</v>
      </c>
      <c r="F96" s="39">
        <f t="shared" si="19"/>
        <v>-11667.500000000002</v>
      </c>
      <c r="G96" s="39">
        <f t="shared" si="23"/>
        <v>28442.5</v>
      </c>
      <c r="H96" s="176">
        <f t="shared" si="21"/>
        <v>-0.41021358881954822</v>
      </c>
      <c r="I96" s="176"/>
      <c r="J96" s="762">
        <f t="shared" si="22"/>
        <v>-11382.529999999997</v>
      </c>
      <c r="K96" s="176"/>
      <c r="L96" s="176"/>
    </row>
    <row r="97" spans="1:12" x14ac:dyDescent="0.25">
      <c r="A97" s="10">
        <v>500</v>
      </c>
      <c r="B97" s="161">
        <v>43698</v>
      </c>
      <c r="C97" s="10">
        <v>2500</v>
      </c>
      <c r="D97" s="39">
        <v>11.38</v>
      </c>
      <c r="E97" s="39">
        <v>7.45</v>
      </c>
      <c r="F97" s="39">
        <f t="shared" si="19"/>
        <v>-9825.0000000000018</v>
      </c>
      <c r="G97" s="39">
        <f t="shared" si="23"/>
        <v>28450.000000000004</v>
      </c>
      <c r="H97" s="176">
        <f t="shared" si="21"/>
        <v>-0.34534270650263621</v>
      </c>
      <c r="I97" s="176"/>
      <c r="J97" s="762">
        <f t="shared" si="22"/>
        <v>-9540.029999999997</v>
      </c>
      <c r="K97" s="176"/>
      <c r="L97" s="39"/>
    </row>
    <row r="98" spans="1:12" x14ac:dyDescent="0.25">
      <c r="A98" s="10">
        <v>500</v>
      </c>
      <c r="B98" s="161">
        <v>43718</v>
      </c>
      <c r="C98" s="348">
        <v>2000</v>
      </c>
      <c r="D98" s="739">
        <v>12.3</v>
      </c>
      <c r="E98" s="39">
        <v>7.68</v>
      </c>
      <c r="F98" s="39">
        <f t="shared" si="19"/>
        <v>-9240.0000000000018</v>
      </c>
      <c r="G98" s="39">
        <f t="shared" si="23"/>
        <v>24600</v>
      </c>
      <c r="H98" s="176">
        <f t="shared" si="21"/>
        <v>-0.37560975609756103</v>
      </c>
      <c r="I98" s="176"/>
      <c r="J98" s="762">
        <f t="shared" si="22"/>
        <v>-8955.029999999997</v>
      </c>
      <c r="K98" s="176"/>
      <c r="L98" s="176"/>
    </row>
    <row r="99" spans="1:12" x14ac:dyDescent="0.25">
      <c r="A99" s="10">
        <v>2000</v>
      </c>
      <c r="B99" s="161">
        <v>43734</v>
      </c>
      <c r="C99" s="10">
        <v>2500</v>
      </c>
      <c r="D99" s="39">
        <v>11.1534</v>
      </c>
      <c r="E99" s="39">
        <v>6.54</v>
      </c>
      <c r="F99" s="39">
        <f t="shared" si="19"/>
        <v>-11533.499999999998</v>
      </c>
      <c r="G99" s="39">
        <f t="shared" si="23"/>
        <v>27883.5</v>
      </c>
      <c r="H99" s="176">
        <f t="shared" si="21"/>
        <v>-0.4136317176825004</v>
      </c>
      <c r="I99" s="176"/>
      <c r="J99" s="762">
        <f t="shared" si="22"/>
        <v>-11248.529999999993</v>
      </c>
      <c r="K99" s="176"/>
      <c r="L99" s="39"/>
    </row>
    <row r="100" spans="1:12" x14ac:dyDescent="0.25">
      <c r="A100" s="10">
        <v>1500</v>
      </c>
      <c r="B100" s="161">
        <v>43736</v>
      </c>
      <c r="C100" s="10">
        <v>2000</v>
      </c>
      <c r="D100" s="39">
        <v>12.1717</v>
      </c>
      <c r="E100" s="39">
        <v>6.92</v>
      </c>
      <c r="F100" s="39">
        <f t="shared" si="19"/>
        <v>-10503.4</v>
      </c>
      <c r="G100" s="39">
        <f t="shared" si="23"/>
        <v>24343.399999999998</v>
      </c>
      <c r="H100" s="176">
        <f t="shared" si="21"/>
        <v>-0.43146807758981898</v>
      </c>
      <c r="I100" s="176"/>
      <c r="J100" s="762">
        <f t="shared" si="22"/>
        <v>-10218.429999999995</v>
      </c>
      <c r="K100" s="176"/>
      <c r="L100" s="176"/>
    </row>
    <row r="101" spans="1:12" x14ac:dyDescent="0.25">
      <c r="A101" s="10">
        <v>1500</v>
      </c>
      <c r="B101" s="161">
        <v>43761</v>
      </c>
      <c r="C101" s="10">
        <v>2500</v>
      </c>
      <c r="D101" s="39">
        <v>11.2814</v>
      </c>
      <c r="E101" s="39">
        <v>7.93</v>
      </c>
      <c r="F101" s="39">
        <f t="shared" si="19"/>
        <v>-8378.5</v>
      </c>
      <c r="G101" s="39">
        <f t="shared" ref="G101:G109" si="24">D101*C101</f>
        <v>28203.5</v>
      </c>
      <c r="H101" s="176">
        <f t="shared" si="21"/>
        <v>-0.297073058308366</v>
      </c>
      <c r="I101" s="176" t="s">
        <v>1202</v>
      </c>
      <c r="J101" s="762">
        <f t="shared" si="22"/>
        <v>-8093.5299999999952</v>
      </c>
      <c r="K101" s="176"/>
      <c r="L101" s="176"/>
    </row>
    <row r="102" spans="1:12" x14ac:dyDescent="0.25">
      <c r="A102" s="10">
        <v>1500</v>
      </c>
      <c r="B102" s="161">
        <v>43771</v>
      </c>
      <c r="C102" s="10">
        <v>2000</v>
      </c>
      <c r="D102" s="39">
        <v>12.001799999999999</v>
      </c>
      <c r="E102" s="39">
        <v>8.35</v>
      </c>
      <c r="F102" s="39">
        <f t="shared" si="19"/>
        <v>-7303.5999999999995</v>
      </c>
      <c r="G102" s="39">
        <f t="shared" si="24"/>
        <v>24003.599999999999</v>
      </c>
      <c r="H102" s="176">
        <f t="shared" si="21"/>
        <v>-0.30427102601276473</v>
      </c>
      <c r="I102" s="176"/>
      <c r="J102" s="762">
        <f t="shared" si="22"/>
        <v>-7018.6299999999947</v>
      </c>
      <c r="K102" s="176"/>
      <c r="L102" s="39"/>
    </row>
    <row r="103" spans="1:12" x14ac:dyDescent="0.25">
      <c r="A103" s="10">
        <v>1200</v>
      </c>
      <c r="B103" s="161">
        <v>43776</v>
      </c>
      <c r="C103" s="10">
        <v>2000</v>
      </c>
      <c r="D103" s="39">
        <v>11.9208</v>
      </c>
      <c r="E103" s="39">
        <v>8.4600000000000009</v>
      </c>
      <c r="F103" s="39">
        <f t="shared" si="19"/>
        <v>-6921.5999999999976</v>
      </c>
      <c r="G103" s="39">
        <f t="shared" si="24"/>
        <v>23841.599999999999</v>
      </c>
      <c r="H103" s="176">
        <f t="shared" si="21"/>
        <v>-0.29031608616871341</v>
      </c>
      <c r="I103" s="176"/>
      <c r="J103" s="762">
        <f t="shared" si="22"/>
        <v>-6636.6299999999928</v>
      </c>
      <c r="K103" s="176"/>
      <c r="L103" s="176"/>
    </row>
    <row r="104" spans="1:12" x14ac:dyDescent="0.25">
      <c r="A104" s="10">
        <v>1200</v>
      </c>
      <c r="B104" s="161">
        <v>43778</v>
      </c>
      <c r="C104" s="10">
        <v>2000</v>
      </c>
      <c r="D104" s="39">
        <v>11.92</v>
      </c>
      <c r="E104" s="39">
        <v>9.3000000000000007</v>
      </c>
      <c r="F104" s="39">
        <f t="shared" si="19"/>
        <v>-5239.9999999999982</v>
      </c>
      <c r="G104" s="39">
        <f t="shared" si="24"/>
        <v>23840</v>
      </c>
      <c r="H104" s="176">
        <f t="shared" si="21"/>
        <v>-0.21979865771812074</v>
      </c>
      <c r="I104" s="176"/>
      <c r="J104" s="762">
        <f t="shared" si="22"/>
        <v>-4955.0299999999934</v>
      </c>
      <c r="K104" s="176"/>
      <c r="L104" s="176"/>
    </row>
    <row r="105" spans="1:12" x14ac:dyDescent="0.25">
      <c r="A105" s="10">
        <v>1200</v>
      </c>
      <c r="B105" s="161">
        <v>43781</v>
      </c>
      <c r="C105" s="348">
        <v>2000</v>
      </c>
      <c r="D105" s="739">
        <v>11.92</v>
      </c>
      <c r="E105" s="39">
        <v>9.61</v>
      </c>
      <c r="F105" s="39">
        <f t="shared" si="19"/>
        <v>-4620.0000000000009</v>
      </c>
      <c r="G105" s="39">
        <f t="shared" si="24"/>
        <v>23840</v>
      </c>
      <c r="H105" s="176">
        <f t="shared" si="21"/>
        <v>-0.19379194630872487</v>
      </c>
      <c r="I105" s="176"/>
      <c r="J105" s="762">
        <f t="shared" si="22"/>
        <v>-4335.0299999999961</v>
      </c>
      <c r="K105" s="176"/>
      <c r="L105" s="39"/>
    </row>
    <row r="106" spans="1:12" x14ac:dyDescent="0.25">
      <c r="A106" s="10">
        <v>1000</v>
      </c>
      <c r="B106" s="161">
        <v>43782</v>
      </c>
      <c r="C106" s="10">
        <v>1800</v>
      </c>
      <c r="D106" s="39">
        <v>12.162000000000001</v>
      </c>
      <c r="E106" s="39">
        <v>9.7799999999999994</v>
      </c>
      <c r="F106" s="39">
        <f t="shared" si="19"/>
        <v>-4287.6000000000022</v>
      </c>
      <c r="G106" s="39">
        <f t="shared" si="24"/>
        <v>21891.600000000002</v>
      </c>
      <c r="H106" s="176">
        <f t="shared" si="21"/>
        <v>-0.19585594474593004</v>
      </c>
      <c r="I106" s="176"/>
      <c r="J106" s="762">
        <f t="shared" si="22"/>
        <v>-4002.6299999999974</v>
      </c>
      <c r="K106" s="176"/>
      <c r="L106" s="176"/>
    </row>
    <row r="107" spans="1:12" x14ac:dyDescent="0.25">
      <c r="A107" s="10">
        <v>1500</v>
      </c>
      <c r="B107" s="161">
        <v>43797</v>
      </c>
      <c r="C107" s="10">
        <v>1800</v>
      </c>
      <c r="D107" s="39">
        <v>12.16</v>
      </c>
      <c r="E107" s="39">
        <v>10.45</v>
      </c>
      <c r="F107" s="39">
        <f t="shared" si="19"/>
        <v>-3078.0000000000014</v>
      </c>
      <c r="G107" s="39">
        <f t="shared" si="24"/>
        <v>21888</v>
      </c>
      <c r="H107" s="176">
        <f t="shared" si="21"/>
        <v>-0.14062500000000006</v>
      </c>
      <c r="I107" s="176"/>
      <c r="J107" s="762">
        <f t="shared" si="22"/>
        <v>-2793.0299999999966</v>
      </c>
      <c r="K107" s="176"/>
      <c r="L107" s="176"/>
    </row>
    <row r="108" spans="1:12" x14ac:dyDescent="0.25">
      <c r="A108" s="10">
        <v>1500</v>
      </c>
      <c r="B108" s="161">
        <v>43804</v>
      </c>
      <c r="C108" s="10">
        <v>1800</v>
      </c>
      <c r="D108" s="39">
        <v>12.16</v>
      </c>
      <c r="E108" s="39">
        <v>9.82</v>
      </c>
      <c r="F108" s="39">
        <f t="shared" si="19"/>
        <v>-4212</v>
      </c>
      <c r="G108" s="39">
        <f t="shared" si="24"/>
        <v>21888</v>
      </c>
      <c r="H108" s="176">
        <f t="shared" si="21"/>
        <v>-0.19243421052631576</v>
      </c>
      <c r="I108" s="176"/>
      <c r="J108" s="762">
        <f t="shared" si="22"/>
        <v>-3927.0299999999952</v>
      </c>
      <c r="K108" s="176"/>
      <c r="L108" s="39"/>
    </row>
    <row r="109" spans="1:12" x14ac:dyDescent="0.25">
      <c r="A109" s="10">
        <v>1800</v>
      </c>
      <c r="B109" s="161">
        <v>43809</v>
      </c>
      <c r="C109" s="348">
        <v>2000</v>
      </c>
      <c r="D109" s="739">
        <v>11.894</v>
      </c>
      <c r="E109" s="39">
        <v>9.4849999999999994</v>
      </c>
      <c r="F109" s="39">
        <f t="shared" si="19"/>
        <v>-4818.0000000000018</v>
      </c>
      <c r="G109" s="39">
        <f t="shared" si="24"/>
        <v>23788</v>
      </c>
      <c r="H109" s="176">
        <f t="shared" si="21"/>
        <v>-0.20253909534218939</v>
      </c>
      <c r="I109" s="176"/>
      <c r="J109" s="762">
        <f t="shared" si="22"/>
        <v>-4533.029999999997</v>
      </c>
      <c r="K109" s="176"/>
      <c r="L109" s="176"/>
    </row>
    <row r="110" spans="1:12" x14ac:dyDescent="0.25">
      <c r="A110" s="10">
        <v>1600</v>
      </c>
      <c r="B110" s="161">
        <v>43818</v>
      </c>
      <c r="C110" s="10">
        <v>1800</v>
      </c>
      <c r="D110" s="39">
        <v>12.11</v>
      </c>
      <c r="E110" s="39">
        <v>9.9700000000000006</v>
      </c>
      <c r="F110" s="39">
        <f t="shared" ref="F110:F117" si="25">C110*(E110-D110)</f>
        <v>-3851.9999999999977</v>
      </c>
      <c r="G110" s="39">
        <f t="shared" ref="G110:G117" si="26">D110*C110</f>
        <v>21798</v>
      </c>
      <c r="H110" s="176">
        <f t="shared" ref="H110:H117" si="27">(E110-D110)/D110</f>
        <v>-0.17671345995045407</v>
      </c>
      <c r="I110" s="176"/>
      <c r="J110" s="762">
        <f t="shared" ref="J110:J117" si="28">F110+$Q$10</f>
        <v>-3567.0299999999929</v>
      </c>
      <c r="K110" s="176"/>
      <c r="L110" s="39"/>
    </row>
    <row r="111" spans="1:12" x14ac:dyDescent="0.25">
      <c r="A111" s="10">
        <v>1600</v>
      </c>
      <c r="B111" s="161">
        <v>43834</v>
      </c>
      <c r="C111" s="348">
        <v>2000</v>
      </c>
      <c r="D111" s="739">
        <v>11.831</v>
      </c>
      <c r="E111" s="39">
        <v>9.0950000000000006</v>
      </c>
      <c r="F111" s="39">
        <f t="shared" si="25"/>
        <v>-5471.9999999999982</v>
      </c>
      <c r="G111" s="39">
        <f t="shared" si="26"/>
        <v>23662</v>
      </c>
      <c r="H111" s="176">
        <f t="shared" si="27"/>
        <v>-0.23125686755134806</v>
      </c>
      <c r="I111" s="176"/>
      <c r="J111" s="762">
        <f t="shared" si="28"/>
        <v>-5187.0299999999934</v>
      </c>
      <c r="K111" s="176"/>
      <c r="L111" s="176"/>
    </row>
    <row r="112" spans="1:12" x14ac:dyDescent="0.25">
      <c r="A112" s="10">
        <v>1600</v>
      </c>
      <c r="B112" s="161">
        <v>43844</v>
      </c>
      <c r="C112" s="10">
        <v>1800</v>
      </c>
      <c r="D112" s="39">
        <v>12.033200000000001</v>
      </c>
      <c r="E112" s="39">
        <v>9.17</v>
      </c>
      <c r="F112" s="39">
        <f t="shared" si="25"/>
        <v>-5153.7600000000011</v>
      </c>
      <c r="G112" s="39">
        <f t="shared" si="26"/>
        <v>21659.760000000002</v>
      </c>
      <c r="H112" s="176">
        <f t="shared" si="27"/>
        <v>-0.23794169464481607</v>
      </c>
      <c r="I112" s="176"/>
      <c r="J112" s="762">
        <f t="shared" si="28"/>
        <v>-4868.7899999999963</v>
      </c>
      <c r="K112" s="176"/>
      <c r="L112" s="39"/>
    </row>
    <row r="113" spans="1:13" x14ac:dyDescent="0.25">
      <c r="A113" s="10">
        <v>1300</v>
      </c>
      <c r="B113" s="161">
        <v>43845</v>
      </c>
      <c r="C113" s="10">
        <v>1500</v>
      </c>
      <c r="D113" s="39">
        <v>12.3</v>
      </c>
      <c r="E113" s="39">
        <v>10.7</v>
      </c>
      <c r="F113" s="39">
        <f t="shared" si="25"/>
        <v>-2400.0000000000023</v>
      </c>
      <c r="G113" s="39">
        <f t="shared" si="26"/>
        <v>18450</v>
      </c>
      <c r="H113" s="176">
        <f t="shared" si="27"/>
        <v>-0.13008130081300823</v>
      </c>
      <c r="I113" s="176"/>
      <c r="J113" s="762">
        <f t="shared" si="28"/>
        <v>-2115.0299999999975</v>
      </c>
      <c r="K113" s="176"/>
      <c r="L113" s="176"/>
    </row>
    <row r="114" spans="1:13" x14ac:dyDescent="0.25">
      <c r="A114" s="10">
        <v>1300</v>
      </c>
      <c r="B114" s="161">
        <v>43847</v>
      </c>
      <c r="C114" s="348">
        <v>2000</v>
      </c>
      <c r="D114" s="739">
        <v>11.787000000000001</v>
      </c>
      <c r="E114" s="39">
        <v>10.25</v>
      </c>
      <c r="F114" s="39">
        <f t="shared" si="25"/>
        <v>-3074.0000000000018</v>
      </c>
      <c r="G114" s="39">
        <f t="shared" si="26"/>
        <v>23574</v>
      </c>
      <c r="H114" s="176">
        <f t="shared" si="27"/>
        <v>-0.1303978959871045</v>
      </c>
      <c r="I114" s="176"/>
      <c r="J114" s="762">
        <f t="shared" si="28"/>
        <v>-2789.029999999997</v>
      </c>
      <c r="K114" s="176"/>
      <c r="L114" s="39"/>
    </row>
    <row r="115" spans="1:13" x14ac:dyDescent="0.25">
      <c r="A115" s="10">
        <v>1000</v>
      </c>
      <c r="B115" s="161">
        <v>43864</v>
      </c>
      <c r="C115" s="10">
        <v>1500</v>
      </c>
      <c r="D115" s="39">
        <v>12.1333</v>
      </c>
      <c r="E115" s="39">
        <v>11.15</v>
      </c>
      <c r="F115" s="39">
        <f t="shared" si="25"/>
        <v>-1474.9499999999998</v>
      </c>
      <c r="G115" s="39">
        <f t="shared" si="26"/>
        <v>18199.95</v>
      </c>
      <c r="H115" s="176">
        <f t="shared" si="27"/>
        <v>-8.1041431432503919E-2</v>
      </c>
      <c r="I115" s="176"/>
      <c r="J115" s="762">
        <f t="shared" si="28"/>
        <v>-1189.979999999995</v>
      </c>
      <c r="K115" s="176"/>
      <c r="L115" s="176"/>
    </row>
    <row r="116" spans="1:13" x14ac:dyDescent="0.25">
      <c r="A116" s="10">
        <v>1000</v>
      </c>
      <c r="B116" s="161">
        <v>43871</v>
      </c>
      <c r="C116" s="10">
        <v>1500</v>
      </c>
      <c r="D116" s="39">
        <v>12.13</v>
      </c>
      <c r="E116" s="39">
        <v>12.35</v>
      </c>
      <c r="F116" s="39">
        <f t="shared" si="25"/>
        <v>329.99999999999829</v>
      </c>
      <c r="G116" s="39">
        <f t="shared" si="26"/>
        <v>18195</v>
      </c>
      <c r="H116" s="176">
        <f t="shared" si="27"/>
        <v>1.8136850783182099E-2</v>
      </c>
      <c r="I116" s="176"/>
      <c r="J116" s="762">
        <f t="shared" si="28"/>
        <v>614.9700000000031</v>
      </c>
      <c r="K116" s="176"/>
      <c r="L116" s="39"/>
    </row>
    <row r="117" spans="1:13" x14ac:dyDescent="0.25">
      <c r="A117" s="10">
        <v>800</v>
      </c>
      <c r="B117" s="161">
        <v>43872</v>
      </c>
      <c r="C117" s="10">
        <v>1300</v>
      </c>
      <c r="D117" s="39">
        <v>12.038</v>
      </c>
      <c r="E117" s="39">
        <v>12.29</v>
      </c>
      <c r="F117" s="39">
        <f t="shared" si="25"/>
        <v>327.59999999999854</v>
      </c>
      <c r="G117" s="39">
        <f t="shared" si="26"/>
        <v>15649.4</v>
      </c>
      <c r="H117" s="176">
        <f t="shared" si="27"/>
        <v>2.0933709918591035E-2</v>
      </c>
      <c r="I117" s="176"/>
      <c r="J117" s="762">
        <f t="shared" si="28"/>
        <v>612.57000000000335</v>
      </c>
      <c r="K117" s="176"/>
      <c r="L117" s="176"/>
    </row>
    <row r="118" spans="1:13" x14ac:dyDescent="0.25">
      <c r="A118" s="10">
        <v>500</v>
      </c>
      <c r="B118" s="161">
        <v>43873</v>
      </c>
      <c r="C118" s="352">
        <v>1000</v>
      </c>
      <c r="D118" s="353">
        <v>11.54</v>
      </c>
      <c r="E118" s="39">
        <v>13.45</v>
      </c>
      <c r="F118" s="39">
        <f t="shared" ref="F118:F120" si="29">C118*(E118-D118)</f>
        <v>1910.0000000000002</v>
      </c>
      <c r="G118" s="39">
        <f t="shared" ref="G118:G120" si="30">D118*C118</f>
        <v>11540</v>
      </c>
      <c r="H118" s="176">
        <f t="shared" ref="H118:H120" si="31">(E118-D118)/D118</f>
        <v>0.16551126516464473</v>
      </c>
      <c r="I118" s="176"/>
      <c r="J118" s="762">
        <f t="shared" ref="J118:J120" si="32">F118+$Q$10</f>
        <v>2194.9700000000048</v>
      </c>
      <c r="K118" s="176"/>
      <c r="L118" s="39"/>
    </row>
    <row r="119" spans="1:13" x14ac:dyDescent="0.25">
      <c r="A119" s="10">
        <v>500</v>
      </c>
      <c r="B119" s="161">
        <v>43874</v>
      </c>
      <c r="C119" s="10">
        <v>1300</v>
      </c>
      <c r="D119" s="39">
        <v>11.83</v>
      </c>
      <c r="E119" s="39">
        <v>12.57</v>
      </c>
      <c r="F119" s="39">
        <f t="shared" si="29"/>
        <v>962.00000000000023</v>
      </c>
      <c r="G119" s="39">
        <f t="shared" si="30"/>
        <v>15379</v>
      </c>
      <c r="H119" s="176">
        <f t="shared" si="31"/>
        <v>6.2552831783601034E-2</v>
      </c>
      <c r="I119" s="176"/>
      <c r="J119" s="762">
        <f t="shared" si="32"/>
        <v>1246.970000000005</v>
      </c>
      <c r="K119" s="176"/>
      <c r="L119" s="176"/>
    </row>
    <row r="120" spans="1:13" x14ac:dyDescent="0.25">
      <c r="A120" s="10">
        <v>700</v>
      </c>
      <c r="B120" s="161">
        <v>43880</v>
      </c>
      <c r="C120" s="352">
        <v>1000</v>
      </c>
      <c r="D120" s="353">
        <v>11.366</v>
      </c>
      <c r="E120" s="39">
        <v>13.45</v>
      </c>
      <c r="F120" s="39">
        <f t="shared" si="29"/>
        <v>2083.9999999999995</v>
      </c>
      <c r="G120" s="39">
        <f t="shared" si="30"/>
        <v>11366</v>
      </c>
      <c r="H120" s="176">
        <f t="shared" si="31"/>
        <v>0.18335386239662146</v>
      </c>
      <c r="I120" s="176"/>
      <c r="J120" s="761">
        <f t="shared" si="32"/>
        <v>2368.9700000000043</v>
      </c>
      <c r="K120" s="176"/>
      <c r="L120" s="39"/>
    </row>
    <row r="121" spans="1:13" x14ac:dyDescent="0.25">
      <c r="A121" s="10"/>
      <c r="B121" s="10"/>
      <c r="C121" s="10"/>
      <c r="D121" s="39"/>
      <c r="E121" s="39"/>
      <c r="F121" s="39"/>
      <c r="G121" s="39"/>
      <c r="H121" s="176"/>
      <c r="I121" s="176"/>
      <c r="J121" s="762"/>
      <c r="K121" s="176"/>
      <c r="L121" s="176"/>
    </row>
    <row r="122" spans="1:13" x14ac:dyDescent="0.25">
      <c r="A122" s="10"/>
      <c r="B122" s="10"/>
      <c r="C122" s="10"/>
      <c r="D122" s="39"/>
      <c r="E122" s="39"/>
      <c r="F122" s="39"/>
      <c r="G122" s="39"/>
      <c r="H122" s="176"/>
      <c r="I122" s="176"/>
      <c r="J122" s="762"/>
      <c r="K122" s="176"/>
      <c r="L122" s="39"/>
    </row>
    <row r="123" spans="1:13" x14ac:dyDescent="0.25">
      <c r="A123" s="10"/>
      <c r="B123" s="10"/>
      <c r="C123" s="10"/>
      <c r="D123" s="39"/>
      <c r="E123" s="39"/>
      <c r="F123" s="39"/>
      <c r="G123" s="39"/>
      <c r="H123" s="176"/>
      <c r="I123" s="176"/>
      <c r="J123" s="762"/>
      <c r="K123" s="176"/>
      <c r="L123" s="176"/>
    </row>
    <row r="124" spans="1:13" x14ac:dyDescent="0.25">
      <c r="A124" s="10"/>
      <c r="B124" s="10"/>
      <c r="C124" s="10"/>
      <c r="D124" s="39"/>
      <c r="E124" s="39"/>
      <c r="F124" s="39"/>
      <c r="G124" s="39"/>
      <c r="H124" s="176"/>
      <c r="I124" s="176"/>
      <c r="J124" s="762"/>
      <c r="K124" s="176"/>
      <c r="L124" s="39"/>
    </row>
    <row r="125" spans="1:13" x14ac:dyDescent="0.25">
      <c r="A125" s="10"/>
      <c r="B125" s="10"/>
      <c r="C125" s="10"/>
      <c r="D125" s="39"/>
      <c r="E125" s="39"/>
      <c r="F125" s="39"/>
      <c r="G125" s="39"/>
      <c r="H125" s="176"/>
      <c r="I125" s="176"/>
      <c r="J125" s="762"/>
      <c r="K125" s="176"/>
      <c r="L125" s="176"/>
    </row>
    <row r="127" spans="1:13" x14ac:dyDescent="0.25">
      <c r="L127" t="s">
        <v>203</v>
      </c>
      <c r="M127" s="2">
        <f>M146+K146-F146</f>
        <v>284.9700000000048</v>
      </c>
    </row>
    <row r="128" spans="1:13" x14ac:dyDescent="0.25">
      <c r="A128" s="297" t="s">
        <v>1</v>
      </c>
      <c r="B128" s="297" t="s">
        <v>2</v>
      </c>
      <c r="C128" s="297" t="s">
        <v>4</v>
      </c>
      <c r="D128" s="299" t="s">
        <v>5</v>
      </c>
      <c r="E128" s="299" t="s">
        <v>94</v>
      </c>
      <c r="F128" s="299" t="s">
        <v>60</v>
      </c>
      <c r="G128" s="297" t="s">
        <v>3</v>
      </c>
      <c r="H128" s="297" t="s">
        <v>6</v>
      </c>
      <c r="I128" s="299" t="s">
        <v>7</v>
      </c>
      <c r="J128" s="299" t="s">
        <v>95</v>
      </c>
      <c r="K128" s="299" t="s">
        <v>61</v>
      </c>
      <c r="L128" s="297" t="s">
        <v>77</v>
      </c>
      <c r="M128" s="297" t="s">
        <v>38</v>
      </c>
    </row>
    <row r="129" spans="1:13" x14ac:dyDescent="0.25">
      <c r="A129" s="300" t="s">
        <v>311</v>
      </c>
      <c r="B129" s="360">
        <v>42746</v>
      </c>
      <c r="C129" s="7">
        <v>80</v>
      </c>
      <c r="D129" s="43">
        <v>34.020000000000003</v>
      </c>
      <c r="E129" s="43">
        <v>0</v>
      </c>
      <c r="F129" s="43">
        <f t="shared" ref="F129:F137" si="33">C129*D129+E129</f>
        <v>2721.6000000000004</v>
      </c>
      <c r="G129" s="360">
        <v>42760</v>
      </c>
      <c r="H129" s="77">
        <v>80</v>
      </c>
      <c r="I129" s="43">
        <v>33.68</v>
      </c>
      <c r="J129" s="43">
        <v>0.06</v>
      </c>
      <c r="K129" s="43">
        <f t="shared" ref="K129:K137" si="34">H129*I129-J129</f>
        <v>2694.34</v>
      </c>
      <c r="L129" s="69">
        <v>42908</v>
      </c>
      <c r="M129" s="43">
        <v>54.4</v>
      </c>
    </row>
    <row r="130" spans="1:13" x14ac:dyDescent="0.25">
      <c r="A130" s="301" t="s">
        <v>71</v>
      </c>
      <c r="B130" s="360">
        <v>42758</v>
      </c>
      <c r="C130" s="7">
        <v>40</v>
      </c>
      <c r="D130" s="43">
        <v>32.28</v>
      </c>
      <c r="E130" s="43">
        <v>0</v>
      </c>
      <c r="F130" s="43">
        <f t="shared" si="33"/>
        <v>1291.2</v>
      </c>
      <c r="G130" s="360">
        <v>42766</v>
      </c>
      <c r="H130" s="77">
        <v>40</v>
      </c>
      <c r="I130" s="43">
        <v>31.8</v>
      </c>
      <c r="J130" s="43">
        <v>0.03</v>
      </c>
      <c r="K130" s="43">
        <f t="shared" si="34"/>
        <v>1271.97</v>
      </c>
      <c r="L130" s="69">
        <v>42908</v>
      </c>
      <c r="M130" s="43">
        <v>-8.16</v>
      </c>
    </row>
    <row r="131" spans="1:13" x14ac:dyDescent="0.25">
      <c r="A131" s="291"/>
      <c r="B131" s="360">
        <v>42843</v>
      </c>
      <c r="C131" s="7">
        <v>80</v>
      </c>
      <c r="D131" s="43">
        <v>31.08</v>
      </c>
      <c r="E131" s="43">
        <v>0</v>
      </c>
      <c r="F131" s="43">
        <f t="shared" si="33"/>
        <v>2486.3999999999996</v>
      </c>
      <c r="G131" s="360">
        <v>42901</v>
      </c>
      <c r="H131" s="77">
        <v>80</v>
      </c>
      <c r="I131" s="43">
        <v>31.3</v>
      </c>
      <c r="J131" s="43">
        <v>0.05</v>
      </c>
      <c r="K131" s="43">
        <f t="shared" si="34"/>
        <v>2503.9499999999998</v>
      </c>
      <c r="L131" s="69">
        <v>42992</v>
      </c>
      <c r="M131" s="43">
        <v>15.3</v>
      </c>
    </row>
    <row r="132" spans="1:13" x14ac:dyDescent="0.25">
      <c r="A132" s="291"/>
      <c r="B132" s="360">
        <v>42873</v>
      </c>
      <c r="C132" s="7">
        <v>80</v>
      </c>
      <c r="D132" s="43">
        <v>29.68</v>
      </c>
      <c r="E132" s="43">
        <v>0</v>
      </c>
      <c r="F132" s="43">
        <f t="shared" si="33"/>
        <v>2374.4</v>
      </c>
      <c r="G132" s="360">
        <v>42989</v>
      </c>
      <c r="H132" s="77">
        <v>100</v>
      </c>
      <c r="I132" s="43">
        <v>18.559999999999999</v>
      </c>
      <c r="J132" s="43">
        <v>0.04</v>
      </c>
      <c r="K132" s="43">
        <f t="shared" si="34"/>
        <v>1855.9599999999998</v>
      </c>
      <c r="L132" s="69">
        <v>42992</v>
      </c>
      <c r="M132" s="43">
        <v>-2.2999999999999998</v>
      </c>
    </row>
    <row r="133" spans="1:13" x14ac:dyDescent="0.25">
      <c r="A133" s="291"/>
      <c r="B133" s="360">
        <v>42957</v>
      </c>
      <c r="C133" s="7">
        <v>100</v>
      </c>
      <c r="D133" s="43">
        <v>17.28</v>
      </c>
      <c r="E133" s="43">
        <v>0</v>
      </c>
      <c r="F133" s="43">
        <f t="shared" si="33"/>
        <v>1728</v>
      </c>
      <c r="G133" s="360">
        <v>43010</v>
      </c>
      <c r="H133" s="77">
        <v>80</v>
      </c>
      <c r="I133" s="43">
        <v>18.68</v>
      </c>
      <c r="J133" s="43">
        <v>0.03</v>
      </c>
      <c r="K133" s="43">
        <f t="shared" si="34"/>
        <v>1494.3700000000001</v>
      </c>
      <c r="L133" s="69">
        <v>43082</v>
      </c>
      <c r="M133" s="7">
        <f>23.8-3.57</f>
        <v>20.23</v>
      </c>
    </row>
    <row r="134" spans="1:13" x14ac:dyDescent="0.25">
      <c r="A134" s="291"/>
      <c r="B134" s="360">
        <v>42996</v>
      </c>
      <c r="C134" s="7">
        <v>100</v>
      </c>
      <c r="D134" s="43">
        <v>17.68</v>
      </c>
      <c r="E134" s="43">
        <v>0</v>
      </c>
      <c r="F134" s="43">
        <f t="shared" si="33"/>
        <v>1768</v>
      </c>
      <c r="G134" s="360">
        <v>43045</v>
      </c>
      <c r="H134" s="77">
        <v>200</v>
      </c>
      <c r="I134" s="43">
        <v>12.08</v>
      </c>
      <c r="J134" s="43">
        <v>0.06</v>
      </c>
      <c r="K134" s="43">
        <f t="shared" si="34"/>
        <v>2415.94</v>
      </c>
      <c r="L134" s="4"/>
      <c r="M134" s="4"/>
    </row>
    <row r="135" spans="1:13" x14ac:dyDescent="0.25">
      <c r="A135" s="291"/>
      <c r="B135" s="360">
        <v>43011</v>
      </c>
      <c r="C135" s="7">
        <v>80</v>
      </c>
      <c r="D135" s="43">
        <v>17.95</v>
      </c>
      <c r="E135" s="43">
        <v>0</v>
      </c>
      <c r="F135" s="43">
        <f t="shared" si="33"/>
        <v>1436</v>
      </c>
      <c r="G135" s="360">
        <v>43070</v>
      </c>
      <c r="H135" s="77">
        <v>80</v>
      </c>
      <c r="I135" s="43">
        <v>15.27</v>
      </c>
      <c r="J135" s="43">
        <v>0.03</v>
      </c>
      <c r="K135" s="43">
        <f t="shared" si="34"/>
        <v>1221.57</v>
      </c>
    </row>
    <row r="136" spans="1:13" x14ac:dyDescent="0.25">
      <c r="A136" s="291"/>
      <c r="B136" s="360">
        <v>43013</v>
      </c>
      <c r="C136" s="7">
        <v>100</v>
      </c>
      <c r="D136" s="43">
        <v>15.8</v>
      </c>
      <c r="E136" s="43">
        <v>0</v>
      </c>
      <c r="F136" s="43">
        <f t="shared" si="33"/>
        <v>1580</v>
      </c>
      <c r="G136" s="360">
        <v>43111</v>
      </c>
      <c r="H136" s="77">
        <v>100</v>
      </c>
      <c r="I136" s="43">
        <v>21.31</v>
      </c>
      <c r="J136" s="43">
        <v>-0.05</v>
      </c>
      <c r="K136" s="43">
        <f t="shared" si="34"/>
        <v>2131.0500000000002</v>
      </c>
    </row>
    <row r="137" spans="1:13" x14ac:dyDescent="0.25">
      <c r="A137" s="291"/>
      <c r="B137" s="360">
        <v>43041</v>
      </c>
      <c r="C137" s="7">
        <v>200</v>
      </c>
      <c r="D137" s="43">
        <v>11.28</v>
      </c>
      <c r="E137" s="43">
        <v>0</v>
      </c>
      <c r="F137" s="43">
        <f t="shared" si="33"/>
        <v>2256</v>
      </c>
      <c r="G137" s="360">
        <v>43112</v>
      </c>
      <c r="H137" s="77">
        <v>100</v>
      </c>
      <c r="I137" s="43">
        <v>22.58</v>
      </c>
      <c r="J137" s="43">
        <v>0.05</v>
      </c>
      <c r="K137" s="43">
        <f t="shared" si="34"/>
        <v>2257.9499999999998</v>
      </c>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291"/>
      <c r="B143" s="291"/>
      <c r="C143" s="291"/>
      <c r="D143" s="292"/>
      <c r="E143" s="292"/>
      <c r="F143" s="292"/>
      <c r="G143" s="291"/>
      <c r="H143" s="291"/>
      <c r="I143" s="292"/>
      <c r="J143" s="292"/>
      <c r="K143" s="292"/>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35" t="s">
        <v>81</v>
      </c>
      <c r="B146" s="36"/>
      <c r="C146" s="36">
        <f>SUM(C129:C145)</f>
        <v>860</v>
      </c>
      <c r="D146" s="37"/>
      <c r="E146" s="37"/>
      <c r="F146" s="37">
        <f>SUM(F129:F145)</f>
        <v>17641.599999999999</v>
      </c>
      <c r="G146" s="36"/>
      <c r="H146" s="157">
        <f>SUM(H129:H145)</f>
        <v>860</v>
      </c>
      <c r="I146" s="37"/>
      <c r="J146" s="37"/>
      <c r="K146" s="37">
        <f>SUM(K129:K145)</f>
        <v>17847.100000000002</v>
      </c>
      <c r="L146" s="37"/>
      <c r="M146" s="37">
        <f>SUM(M129:M145)</f>
        <v>79.47</v>
      </c>
    </row>
    <row r="147" spans="1:13" x14ac:dyDescent="0.25">
      <c r="G147" s="2"/>
    </row>
    <row r="151" spans="1:13" x14ac:dyDescent="0.25">
      <c r="A151" s="661" t="s">
        <v>222</v>
      </c>
      <c r="B151" s="661" t="s">
        <v>113</v>
      </c>
      <c r="C151" s="661" t="s">
        <v>143</v>
      </c>
      <c r="D151" s="662" t="s">
        <v>142</v>
      </c>
      <c r="E151" s="663" t="s">
        <v>144</v>
      </c>
      <c r="F151" s="664" t="s">
        <v>65</v>
      </c>
      <c r="G151" s="665" t="s">
        <v>148</v>
      </c>
      <c r="H151" s="664" t="s">
        <v>88</v>
      </c>
      <c r="I151" s="664" t="s">
        <v>151</v>
      </c>
    </row>
    <row r="152" spans="1:13" x14ac:dyDescent="0.25">
      <c r="A152" s="666"/>
      <c r="B152" s="667"/>
      <c r="C152" s="666"/>
      <c r="D152" s="668"/>
      <c r="E152" s="668"/>
      <c r="F152" s="668"/>
      <c r="G152" s="668"/>
      <c r="H152" s="669"/>
      <c r="I152" s="669"/>
    </row>
    <row r="153" spans="1:13" x14ac:dyDescent="0.25">
      <c r="A153" s="666"/>
      <c r="B153" s="667">
        <v>42746</v>
      </c>
      <c r="C153" s="666">
        <v>80</v>
      </c>
      <c r="D153" s="668">
        <v>34.020000000000003</v>
      </c>
      <c r="E153" s="668">
        <v>34.28</v>
      </c>
      <c r="F153" s="668">
        <f>C153*(E153-D153)</f>
        <v>20.799999999999841</v>
      </c>
      <c r="G153" s="668">
        <f>D153*C153</f>
        <v>2721.6000000000004</v>
      </c>
      <c r="H153" s="669">
        <f>(E153-D153)/D153</f>
        <v>7.6425631981186948E-3</v>
      </c>
      <c r="I153" s="669"/>
    </row>
    <row r="154" spans="1:13" x14ac:dyDescent="0.25">
      <c r="A154" s="666"/>
      <c r="B154" s="667">
        <v>42758</v>
      </c>
      <c r="C154" s="666">
        <v>120</v>
      </c>
      <c r="D154" s="668">
        <v>33.44</v>
      </c>
      <c r="E154" s="668">
        <v>32.71</v>
      </c>
      <c r="F154" s="668">
        <f>C154*(E154-D154)</f>
        <v>-87.599999999999625</v>
      </c>
      <c r="G154" s="668">
        <f>D154*C154</f>
        <v>4012.7999999999997</v>
      </c>
      <c r="H154" s="669">
        <f>(E154-D154)/D154</f>
        <v>-2.1830143540669766E-2</v>
      </c>
      <c r="I154" s="669"/>
    </row>
    <row r="155" spans="1:13" x14ac:dyDescent="0.25">
      <c r="A155" s="666" t="s">
        <v>337</v>
      </c>
      <c r="B155" s="667">
        <v>42760</v>
      </c>
      <c r="C155" s="666">
        <v>40</v>
      </c>
      <c r="D155" s="668">
        <v>32.961500000000001</v>
      </c>
      <c r="E155" s="668">
        <v>33.68</v>
      </c>
      <c r="F155" s="668">
        <f>C155*(E155-D155)</f>
        <v>28.739999999999952</v>
      </c>
      <c r="G155" s="668">
        <f>D155*C155</f>
        <v>1318.46</v>
      </c>
      <c r="H155" s="669">
        <f>(E155-D155)/D155</f>
        <v>2.1798158457594429E-2</v>
      </c>
      <c r="I155" s="669"/>
    </row>
    <row r="156" spans="1:13" x14ac:dyDescent="0.25">
      <c r="A156" s="666"/>
      <c r="B156" s="667">
        <v>42766</v>
      </c>
      <c r="C156" s="666">
        <v>0</v>
      </c>
      <c r="D156" s="668"/>
      <c r="E156" s="668"/>
      <c r="F156" s="668">
        <v>-46.49</v>
      </c>
      <c r="G156" s="668"/>
      <c r="H156" s="669"/>
      <c r="I156" s="669"/>
    </row>
    <row r="157" spans="1:13" x14ac:dyDescent="0.25">
      <c r="A157" s="666">
        <v>0</v>
      </c>
      <c r="B157" s="667">
        <v>42843</v>
      </c>
      <c r="C157" s="666">
        <v>80</v>
      </c>
      <c r="D157" s="668">
        <v>31.661100000000001</v>
      </c>
      <c r="E157" s="668">
        <v>30.99</v>
      </c>
      <c r="F157" s="668">
        <f t="shared" ref="F157:F176" si="35">C157*(E157-D157)</f>
        <v>-53.688000000000216</v>
      </c>
      <c r="G157" s="668">
        <f t="shared" ref="G157:G176" si="36">D157*C157</f>
        <v>2532.8879999999999</v>
      </c>
      <c r="H157" s="669">
        <f t="shared" ref="H157:H176" si="37">(E157-D157)/D157</f>
        <v>-2.1196357675507253E-2</v>
      </c>
      <c r="I157" s="670"/>
    </row>
    <row r="158" spans="1:13" x14ac:dyDescent="0.25">
      <c r="A158" s="666">
        <v>0</v>
      </c>
      <c r="B158" s="667">
        <v>42873</v>
      </c>
      <c r="C158" s="666">
        <v>160</v>
      </c>
      <c r="D158" s="668">
        <v>30.6706</v>
      </c>
      <c r="E158" s="668">
        <v>29.73</v>
      </c>
      <c r="F158" s="668">
        <f t="shared" si="35"/>
        <v>-150.49599999999998</v>
      </c>
      <c r="G158" s="668">
        <f t="shared" si="36"/>
        <v>4907.2960000000003</v>
      </c>
      <c r="H158" s="670">
        <f t="shared" si="37"/>
        <v>-3.0667805651014322E-2</v>
      </c>
      <c r="I158" s="670"/>
    </row>
    <row r="159" spans="1:13" x14ac:dyDescent="0.25">
      <c r="A159" s="666"/>
      <c r="B159" s="667">
        <v>42901</v>
      </c>
      <c r="C159" s="666">
        <v>80</v>
      </c>
      <c r="D159" s="668">
        <v>30.041799999999999</v>
      </c>
      <c r="E159" s="668">
        <v>30.43</v>
      </c>
      <c r="F159" s="668">
        <f t="shared" si="35"/>
        <v>31.056000000000097</v>
      </c>
      <c r="G159" s="668">
        <f t="shared" si="36"/>
        <v>2403.3440000000001</v>
      </c>
      <c r="H159" s="670">
        <f t="shared" si="37"/>
        <v>1.2921995353141331E-2</v>
      </c>
      <c r="I159" s="670"/>
    </row>
    <row r="160" spans="1:13" x14ac:dyDescent="0.25">
      <c r="A160" s="666">
        <v>80</v>
      </c>
      <c r="B160" s="667">
        <v>42917</v>
      </c>
      <c r="C160" s="666">
        <v>80</v>
      </c>
      <c r="D160" s="668">
        <v>29.463799999999999</v>
      </c>
      <c r="E160" s="668">
        <v>33.22</v>
      </c>
      <c r="F160" s="668">
        <f t="shared" si="35"/>
        <v>300.49599999999998</v>
      </c>
      <c r="G160" s="668">
        <f t="shared" si="36"/>
        <v>2357.1039999999998</v>
      </c>
      <c r="H160" s="670">
        <f t="shared" si="37"/>
        <v>0.12748525309023276</v>
      </c>
      <c r="I160" s="670"/>
    </row>
    <row r="161" spans="1:9" x14ac:dyDescent="0.25">
      <c r="A161" s="666">
        <v>80</v>
      </c>
      <c r="B161" s="667">
        <v>42957</v>
      </c>
      <c r="C161" s="666">
        <v>180</v>
      </c>
      <c r="D161" s="668">
        <v>22.695</v>
      </c>
      <c r="E161" s="668">
        <v>17.190000000000001</v>
      </c>
      <c r="F161" s="668">
        <f t="shared" si="35"/>
        <v>-990.89999999999986</v>
      </c>
      <c r="G161" s="668">
        <f t="shared" si="36"/>
        <v>4085.1</v>
      </c>
      <c r="H161" s="670">
        <f t="shared" si="37"/>
        <v>-0.24256444150693982</v>
      </c>
      <c r="I161" s="670"/>
    </row>
    <row r="162" spans="1:9" x14ac:dyDescent="0.25">
      <c r="A162" s="666">
        <v>80</v>
      </c>
      <c r="B162" s="667">
        <v>42983</v>
      </c>
      <c r="C162" s="666">
        <v>180</v>
      </c>
      <c r="D162" s="668">
        <v>22.695</v>
      </c>
      <c r="E162" s="668">
        <v>15.41</v>
      </c>
      <c r="F162" s="668">
        <f t="shared" si="35"/>
        <v>-1311.3</v>
      </c>
      <c r="G162" s="668">
        <f t="shared" si="36"/>
        <v>4085.1</v>
      </c>
      <c r="H162" s="670">
        <f t="shared" si="37"/>
        <v>-0.32099581405595945</v>
      </c>
      <c r="I162" s="670"/>
    </row>
    <row r="163" spans="1:9" x14ac:dyDescent="0.25">
      <c r="A163" s="666">
        <v>80</v>
      </c>
      <c r="B163" s="667">
        <v>42989</v>
      </c>
      <c r="C163" s="666">
        <v>80</v>
      </c>
      <c r="D163" s="668">
        <v>27.8643</v>
      </c>
      <c r="E163" s="668">
        <v>18.5</v>
      </c>
      <c r="F163" s="668">
        <f t="shared" si="35"/>
        <v>-749.14400000000001</v>
      </c>
      <c r="G163" s="668">
        <f t="shared" si="36"/>
        <v>2229.1440000000002</v>
      </c>
      <c r="H163" s="670">
        <f t="shared" si="37"/>
        <v>-0.33606801534580089</v>
      </c>
      <c r="I163" s="670"/>
    </row>
    <row r="164" spans="1:9" x14ac:dyDescent="0.25">
      <c r="A164" s="666">
        <v>80</v>
      </c>
      <c r="B164" s="667">
        <v>42996</v>
      </c>
      <c r="C164" s="666">
        <v>180</v>
      </c>
      <c r="D164" s="668">
        <v>22.1341</v>
      </c>
      <c r="E164" s="668">
        <v>16.989999999999998</v>
      </c>
      <c r="F164" s="668">
        <f t="shared" si="35"/>
        <v>-925.93800000000033</v>
      </c>
      <c r="G164" s="668">
        <f t="shared" si="36"/>
        <v>3984.1379999999999</v>
      </c>
      <c r="H164" s="670">
        <f t="shared" si="37"/>
        <v>-0.23240610641498871</v>
      </c>
      <c r="I164" s="670"/>
    </row>
    <row r="165" spans="1:9" x14ac:dyDescent="0.25">
      <c r="A165" s="666">
        <v>0</v>
      </c>
      <c r="B165" s="667">
        <v>43010</v>
      </c>
      <c r="C165" s="666">
        <v>100</v>
      </c>
      <c r="D165" s="668">
        <v>24.8977</v>
      </c>
      <c r="E165" s="668">
        <v>18.47</v>
      </c>
      <c r="F165" s="668">
        <f t="shared" si="35"/>
        <v>-642.77000000000021</v>
      </c>
      <c r="G165" s="668">
        <f t="shared" si="36"/>
        <v>2489.77</v>
      </c>
      <c r="H165" s="670">
        <f t="shared" si="37"/>
        <v>-0.25816440876064861</v>
      </c>
      <c r="I165" s="670"/>
    </row>
    <row r="166" spans="1:9" x14ac:dyDescent="0.25">
      <c r="A166" s="666">
        <v>0</v>
      </c>
      <c r="B166" s="667">
        <v>43011</v>
      </c>
      <c r="C166" s="666">
        <v>180</v>
      </c>
      <c r="D166" s="668">
        <v>21.809799999999999</v>
      </c>
      <c r="E166" s="668">
        <v>18.82</v>
      </c>
      <c r="F166" s="668">
        <f t="shared" si="35"/>
        <v>-538.16399999999976</v>
      </c>
      <c r="G166" s="668">
        <f t="shared" si="36"/>
        <v>3925.7639999999997</v>
      </c>
      <c r="H166" s="670">
        <f t="shared" si="37"/>
        <v>-0.13708516355033054</v>
      </c>
      <c r="I166" s="668">
        <v>21.5</v>
      </c>
    </row>
    <row r="167" spans="1:9" x14ac:dyDescent="0.25">
      <c r="A167" s="666">
        <v>0</v>
      </c>
      <c r="B167" s="667">
        <v>43012</v>
      </c>
      <c r="C167" s="666">
        <v>180</v>
      </c>
      <c r="D167" s="668">
        <v>21.81</v>
      </c>
      <c r="E167" s="668">
        <v>16.079999999999998</v>
      </c>
      <c r="F167" s="668">
        <f t="shared" si="35"/>
        <v>-1031.4000000000001</v>
      </c>
      <c r="G167" s="668">
        <f t="shared" si="36"/>
        <v>3925.7999999999997</v>
      </c>
      <c r="H167" s="670">
        <f t="shared" si="37"/>
        <v>-0.2627235213204952</v>
      </c>
      <c r="I167" s="670"/>
    </row>
    <row r="168" spans="1:9" x14ac:dyDescent="0.25">
      <c r="A168" s="666">
        <v>0</v>
      </c>
      <c r="B168" s="667">
        <v>43013</v>
      </c>
      <c r="C168" s="666">
        <v>280</v>
      </c>
      <c r="D168" s="668">
        <v>19.663499999999999</v>
      </c>
      <c r="E168" s="668">
        <v>15.68</v>
      </c>
      <c r="F168" s="668">
        <f t="shared" si="35"/>
        <v>-1115.3799999999999</v>
      </c>
      <c r="G168" s="668">
        <f t="shared" si="36"/>
        <v>5505.78</v>
      </c>
      <c r="H168" s="670">
        <f t="shared" si="37"/>
        <v>-0.2025834668294047</v>
      </c>
      <c r="I168" s="668">
        <v>19.5</v>
      </c>
    </row>
    <row r="169" spans="1:9" x14ac:dyDescent="0.25">
      <c r="A169" s="666">
        <v>100</v>
      </c>
      <c r="B169" s="667">
        <v>43031</v>
      </c>
      <c r="C169" s="666">
        <v>280</v>
      </c>
      <c r="D169" s="668">
        <v>19.663499999999999</v>
      </c>
      <c r="E169" s="668">
        <v>14.54</v>
      </c>
      <c r="F169" s="668">
        <f t="shared" si="35"/>
        <v>-1434.58</v>
      </c>
      <c r="G169" s="668">
        <f t="shared" si="36"/>
        <v>5505.78</v>
      </c>
      <c r="H169" s="670">
        <f t="shared" si="37"/>
        <v>-0.26055890355226691</v>
      </c>
      <c r="I169" s="668"/>
    </row>
    <row r="170" spans="1:9" x14ac:dyDescent="0.25">
      <c r="A170" s="666"/>
      <c r="B170" s="667">
        <v>43044</v>
      </c>
      <c r="C170" s="666">
        <v>480</v>
      </c>
      <c r="D170" s="668">
        <v>16.170000000000002</v>
      </c>
      <c r="E170" s="668">
        <v>11.4</v>
      </c>
      <c r="F170" s="668">
        <f t="shared" si="35"/>
        <v>-2289.6000000000008</v>
      </c>
      <c r="G170" s="668">
        <f t="shared" si="36"/>
        <v>7761.6</v>
      </c>
      <c r="H170" s="670">
        <f t="shared" si="37"/>
        <v>-0.29499072356215217</v>
      </c>
      <c r="I170" s="670"/>
    </row>
    <row r="171" spans="1:9" x14ac:dyDescent="0.25">
      <c r="A171" s="666">
        <v>80</v>
      </c>
      <c r="B171" s="667">
        <v>43045</v>
      </c>
      <c r="C171" s="666">
        <v>280</v>
      </c>
      <c r="D171" s="668">
        <v>19.092300000000002</v>
      </c>
      <c r="E171" s="668">
        <v>12.41</v>
      </c>
      <c r="F171" s="668">
        <f t="shared" si="35"/>
        <v>-1871.0440000000003</v>
      </c>
      <c r="G171" s="668">
        <f t="shared" si="36"/>
        <v>5345.8440000000001</v>
      </c>
      <c r="H171" s="670">
        <f t="shared" si="37"/>
        <v>-0.34999973811431839</v>
      </c>
      <c r="I171" s="671" t="s">
        <v>693</v>
      </c>
    </row>
    <row r="172" spans="1:9" x14ac:dyDescent="0.25">
      <c r="A172" s="666">
        <v>0</v>
      </c>
      <c r="B172" s="667">
        <v>43070</v>
      </c>
      <c r="C172" s="666">
        <v>200</v>
      </c>
      <c r="D172" s="668">
        <v>20.621300000000002</v>
      </c>
      <c r="E172" s="668">
        <v>15.26</v>
      </c>
      <c r="F172" s="668">
        <f t="shared" si="35"/>
        <v>-1072.2600000000004</v>
      </c>
      <c r="G172" s="668">
        <f t="shared" si="36"/>
        <v>4124.26</v>
      </c>
      <c r="H172" s="670">
        <f t="shared" si="37"/>
        <v>-0.25998845853559188</v>
      </c>
      <c r="I172" s="670"/>
    </row>
    <row r="173" spans="1:9" x14ac:dyDescent="0.25">
      <c r="A173" s="666">
        <v>200</v>
      </c>
      <c r="B173" s="667">
        <v>43077</v>
      </c>
      <c r="C173" s="666">
        <v>200</v>
      </c>
      <c r="D173" s="668">
        <v>20.62</v>
      </c>
      <c r="E173" s="668">
        <v>16.059999999999999</v>
      </c>
      <c r="F173" s="668">
        <f t="shared" si="35"/>
        <v>-912.00000000000045</v>
      </c>
      <c r="G173" s="668">
        <f t="shared" si="36"/>
        <v>4124</v>
      </c>
      <c r="H173" s="670">
        <f t="shared" si="37"/>
        <v>-0.22114451988360825</v>
      </c>
      <c r="I173" s="670"/>
    </row>
    <row r="174" spans="1:9" x14ac:dyDescent="0.25">
      <c r="A174" s="666">
        <v>200</v>
      </c>
      <c r="B174" s="667">
        <v>43082</v>
      </c>
      <c r="C174" s="666">
        <v>200</v>
      </c>
      <c r="D174" s="668">
        <v>20.52</v>
      </c>
      <c r="E174" s="668">
        <v>15.7</v>
      </c>
      <c r="F174" s="668">
        <f t="shared" si="35"/>
        <v>-964</v>
      </c>
      <c r="G174" s="668">
        <f t="shared" si="36"/>
        <v>4104</v>
      </c>
      <c r="H174" s="670">
        <f t="shared" si="37"/>
        <v>-0.23489278752436649</v>
      </c>
      <c r="I174" s="670" t="s">
        <v>182</v>
      </c>
    </row>
    <row r="175" spans="1:9" x14ac:dyDescent="0.25">
      <c r="A175" s="666">
        <v>200</v>
      </c>
      <c r="B175" s="667">
        <v>43083</v>
      </c>
      <c r="C175" s="666">
        <v>200</v>
      </c>
      <c r="D175" s="668">
        <v>20.520199999999999</v>
      </c>
      <c r="E175" s="668">
        <v>19.22</v>
      </c>
      <c r="F175" s="668">
        <f t="shared" si="35"/>
        <v>-260.04000000000008</v>
      </c>
      <c r="G175" s="668">
        <f t="shared" si="36"/>
        <v>4104.04</v>
      </c>
      <c r="H175" s="670">
        <f t="shared" si="37"/>
        <v>-6.3361955536495762E-2</v>
      </c>
      <c r="I175" s="670"/>
    </row>
    <row r="176" spans="1:9" x14ac:dyDescent="0.25">
      <c r="A176" s="666">
        <v>100</v>
      </c>
      <c r="B176" s="667">
        <v>43111</v>
      </c>
      <c r="C176" s="666">
        <v>100</v>
      </c>
      <c r="D176" s="668">
        <v>19.73</v>
      </c>
      <c r="E176" s="668">
        <v>21.74</v>
      </c>
      <c r="F176" s="668">
        <f t="shared" si="35"/>
        <v>200.9999999999998</v>
      </c>
      <c r="G176" s="668">
        <f t="shared" si="36"/>
        <v>1973</v>
      </c>
      <c r="H176" s="670">
        <f t="shared" si="37"/>
        <v>0.10187531677648241</v>
      </c>
      <c r="I176" s="670"/>
    </row>
    <row r="177" spans="1:9" x14ac:dyDescent="0.25">
      <c r="A177" s="666"/>
      <c r="B177" s="667">
        <v>43112</v>
      </c>
      <c r="C177" s="666">
        <v>0</v>
      </c>
      <c r="D177" s="668"/>
      <c r="E177" s="668">
        <v>22.07</v>
      </c>
      <c r="F177" s="668">
        <v>284.97000000000003</v>
      </c>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row r="186" spans="1:9" x14ac:dyDescent="0.25">
      <c r="A186" s="666"/>
      <c r="B186" s="667"/>
      <c r="C186" s="666"/>
      <c r="D186" s="668"/>
      <c r="E186" s="668"/>
      <c r="F186" s="668"/>
      <c r="G186" s="668"/>
      <c r="H186" s="670"/>
      <c r="I186" s="670"/>
    </row>
    <row r="187" spans="1:9" x14ac:dyDescent="0.25">
      <c r="A187" s="666"/>
      <c r="B187" s="667"/>
      <c r="C187" s="666"/>
      <c r="D187" s="668"/>
      <c r="E187" s="668"/>
      <c r="F187" s="668"/>
      <c r="G187" s="668"/>
      <c r="H187" s="670"/>
      <c r="I187" s="670"/>
    </row>
    <row r="188" spans="1:9" x14ac:dyDescent="0.25">
      <c r="A188" s="666"/>
      <c r="B188" s="667"/>
      <c r="C188" s="666"/>
      <c r="D188" s="668"/>
      <c r="E188" s="668"/>
      <c r="F188" s="668"/>
      <c r="G188" s="668"/>
      <c r="H188" s="670"/>
      <c r="I188"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50:F53 L75 H125:L125 H124:K124 J76:J81 J124:J125 J89:J93 H95:L96 H97:J97 F95:F97 H61:H75 I66:K75 F61:F75 F124:F125">
    <cfRule type="expression" dxfId="567" priority="181">
      <formula>F50&gt;0</formula>
    </cfRule>
    <cfRule type="expression" dxfId="566" priority="182">
      <formula>F50&lt;0</formula>
    </cfRule>
  </conditionalFormatting>
  <conditionalFormatting sqref="H50:H52">
    <cfRule type="expression" dxfId="565" priority="179">
      <formula>H50&gt;0</formula>
    </cfRule>
    <cfRule type="expression" dxfId="564" priority="180">
      <formula>H50&lt;0</formula>
    </cfRule>
  </conditionalFormatting>
  <conditionalFormatting sqref="H53">
    <cfRule type="expression" dxfId="563" priority="175">
      <formula>H53&gt;0</formula>
    </cfRule>
    <cfRule type="expression" dxfId="562" priority="176">
      <formula>H53&lt;0</formula>
    </cfRule>
  </conditionalFormatting>
  <conditionalFormatting sqref="H54:H58">
    <cfRule type="expression" dxfId="561" priority="173">
      <formula>H54&gt;0</formula>
    </cfRule>
    <cfRule type="expression" dxfId="560" priority="174">
      <formula>H54&lt;0</formula>
    </cfRule>
  </conditionalFormatting>
  <conditionalFormatting sqref="F54">
    <cfRule type="expression" dxfId="559" priority="167">
      <formula>F54&gt;0</formula>
    </cfRule>
    <cfRule type="expression" dxfId="558" priority="168">
      <formula>F54&lt;0</formula>
    </cfRule>
  </conditionalFormatting>
  <conditionalFormatting sqref="I48:I52">
    <cfRule type="expression" dxfId="557" priority="165">
      <formula>I48&gt;0</formula>
    </cfRule>
    <cfRule type="expression" dxfId="556" priority="166">
      <formula>I48&lt;0</formula>
    </cfRule>
  </conditionalFormatting>
  <conditionalFormatting sqref="I53:I56 I58 I61 K61 J44:J62 I63:K64 J65:K65">
    <cfRule type="expression" dxfId="555" priority="159">
      <formula>I44&gt;0</formula>
    </cfRule>
    <cfRule type="expression" dxfId="554" priority="160">
      <formula>I44&lt;0</formula>
    </cfRule>
  </conditionalFormatting>
  <conditionalFormatting sqref="I44:I47 K44:K47">
    <cfRule type="expression" dxfId="553" priority="157">
      <formula>I44&gt;0</formula>
    </cfRule>
    <cfRule type="expression" dxfId="552" priority="158">
      <formula>I44&lt;0</formula>
    </cfRule>
  </conditionalFormatting>
  <conditionalFormatting sqref="F55:F58">
    <cfRule type="expression" dxfId="551" priority="155">
      <formula>F55&gt;0</formula>
    </cfRule>
    <cfRule type="expression" dxfId="550" priority="156">
      <formula>F55&lt;0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52">
    <cfRule type="expression" dxfId="545" priority="139">
      <formula>F152&gt;0</formula>
    </cfRule>
    <cfRule type="expression" dxfId="544" priority="140">
      <formula>F152&lt;0</formula>
    </cfRule>
  </conditionalFormatting>
  <conditionalFormatting sqref="H152">
    <cfRule type="expression" dxfId="543" priority="137">
      <formula>H152&gt;0</formula>
    </cfRule>
    <cfRule type="expression" dxfId="542" priority="138">
      <formula>H152&lt;0</formula>
    </cfRule>
  </conditionalFormatting>
  <conditionalFormatting sqref="I152">
    <cfRule type="expression" dxfId="541" priority="125">
      <formula>I152&gt;0</formula>
    </cfRule>
    <cfRule type="expression" dxfId="540" priority="126">
      <formula>I152&lt;0</formula>
    </cfRule>
  </conditionalFormatting>
  <conditionalFormatting sqref="F48:F49">
    <cfRule type="expression" dxfId="539" priority="121">
      <formula>F48&gt;0</formula>
    </cfRule>
    <cfRule type="expression" dxfId="538" priority="122">
      <formula>F48&lt;0</formula>
    </cfRule>
  </conditionalFormatting>
  <conditionalFormatting sqref="H48:H49">
    <cfRule type="expression" dxfId="537" priority="119">
      <formula>H48&gt;0</formula>
    </cfRule>
    <cfRule type="expression" dxfId="536" priority="120">
      <formula>H48&lt;0</formula>
    </cfRule>
  </conditionalFormatting>
  <conditionalFormatting sqref="F158:F162">
    <cfRule type="expression" dxfId="535" priority="117">
      <formula>F158&gt;0</formula>
    </cfRule>
    <cfRule type="expression" dxfId="534" priority="118">
      <formula>F158&lt;0</formula>
    </cfRule>
  </conditionalFormatting>
  <conditionalFormatting sqref="H158:H160">
    <cfRule type="expression" dxfId="533" priority="115">
      <formula>H158&gt;0</formula>
    </cfRule>
    <cfRule type="expression" dxfId="532" priority="116">
      <formula>H158&lt;0</formula>
    </cfRule>
  </conditionalFormatting>
  <conditionalFormatting sqref="H161:H162">
    <cfRule type="expression" dxfId="531" priority="113">
      <formula>H161&gt;0</formula>
    </cfRule>
    <cfRule type="expression" dxfId="530" priority="114">
      <formula>H161&lt;0</formula>
    </cfRule>
  </conditionalFormatting>
  <conditionalFormatting sqref="H163:H188">
    <cfRule type="expression" dxfId="529" priority="111">
      <formula>H163&gt;0</formula>
    </cfRule>
    <cfRule type="expression" dxfId="528" priority="112">
      <formula>H163&lt;0</formula>
    </cfRule>
  </conditionalFormatting>
  <conditionalFormatting sqref="F153:F156">
    <cfRule type="expression" dxfId="527" priority="109">
      <formula>F153&gt;0</formula>
    </cfRule>
    <cfRule type="expression" dxfId="526" priority="110">
      <formula>F153&lt;0</formula>
    </cfRule>
  </conditionalFormatting>
  <conditionalFormatting sqref="H153:H156">
    <cfRule type="expression" dxfId="525" priority="107">
      <formula>H153&gt;0</formula>
    </cfRule>
    <cfRule type="expression" dxfId="524" priority="108">
      <formula>H153&lt;0</formula>
    </cfRule>
  </conditionalFormatting>
  <conditionalFormatting sqref="F163">
    <cfRule type="expression" dxfId="523" priority="105">
      <formula>F163&gt;0</formula>
    </cfRule>
    <cfRule type="expression" dxfId="522" priority="106">
      <formula>F163&lt;0</formula>
    </cfRule>
  </conditionalFormatting>
  <conditionalFormatting sqref="I157:I159">
    <cfRule type="expression" dxfId="521" priority="103">
      <formula>I157&gt;0</formula>
    </cfRule>
    <cfRule type="expression" dxfId="520" priority="104">
      <formula>I157&lt;0</formula>
    </cfRule>
  </conditionalFormatting>
  <conditionalFormatting sqref="I160">
    <cfRule type="expression" dxfId="519" priority="101">
      <formula>I160&gt;0</formula>
    </cfRule>
    <cfRule type="expression" dxfId="518" priority="102">
      <formula>I160&lt;0</formula>
    </cfRule>
  </conditionalFormatting>
  <conditionalFormatting sqref="I161">
    <cfRule type="expression" dxfId="517" priority="99">
      <formula>I161&gt;0</formula>
    </cfRule>
    <cfRule type="expression" dxfId="516" priority="100">
      <formula>I161&lt;0</formula>
    </cfRule>
  </conditionalFormatting>
  <conditionalFormatting sqref="I162:I165 I167 I170 I172:I188">
    <cfRule type="expression" dxfId="515" priority="97">
      <formula>I162&gt;0</formula>
    </cfRule>
    <cfRule type="expression" dxfId="514" priority="98">
      <formula>I162&lt;0</formula>
    </cfRule>
  </conditionalFormatting>
  <conditionalFormatting sqref="I153:I156">
    <cfRule type="expression" dxfId="513" priority="95">
      <formula>I153&gt;0</formula>
    </cfRule>
    <cfRule type="expression" dxfId="512" priority="96">
      <formula>I153&lt;0</formula>
    </cfRule>
  </conditionalFormatting>
  <conditionalFormatting sqref="F164:F188">
    <cfRule type="expression" dxfId="511" priority="93">
      <formula>F164&gt;0</formula>
    </cfRule>
    <cfRule type="expression" dxfId="510" priority="94">
      <formula>F164&lt;0</formula>
    </cfRule>
  </conditionalFormatting>
  <conditionalFormatting sqref="F157">
    <cfRule type="expression" dxfId="509" priority="91">
      <formula>F157&gt;0</formula>
    </cfRule>
    <cfRule type="expression" dxfId="508" priority="92">
      <formula>F157&lt;0</formula>
    </cfRule>
  </conditionalFormatting>
  <conditionalFormatting sqref="H157">
    <cfRule type="expression" dxfId="507" priority="89">
      <formula>H157&gt;0</formula>
    </cfRule>
    <cfRule type="expression" dxfId="506" priority="90">
      <formula>H157&lt;0</formula>
    </cfRule>
  </conditionalFormatting>
  <conditionalFormatting sqref="F44:F47">
    <cfRule type="expression" dxfId="505" priority="87">
      <formula>F44&gt;0</formula>
    </cfRule>
    <cfRule type="expression" dxfId="504" priority="88">
      <formula>F44&lt;0</formula>
    </cfRule>
  </conditionalFormatting>
  <conditionalFormatting sqref="H44:H47">
    <cfRule type="expression" dxfId="503" priority="85">
      <formula>H44&gt;0</formula>
    </cfRule>
    <cfRule type="expression" dxfId="502" priority="86">
      <formula>H44&lt;0</formula>
    </cfRule>
  </conditionalFormatting>
  <conditionalFormatting sqref="K48:K50 K53:K60">
    <cfRule type="expression" dxfId="501" priority="83">
      <formula>K48&gt;0</formula>
    </cfRule>
    <cfRule type="expression" dxfId="500" priority="84">
      <formula>K48&lt;0</formula>
    </cfRule>
  </conditionalFormatting>
  <conditionalFormatting sqref="H60">
    <cfRule type="expression" dxfId="499" priority="81">
      <formula>H60&gt;0</formula>
    </cfRule>
    <cfRule type="expression" dxfId="498" priority="82">
      <formula>H60&lt;0</formula>
    </cfRule>
  </conditionalFormatting>
  <conditionalFormatting sqref="F60">
    <cfRule type="expression" dxfId="497" priority="79">
      <formula>F60&gt;0</formula>
    </cfRule>
    <cfRule type="expression" dxfId="496" priority="80">
      <formula>F60&lt;0</formula>
    </cfRule>
  </conditionalFormatting>
  <conditionalFormatting sqref="H59">
    <cfRule type="expression" dxfId="495" priority="75">
      <formula>H59&gt;0</formula>
    </cfRule>
    <cfRule type="expression" dxfId="494" priority="76">
      <formula>H59&lt;0</formula>
    </cfRule>
  </conditionalFormatting>
  <conditionalFormatting sqref="F59">
    <cfRule type="expression" dxfId="493" priority="73">
      <formula>F59&gt;0</formula>
    </cfRule>
    <cfRule type="expression" dxfId="492" priority="74">
      <formula>F59&lt;0</formula>
    </cfRule>
  </conditionalFormatting>
  <conditionalFormatting sqref="L61 L73">
    <cfRule type="expression" dxfId="491" priority="69">
      <formula>L61&gt;0</formula>
    </cfRule>
    <cfRule type="expression" dxfId="490" priority="70">
      <formula>L61&lt;0</formula>
    </cfRule>
  </conditionalFormatting>
  <conditionalFormatting sqref="L44:L47">
    <cfRule type="expression" dxfId="489" priority="67">
      <formula>L44&gt;0</formula>
    </cfRule>
    <cfRule type="expression" dxfId="488" priority="68">
      <formula>L44&lt;0</formula>
    </cfRule>
  </conditionalFormatting>
  <conditionalFormatting sqref="L48:L50 L53:L60">
    <cfRule type="expression" dxfId="487" priority="65">
      <formula>L48&gt;0</formula>
    </cfRule>
    <cfRule type="expression" dxfId="486" priority="66">
      <formula>L48&lt;0</formula>
    </cfRule>
  </conditionalFormatting>
  <conditionalFormatting sqref="F76:F77 H76:I77 K76:K77">
    <cfRule type="expression" dxfId="485" priority="63">
      <formula>F76&gt;0</formula>
    </cfRule>
    <cfRule type="expression" dxfId="484" priority="64">
      <formula>F76&lt;0</formula>
    </cfRule>
  </conditionalFormatting>
  <conditionalFormatting sqref="K78:K79 F78:F80 H78:I80">
    <cfRule type="expression" dxfId="483" priority="59">
      <formula>F78&gt;0</formula>
    </cfRule>
    <cfRule type="expression" dxfId="482" priority="60">
      <formula>F78&lt;0</formula>
    </cfRule>
  </conditionalFormatting>
  <conditionalFormatting sqref="H81:I81 F81 K80 K81:L81">
    <cfRule type="expression" dxfId="481" priority="53">
      <formula>F80&gt;0</formula>
    </cfRule>
    <cfRule type="expression" dxfId="480" priority="54">
      <formula>F80&lt;0</formula>
    </cfRule>
  </conditionalFormatting>
  <conditionalFormatting sqref="H86:K86 H87:L87 F86:F88 H88:J88">
    <cfRule type="expression" dxfId="479" priority="51">
      <formula>F86&gt;0</formula>
    </cfRule>
    <cfRule type="expression" dxfId="478" priority="52">
      <formula>F86&lt;0</formula>
    </cfRule>
  </conditionalFormatting>
  <conditionalFormatting sqref="H85:K85 K84 F85 J86:J88">
    <cfRule type="expression" dxfId="477" priority="49">
      <formula>F84&gt;0</formula>
    </cfRule>
    <cfRule type="expression" dxfId="476" priority="50">
      <formula>F84&lt;0</formula>
    </cfRule>
  </conditionalFormatting>
  <conditionalFormatting sqref="H83:L83 H82:I82 K82 H84:J84 F82:F84 J85:J88">
    <cfRule type="expression" dxfId="475" priority="47">
      <formula>F82&gt;0</formula>
    </cfRule>
    <cfRule type="expression" dxfId="474" priority="48">
      <formula>F82&lt;0</formula>
    </cfRule>
  </conditionalFormatting>
  <conditionalFormatting sqref="J82:J88">
    <cfRule type="expression" dxfId="473" priority="45">
      <formula>J82&gt;0</formula>
    </cfRule>
    <cfRule type="expression" dxfId="472" priority="46">
      <formula>J82&lt;0</formula>
    </cfRule>
  </conditionalFormatting>
  <conditionalFormatting sqref="H89:I89 K88 F89 K89:L89">
    <cfRule type="expression" dxfId="471" priority="43">
      <formula>F88&gt;0</formula>
    </cfRule>
    <cfRule type="expression" dxfId="470" priority="44">
      <formula>F88&lt;0</formula>
    </cfRule>
  </conditionalFormatting>
  <conditionalFormatting sqref="H90:K90 H91:L91 K92:L92 H92:J93 F90:F93">
    <cfRule type="expression" dxfId="469" priority="33">
      <formula>F90&gt;0</formula>
    </cfRule>
    <cfRule type="expression" dxfId="468" priority="34">
      <formula>F90&lt;0</formula>
    </cfRule>
  </conditionalFormatting>
  <conditionalFormatting sqref="H94:L94 K93 F94">
    <cfRule type="expression" dxfId="467" priority="31">
      <formula>F93&gt;0</formula>
    </cfRule>
    <cfRule type="expression" dxfId="466" priority="32">
      <formula>F93&lt;0</formula>
    </cfRule>
  </conditionalFormatting>
  <conditionalFormatting sqref="H107:L107 K97 F107">
    <cfRule type="expression" dxfId="465" priority="29">
      <formula>F97&gt;0</formula>
    </cfRule>
    <cfRule type="expression" dxfId="464" priority="30">
      <formula>F97&lt;0</formula>
    </cfRule>
  </conditionalFormatting>
  <conditionalFormatting sqref="H100:L100 H99:K99 H101:J101 F99:F101">
    <cfRule type="expression" dxfId="463" priority="27">
      <formula>F99&gt;0</formula>
    </cfRule>
    <cfRule type="expression" dxfId="462" priority="28">
      <formula>F99&lt;0</formula>
    </cfRule>
  </conditionalFormatting>
  <conditionalFormatting sqref="H98:L98 F98">
    <cfRule type="expression" dxfId="461" priority="25">
      <formula>F98&gt;0</formula>
    </cfRule>
    <cfRule type="expression" dxfId="460" priority="26">
      <formula>F98&lt;0</formula>
    </cfRule>
  </conditionalFormatting>
  <conditionalFormatting sqref="H103:L103 H102:K102 F102:F103">
    <cfRule type="expression" dxfId="459" priority="23">
      <formula>F102&gt;0</formula>
    </cfRule>
    <cfRule type="expression" dxfId="458" priority="24">
      <formula>F102&lt;0</formula>
    </cfRule>
  </conditionalFormatting>
  <conditionalFormatting sqref="K101:L101">
    <cfRule type="expression" dxfId="457" priority="21">
      <formula>K101&gt;0</formula>
    </cfRule>
    <cfRule type="expression" dxfId="456" priority="22">
      <formula>K101&lt;0</formula>
    </cfRule>
  </conditionalFormatting>
  <conditionalFormatting sqref="K106:L106 K105">
    <cfRule type="expression" dxfId="455" priority="19">
      <formula>K105&gt;0</formula>
    </cfRule>
    <cfRule type="expression" dxfId="454" priority="20">
      <formula>K105&lt;0</formula>
    </cfRule>
  </conditionalFormatting>
  <conditionalFormatting sqref="H104:L104 H105:J106 F104:F106">
    <cfRule type="expression" dxfId="453" priority="17">
      <formula>F104&gt;0</formula>
    </cfRule>
    <cfRule type="expression" dxfId="452" priority="18">
      <formula>F104&lt;0</formula>
    </cfRule>
  </conditionalFormatting>
  <conditionalFormatting sqref="H109:L109 H108:K108 H110:J110 F108:F110">
    <cfRule type="expression" dxfId="451" priority="15">
      <formula>F108&gt;0</formula>
    </cfRule>
    <cfRule type="expression" dxfId="450" priority="16">
      <formula>F108&lt;0</formula>
    </cfRule>
  </conditionalFormatting>
  <conditionalFormatting sqref="H123:L123 H122:K122 F122:F123">
    <cfRule type="expression" dxfId="449" priority="13">
      <formula>F122&gt;0</formula>
    </cfRule>
    <cfRule type="expression" dxfId="448" priority="14">
      <formula>F122&lt;0</formula>
    </cfRule>
  </conditionalFormatting>
  <conditionalFormatting sqref="H121:L121 H120:K120 F120:F121">
    <cfRule type="expression" dxfId="447" priority="11">
      <formula>F120&gt;0</formula>
    </cfRule>
    <cfRule type="expression" dxfId="446" priority="12">
      <formula>F120&lt;0</formula>
    </cfRule>
  </conditionalFormatting>
  <conditionalFormatting sqref="H119:L119 K118 F119">
    <cfRule type="expression" dxfId="445" priority="9">
      <formula>F118&gt;0</formula>
    </cfRule>
    <cfRule type="expression" dxfId="444" priority="10">
      <formula>F118&lt;0</formula>
    </cfRule>
  </conditionalFormatting>
  <conditionalFormatting sqref="H117:L117 H116:K116 H118:J118 F116:F118">
    <cfRule type="expression" dxfId="443" priority="7">
      <formula>F116&gt;0</formula>
    </cfRule>
    <cfRule type="expression" dxfId="442" priority="8">
      <formula>F116&lt;0</formula>
    </cfRule>
  </conditionalFormatting>
  <conditionalFormatting sqref="H115:L115 K114 F115">
    <cfRule type="expression" dxfId="441" priority="5">
      <formula>F114&gt;0</formula>
    </cfRule>
    <cfRule type="expression" dxfId="440" priority="6">
      <formula>F114&lt;0</formula>
    </cfRule>
  </conditionalFormatting>
  <conditionalFormatting sqref="H113:L113 H112:K112 H114:J114 F112:F114">
    <cfRule type="expression" dxfId="439" priority="3">
      <formula>F112&gt;0</formula>
    </cfRule>
    <cfRule type="expression" dxfId="438" priority="4">
      <formula>F112&lt;0</formula>
    </cfRule>
  </conditionalFormatting>
  <conditionalFormatting sqref="H111:L111 K110 F111">
    <cfRule type="expression" dxfId="437" priority="1">
      <formula>F110&gt;0</formula>
    </cfRule>
    <cfRule type="expression" dxfId="436" priority="2">
      <formula>F110&lt;0</formula>
    </cfRule>
  </conditionalFormatting>
  <hyperlinks>
    <hyperlink ref="A3" location="ACTIVE!A1" display="Back"/>
    <hyperlink ref="A13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P31" sqref="P3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24.64</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7392</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398">
        <v>43841</v>
      </c>
      <c r="C7" s="4">
        <v>300</v>
      </c>
      <c r="D7" s="3">
        <v>25.8</v>
      </c>
      <c r="E7" s="3">
        <v>0</v>
      </c>
      <c r="F7" s="3">
        <f t="shared" si="0"/>
        <v>7740</v>
      </c>
      <c r="G7" s="69"/>
      <c r="H7" s="158"/>
      <c r="I7" s="3"/>
      <c r="J7" s="3"/>
      <c r="K7" s="3"/>
      <c r="L7" s="4"/>
      <c r="M7" s="4"/>
      <c r="O7" s="11" t="s">
        <v>175</v>
      </c>
      <c r="Q7" s="2">
        <f>Q10+Q8</f>
        <v>155.63999999999942</v>
      </c>
      <c r="R7">
        <v>300</v>
      </c>
      <c r="T7" s="1"/>
    </row>
    <row r="8" spans="1:21" x14ac:dyDescent="0.25">
      <c r="B8" s="398"/>
      <c r="C8" s="4"/>
      <c r="D8" s="3"/>
      <c r="E8" s="3"/>
      <c r="F8" s="3"/>
      <c r="G8" s="69"/>
      <c r="H8" s="158"/>
      <c r="I8" s="3"/>
      <c r="J8" s="3"/>
      <c r="K8" s="3"/>
      <c r="L8" s="4"/>
      <c r="M8" s="4"/>
      <c r="O8" s="11" t="s">
        <v>177</v>
      </c>
      <c r="P8" s="33"/>
      <c r="Q8" s="2">
        <f>K18+M18-F18+Q2*Q4</f>
        <v>155.63999999999942</v>
      </c>
    </row>
    <row r="9" spans="1:21" x14ac:dyDescent="0.25">
      <c r="B9" s="398"/>
      <c r="C9" s="4"/>
      <c r="D9" s="3"/>
      <c r="E9" s="3"/>
      <c r="F9" s="3"/>
      <c r="G9" s="4"/>
      <c r="H9" s="158"/>
      <c r="I9" s="3"/>
      <c r="J9" s="3"/>
      <c r="K9" s="3"/>
      <c r="L9" s="4"/>
      <c r="M9" s="4"/>
      <c r="O9" s="11" t="s">
        <v>202</v>
      </c>
      <c r="Q9" s="131">
        <f>IF(Q2=0, 0, Q8/Q6)</f>
        <v>2.1508051009070776E-2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3.5714285714285712E-2</v>
      </c>
      <c r="R11">
        <f>0.88/4</f>
        <v>0.22</v>
      </c>
    </row>
    <row r="12" spans="1:21" x14ac:dyDescent="0.25">
      <c r="B12" s="29"/>
      <c r="H12" s="67"/>
      <c r="O12" s="11" t="s">
        <v>875</v>
      </c>
      <c r="Q12" s="1" t="s">
        <v>1356</v>
      </c>
    </row>
    <row r="13" spans="1:21" x14ac:dyDescent="0.25">
      <c r="B13" s="29"/>
      <c r="H13" s="67"/>
      <c r="O13" s="11" t="s">
        <v>901</v>
      </c>
      <c r="Q13" s="2">
        <f>Q4/4.4</f>
        <v>5.6</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27.104000000000003</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26.857600000000001</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26.611200000000004</v>
      </c>
    </row>
    <row r="20" spans="1:16" x14ac:dyDescent="0.25">
      <c r="B20" s="29"/>
      <c r="O20" s="78">
        <v>1.07</v>
      </c>
      <c r="P20" s="78">
        <f t="shared" si="1"/>
        <v>26.364800000000002</v>
      </c>
    </row>
    <row r="21" spans="1:16" x14ac:dyDescent="0.25">
      <c r="B21" s="29"/>
      <c r="O21" s="78">
        <v>1.06</v>
      </c>
      <c r="P21" s="78">
        <f t="shared" si="1"/>
        <v>26.118400000000001</v>
      </c>
    </row>
    <row r="22" spans="1:16" x14ac:dyDescent="0.25">
      <c r="B22" s="29"/>
      <c r="O22" s="78">
        <v>1.05</v>
      </c>
      <c r="P22" s="78">
        <f t="shared" si="1"/>
        <v>25.872000000000003</v>
      </c>
    </row>
    <row r="23" spans="1:16" x14ac:dyDescent="0.25">
      <c r="B23" s="29"/>
      <c r="O23" s="78">
        <v>1.04</v>
      </c>
      <c r="P23" s="78">
        <f t="shared" si="1"/>
        <v>25.625600000000002</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25.379200000000001</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25.1328</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24.886400000000002</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24.64</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24.393599999999999</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24.147200000000002</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23.9008</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23.654399999999999</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23.407999999999998</v>
      </c>
    </row>
    <row r="33" spans="2:17" x14ac:dyDescent="0.25">
      <c r="B33" s="161"/>
      <c r="C33" s="10"/>
      <c r="D33" s="39"/>
      <c r="E33" s="39"/>
      <c r="F33" s="39"/>
      <c r="G33" s="39"/>
      <c r="H33" s="175"/>
      <c r="I33" s="39"/>
      <c r="J33" s="39"/>
      <c r="K33" s="39"/>
      <c r="L33" s="39"/>
      <c r="O33" s="78">
        <v>0.94</v>
      </c>
      <c r="P33" s="78">
        <f t="shared" si="1"/>
        <v>23.1616</v>
      </c>
    </row>
    <row r="34" spans="2:17" x14ac:dyDescent="0.25">
      <c r="B34" s="161"/>
      <c r="C34" s="10"/>
      <c r="D34" s="39"/>
      <c r="E34" s="39"/>
      <c r="F34" s="39"/>
      <c r="G34" s="39"/>
      <c r="H34" s="175"/>
      <c r="I34" s="39"/>
      <c r="J34" s="39"/>
      <c r="K34" s="39"/>
      <c r="L34" s="39"/>
      <c r="O34" s="78">
        <v>0.93</v>
      </c>
      <c r="P34" s="78">
        <f t="shared" si="1"/>
        <v>22.915200000000002</v>
      </c>
    </row>
    <row r="35" spans="2:17" x14ac:dyDescent="0.25">
      <c r="B35" s="161"/>
      <c r="C35" s="10"/>
      <c r="D35" s="39"/>
      <c r="E35" s="39"/>
      <c r="F35" s="39"/>
      <c r="G35" s="39"/>
      <c r="H35" s="175"/>
      <c r="I35" s="39"/>
      <c r="J35" s="39"/>
      <c r="K35" s="39"/>
      <c r="L35" s="39"/>
      <c r="O35" s="78">
        <v>0.92</v>
      </c>
      <c r="P35" s="78">
        <f t="shared" si="1"/>
        <v>22.668800000000001</v>
      </c>
    </row>
    <row r="36" spans="2:17" x14ac:dyDescent="0.25">
      <c r="B36" s="161"/>
      <c r="C36" s="10"/>
      <c r="D36" s="39"/>
      <c r="E36" s="39"/>
      <c r="F36" s="39"/>
      <c r="G36" s="39"/>
      <c r="H36" s="175"/>
      <c r="I36" s="39"/>
      <c r="J36" s="39"/>
      <c r="K36" s="39"/>
      <c r="L36" s="39"/>
      <c r="O36" s="78">
        <v>0.91</v>
      </c>
      <c r="P36" s="78">
        <f t="shared" si="1"/>
        <v>22.4224</v>
      </c>
    </row>
    <row r="37" spans="2:17" x14ac:dyDescent="0.25">
      <c r="B37" s="161"/>
      <c r="C37" s="10"/>
      <c r="D37" s="39"/>
      <c r="E37" s="39"/>
      <c r="F37" s="39"/>
      <c r="G37" s="39"/>
      <c r="H37" s="175"/>
      <c r="I37" s="39"/>
      <c r="J37" s="39"/>
      <c r="K37" s="39"/>
      <c r="L37" s="39"/>
      <c r="O37" s="78">
        <v>0.9</v>
      </c>
      <c r="P37" s="78">
        <f t="shared" si="1"/>
        <v>22.176000000000002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3"/>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6" si="0">C2*D2+E2</f>
        <v>2151.1999999999998</v>
      </c>
      <c r="G2" s="397">
        <v>43069</v>
      </c>
      <c r="H2" s="7">
        <v>40</v>
      </c>
      <c r="I2" s="43">
        <v>57.28</v>
      </c>
      <c r="J2" s="43">
        <v>0.05</v>
      </c>
      <c r="K2" s="43">
        <f t="shared" ref="K2:K12" si="1">H2*I2-J2</f>
        <v>2291.1499999999996</v>
      </c>
      <c r="L2" s="69">
        <v>43070</v>
      </c>
      <c r="M2" s="43">
        <v>46.8</v>
      </c>
      <c r="O2" s="11" t="s">
        <v>57</v>
      </c>
      <c r="Q2">
        <f>C20-H20</f>
        <v>120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(F20-K20-M20)/Q2)</f>
        <v>41.255333333333368</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48.22</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5786.4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4950.640000000004</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2440.3399999999947</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K20+M20-F20+Q2*Q4</f>
        <v>835.75999999999294</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0.16881857699206412</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M81</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3.566984653670676E-2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10.668141592920355</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398">
        <v>43845</v>
      </c>
      <c r="C15" s="7">
        <v>40</v>
      </c>
      <c r="D15" s="43">
        <v>48</v>
      </c>
      <c r="E15" s="43">
        <v>0</v>
      </c>
      <c r="F15" s="43">
        <f t="shared" si="0"/>
        <v>1920</v>
      </c>
      <c r="G15" s="29"/>
      <c r="H15" s="67"/>
      <c r="W15" s="2"/>
      <c r="X15" s="131"/>
      <c r="AD15" s="178"/>
      <c r="AG15" s="178"/>
    </row>
    <row r="16" spans="1:33" ht="20.25" thickBot="1" x14ac:dyDescent="0.35">
      <c r="B16" s="884">
        <v>43854</v>
      </c>
      <c r="C16" s="4">
        <v>40</v>
      </c>
      <c r="D16" s="2">
        <v>47.6</v>
      </c>
      <c r="E16" s="2">
        <v>-0.2</v>
      </c>
      <c r="F16" s="2">
        <f t="shared" si="0"/>
        <v>1903.8</v>
      </c>
      <c r="G16" s="29"/>
      <c r="H16" s="67"/>
      <c r="P16" s="721" t="s">
        <v>78</v>
      </c>
      <c r="Q16" s="721"/>
      <c r="W16" s="2"/>
      <c r="X16" s="131"/>
    </row>
    <row r="17" spans="1:33" ht="15.75" thickTop="1" x14ac:dyDescent="0.25">
      <c r="B17" s="29"/>
      <c r="G17" s="29"/>
      <c r="H17" s="67"/>
      <c r="P17" s="78">
        <v>1.1000000000000001</v>
      </c>
      <c r="Q17" s="78">
        <f>P17*$Q$4</f>
        <v>53.042000000000002</v>
      </c>
      <c r="W17" s="2"/>
      <c r="X17" s="131"/>
      <c r="AD17" s="178"/>
      <c r="AG17" s="178"/>
    </row>
    <row r="18" spans="1:33" x14ac:dyDescent="0.25">
      <c r="B18" s="29"/>
      <c r="G18" s="29"/>
      <c r="H18" s="67"/>
      <c r="P18" s="78">
        <v>1.0900000000000001</v>
      </c>
      <c r="Q18" s="78">
        <f t="shared" ref="Q18:Q37" si="2">P18*$Q$4</f>
        <v>52.559800000000003</v>
      </c>
      <c r="W18" s="2"/>
      <c r="X18" s="131"/>
    </row>
    <row r="19" spans="1:33" x14ac:dyDescent="0.25">
      <c r="B19" s="29"/>
      <c r="G19" s="29"/>
      <c r="H19" s="67"/>
      <c r="P19" s="78">
        <v>1.08</v>
      </c>
      <c r="Q19" s="78">
        <f t="shared" si="2"/>
        <v>52.077600000000004</v>
      </c>
      <c r="W19" s="2"/>
      <c r="X19" s="131"/>
      <c r="AD19" s="178"/>
      <c r="AG19" s="178"/>
    </row>
    <row r="20" spans="1:33" x14ac:dyDescent="0.25">
      <c r="A20" s="31" t="s">
        <v>81</v>
      </c>
      <c r="B20" s="14"/>
      <c r="C20" s="14">
        <f>SUM(C2:C19)</f>
        <v>810</v>
      </c>
      <c r="D20" s="18"/>
      <c r="E20" s="18"/>
      <c r="F20" s="18">
        <f>SUM(F2:F19)</f>
        <v>42873.4</v>
      </c>
      <c r="G20" s="14"/>
      <c r="H20" s="68">
        <f>SUM(H2:H19)</f>
        <v>690</v>
      </c>
      <c r="I20" s="18"/>
      <c r="J20" s="18"/>
      <c r="K20" s="18">
        <f>SUM(K2:K19)</f>
        <v>37435.56</v>
      </c>
      <c r="L20" s="18"/>
      <c r="M20" s="18">
        <f>SUM(M2:M19)</f>
        <v>487.2</v>
      </c>
      <c r="P20" s="78">
        <v>1.07</v>
      </c>
      <c r="Q20" s="78">
        <f t="shared" si="2"/>
        <v>51.595400000000005</v>
      </c>
      <c r="W20" s="2"/>
      <c r="X20" s="131"/>
    </row>
    <row r="21" spans="1:33" ht="15.75" thickBot="1" x14ac:dyDescent="0.3">
      <c r="A21" s="273" t="s">
        <v>189</v>
      </c>
      <c r="B21" s="274"/>
      <c r="C21" s="275">
        <f>SumByColor($A$21,C2:C19)</f>
        <v>690</v>
      </c>
      <c r="D21" s="275"/>
      <c r="E21" s="275"/>
      <c r="F21" s="276">
        <f>SumByColor($A$21,F2:F19)</f>
        <v>36471</v>
      </c>
      <c r="G21" s="275"/>
      <c r="H21" s="275">
        <f>SumByColor($A$21,H2:H19)</f>
        <v>690</v>
      </c>
      <c r="I21" s="275"/>
      <c r="J21" s="275"/>
      <c r="K21" s="276">
        <f>SumByColor($A$21,K2:K19)</f>
        <v>37435</v>
      </c>
      <c r="L21" s="275"/>
      <c r="M21" s="276">
        <f>SumByColor($A$21,M2:M19)</f>
        <v>488</v>
      </c>
      <c r="P21" s="78">
        <v>1.06</v>
      </c>
      <c r="Q21" s="78">
        <f t="shared" si="2"/>
        <v>51.113199999999999</v>
      </c>
      <c r="W21" s="2"/>
      <c r="X21" s="131"/>
      <c r="AD21" s="178"/>
      <c r="AG21" s="178"/>
    </row>
    <row r="22" spans="1:33" x14ac:dyDescent="0.25">
      <c r="P22" s="78">
        <v>1.05</v>
      </c>
      <c r="Q22" s="78">
        <f t="shared" si="2"/>
        <v>50.631</v>
      </c>
      <c r="W22" s="2"/>
      <c r="X22" s="131"/>
    </row>
    <row r="23" spans="1:33" x14ac:dyDescent="0.25">
      <c r="P23" s="78">
        <v>1.04</v>
      </c>
      <c r="Q23" s="78">
        <f t="shared" si="2"/>
        <v>50.148800000000001</v>
      </c>
      <c r="W23" s="2"/>
      <c r="X23" s="131"/>
      <c r="AD23" s="178"/>
    </row>
    <row r="24" spans="1:33" x14ac:dyDescent="0.25">
      <c r="P24" s="78">
        <v>1.03</v>
      </c>
      <c r="Q24" s="78">
        <f t="shared" si="2"/>
        <v>49.666600000000003</v>
      </c>
      <c r="W24" s="2"/>
      <c r="X24" s="131"/>
    </row>
    <row r="25" spans="1:33" x14ac:dyDescent="0.25">
      <c r="A25" s="10"/>
      <c r="B25" s="159" t="s">
        <v>113</v>
      </c>
      <c r="C25" s="159" t="s">
        <v>143</v>
      </c>
      <c r="D25" s="160" t="s">
        <v>142</v>
      </c>
      <c r="E25" s="162" t="s">
        <v>144</v>
      </c>
      <c r="F25" s="162" t="s">
        <v>65</v>
      </c>
      <c r="G25" s="173" t="s">
        <v>148</v>
      </c>
      <c r="H25" s="173" t="s">
        <v>88</v>
      </c>
      <c r="I25" s="173" t="s">
        <v>151</v>
      </c>
      <c r="J25" s="173" t="s">
        <v>147</v>
      </c>
      <c r="K25" s="173" t="s">
        <v>452</v>
      </c>
      <c r="L25" s="173" t="s">
        <v>901</v>
      </c>
      <c r="M25" s="10"/>
      <c r="P25" s="78">
        <v>1.02</v>
      </c>
      <c r="Q25" s="78">
        <f t="shared" si="2"/>
        <v>49.184399999999997</v>
      </c>
      <c r="W25" s="2"/>
      <c r="X25" s="131"/>
    </row>
    <row r="26" spans="1:33" x14ac:dyDescent="0.25">
      <c r="A26" s="10"/>
      <c r="B26" s="161">
        <v>43014</v>
      </c>
      <c r="C26" s="10">
        <v>40</v>
      </c>
      <c r="D26" s="168">
        <v>53.78</v>
      </c>
      <c r="E26" s="39">
        <v>55.58</v>
      </c>
      <c r="F26" s="39">
        <f t="shared" ref="F26:F51" si="3">C26*(E26-D26)</f>
        <v>71.999999999999886</v>
      </c>
      <c r="G26" s="39">
        <f t="shared" ref="G26:G51" si="4">D26*C26</f>
        <v>2151.1999999999998</v>
      </c>
      <c r="H26" s="175">
        <f t="shared" ref="H26:H51" si="5">(E26-D26)/D26</f>
        <v>3.3469691335068746E-2</v>
      </c>
      <c r="I26" s="39"/>
      <c r="J26" s="39">
        <f t="shared" ref="J26:J57" si="6">F26+$Q$10</f>
        <v>1676.5800000000017</v>
      </c>
      <c r="K26" s="39"/>
      <c r="L26" s="10"/>
      <c r="M26" s="10"/>
      <c r="P26" s="78">
        <v>1.01</v>
      </c>
      <c r="Q26" s="78">
        <f t="shared" si="2"/>
        <v>48.702199999999998</v>
      </c>
      <c r="W26" s="2"/>
      <c r="X26" s="131"/>
    </row>
    <row r="27" spans="1:33" x14ac:dyDescent="0.25">
      <c r="A27" s="10"/>
      <c r="B27" s="161">
        <v>43021</v>
      </c>
      <c r="C27" s="181">
        <v>120</v>
      </c>
      <c r="D27" s="182">
        <v>53.2667</v>
      </c>
      <c r="E27" s="39">
        <v>53.39</v>
      </c>
      <c r="F27" s="39">
        <f t="shared" si="3"/>
        <v>14.796000000000049</v>
      </c>
      <c r="G27" s="39">
        <f t="shared" si="4"/>
        <v>6392.0039999999999</v>
      </c>
      <c r="H27" s="175">
        <f t="shared" si="5"/>
        <v>2.3147670120356699E-3</v>
      </c>
      <c r="I27" s="39">
        <v>53</v>
      </c>
      <c r="J27" s="39">
        <f t="shared" si="6"/>
        <v>1619.3760000000018</v>
      </c>
      <c r="K27" s="39"/>
      <c r="L27" s="10"/>
      <c r="M27" s="10"/>
      <c r="P27" s="78">
        <v>1</v>
      </c>
      <c r="Q27" s="78">
        <f t="shared" si="2"/>
        <v>48.22</v>
      </c>
      <c r="W27" s="2"/>
      <c r="X27" s="131"/>
    </row>
    <row r="28" spans="1:33" x14ac:dyDescent="0.25">
      <c r="A28" s="10"/>
      <c r="B28" s="161">
        <v>43031</v>
      </c>
      <c r="C28" s="10">
        <v>120</v>
      </c>
      <c r="D28" s="39">
        <v>53.2667</v>
      </c>
      <c r="E28" s="39">
        <v>54.91</v>
      </c>
      <c r="F28" s="39">
        <f t="shared" si="3"/>
        <v>197.19599999999957</v>
      </c>
      <c r="G28" s="39">
        <f t="shared" si="4"/>
        <v>6392.0039999999999</v>
      </c>
      <c r="H28" s="175">
        <f t="shared" si="5"/>
        <v>3.0850418741915613E-2</v>
      </c>
      <c r="I28" s="39"/>
      <c r="J28" s="39">
        <f t="shared" si="6"/>
        <v>1801.7760000000012</v>
      </c>
      <c r="K28" s="39"/>
      <c r="L28" s="10"/>
      <c r="M28" s="10"/>
      <c r="P28" s="78">
        <v>0.99</v>
      </c>
      <c r="Q28" s="78">
        <f t="shared" si="2"/>
        <v>47.7378</v>
      </c>
      <c r="W28" s="2"/>
      <c r="X28" s="131"/>
    </row>
    <row r="29" spans="1:33" x14ac:dyDescent="0.25">
      <c r="A29" s="10">
        <v>80</v>
      </c>
      <c r="B29" s="161">
        <v>43069</v>
      </c>
      <c r="C29" s="10">
        <v>80</v>
      </c>
      <c r="D29" s="39">
        <v>51.259399999999999</v>
      </c>
      <c r="E29" s="39">
        <v>57.28</v>
      </c>
      <c r="F29" s="39">
        <f t="shared" si="3"/>
        <v>481.64800000000014</v>
      </c>
      <c r="G29" s="39">
        <f t="shared" si="4"/>
        <v>4100.7520000000004</v>
      </c>
      <c r="H29" s="175">
        <f t="shared" si="5"/>
        <v>0.11745357924595297</v>
      </c>
      <c r="I29" s="39">
        <v>50.8</v>
      </c>
      <c r="J29" s="39">
        <f t="shared" si="6"/>
        <v>2086.2280000000019</v>
      </c>
      <c r="K29" s="39"/>
      <c r="L29" s="10"/>
      <c r="M29" s="10"/>
      <c r="P29" s="78">
        <v>0.98</v>
      </c>
      <c r="Q29" s="78">
        <f t="shared" si="2"/>
        <v>47.255600000000001</v>
      </c>
      <c r="W29" s="2"/>
      <c r="X29" s="131"/>
    </row>
    <row r="30" spans="1:33" x14ac:dyDescent="0.25">
      <c r="A30" s="10">
        <v>80</v>
      </c>
      <c r="B30" s="161">
        <v>43072</v>
      </c>
      <c r="C30" s="10">
        <v>80</v>
      </c>
      <c r="D30" s="39">
        <v>50.675600000000003</v>
      </c>
      <c r="E30" s="39">
        <v>56.2</v>
      </c>
      <c r="F30" s="39">
        <f t="shared" si="3"/>
        <v>441.952</v>
      </c>
      <c r="G30" s="39">
        <f t="shared" si="4"/>
        <v>4054.0480000000002</v>
      </c>
      <c r="H30" s="175">
        <f t="shared" si="5"/>
        <v>0.10901498946238426</v>
      </c>
      <c r="I30" s="39" t="s">
        <v>700</v>
      </c>
      <c r="J30" s="39">
        <f t="shared" si="6"/>
        <v>2046.5320000000017</v>
      </c>
      <c r="K30" s="39"/>
      <c r="L30" s="10"/>
      <c r="M30" s="10"/>
      <c r="P30" s="78">
        <v>0.97</v>
      </c>
      <c r="Q30" s="78">
        <f t="shared" si="2"/>
        <v>46.773399999999995</v>
      </c>
      <c r="W30" s="2"/>
      <c r="X30" s="131"/>
    </row>
    <row r="31" spans="1:33" x14ac:dyDescent="0.25">
      <c r="A31" s="10">
        <v>80</v>
      </c>
      <c r="B31" s="161">
        <v>43108</v>
      </c>
      <c r="C31" s="10">
        <v>80</v>
      </c>
      <c r="D31" s="39">
        <v>50.675600000000003</v>
      </c>
      <c r="E31" s="39">
        <v>62.04</v>
      </c>
      <c r="F31" s="39">
        <f t="shared" si="3"/>
        <v>909.1519999999997</v>
      </c>
      <c r="G31" s="39">
        <f t="shared" si="4"/>
        <v>4054.0480000000002</v>
      </c>
      <c r="H31" s="175">
        <f t="shared" si="5"/>
        <v>0.22425782822502341</v>
      </c>
      <c r="I31" s="39" t="s">
        <v>784</v>
      </c>
      <c r="J31" s="39">
        <f t="shared" si="6"/>
        <v>2513.7320000000013</v>
      </c>
      <c r="K31" s="39"/>
      <c r="L31" s="10"/>
      <c r="M31" s="10"/>
      <c r="P31" s="78">
        <v>0.96</v>
      </c>
      <c r="Q31" s="78">
        <f t="shared" si="2"/>
        <v>46.291199999999996</v>
      </c>
      <c r="W31" s="2"/>
      <c r="X31" s="131"/>
    </row>
    <row r="32" spans="1:33" x14ac:dyDescent="0.25">
      <c r="A32" s="10">
        <v>80</v>
      </c>
      <c r="B32" s="161">
        <v>43117</v>
      </c>
      <c r="C32" s="10">
        <v>80</v>
      </c>
      <c r="D32" s="39">
        <v>50.675600000000003</v>
      </c>
      <c r="E32" s="39">
        <v>63.88</v>
      </c>
      <c r="F32" s="39">
        <f t="shared" si="3"/>
        <v>1056.3519999999999</v>
      </c>
      <c r="G32" s="39">
        <f t="shared" si="4"/>
        <v>4054.0480000000002</v>
      </c>
      <c r="H32" s="175">
        <f t="shared" si="5"/>
        <v>0.26056721578037556</v>
      </c>
      <c r="I32" s="39"/>
      <c r="J32" s="39">
        <f t="shared" si="6"/>
        <v>2660.9320000000016</v>
      </c>
      <c r="K32" s="39"/>
      <c r="L32" s="10"/>
      <c r="M32" s="10"/>
      <c r="P32" s="78">
        <v>0.95</v>
      </c>
      <c r="Q32" s="78">
        <f t="shared" si="2"/>
        <v>45.808999999999997</v>
      </c>
      <c r="W32" s="2"/>
      <c r="X32" s="131"/>
    </row>
    <row r="33" spans="1:24" x14ac:dyDescent="0.25">
      <c r="A33" s="10">
        <v>80</v>
      </c>
      <c r="B33" s="161">
        <v>43136</v>
      </c>
      <c r="C33" s="181">
        <v>120</v>
      </c>
      <c r="D33" s="182">
        <v>53.050400000000003</v>
      </c>
      <c r="E33" s="39">
        <v>58.16</v>
      </c>
      <c r="F33" s="39">
        <f t="shared" si="3"/>
        <v>613.15199999999913</v>
      </c>
      <c r="G33" s="39">
        <f t="shared" si="4"/>
        <v>6366.0480000000007</v>
      </c>
      <c r="H33" s="175">
        <f t="shared" si="5"/>
        <v>9.6315956147361617E-2</v>
      </c>
      <c r="I33" s="39"/>
      <c r="J33" s="39">
        <f t="shared" si="6"/>
        <v>2217.7320000000009</v>
      </c>
      <c r="K33" s="39"/>
      <c r="L33" s="10"/>
      <c r="M33" s="10"/>
      <c r="P33" s="78">
        <v>0.94</v>
      </c>
      <c r="Q33" s="78">
        <f t="shared" si="2"/>
        <v>45.326799999999999</v>
      </c>
      <c r="W33" s="2"/>
      <c r="X33" s="131"/>
    </row>
    <row r="34" spans="1:24" x14ac:dyDescent="0.25">
      <c r="A34" s="10">
        <v>120</v>
      </c>
      <c r="B34" s="161">
        <v>43178</v>
      </c>
      <c r="C34" s="10">
        <v>120</v>
      </c>
      <c r="D34" s="39">
        <v>52.79</v>
      </c>
      <c r="E34" s="39">
        <v>55.48</v>
      </c>
      <c r="F34" s="39">
        <f t="shared" si="3"/>
        <v>322.79999999999973</v>
      </c>
      <c r="G34" s="39">
        <f t="shared" si="4"/>
        <v>6334.8</v>
      </c>
      <c r="H34" s="175">
        <f t="shared" si="5"/>
        <v>5.0956620572078004E-2</v>
      </c>
      <c r="I34" s="170" t="s">
        <v>890</v>
      </c>
      <c r="J34" s="39">
        <f t="shared" si="6"/>
        <v>1927.3800000000015</v>
      </c>
      <c r="K34" s="39"/>
      <c r="L34" s="10"/>
      <c r="M34" s="10"/>
      <c r="P34" s="78">
        <v>0.93</v>
      </c>
      <c r="Q34" s="78">
        <f t="shared" si="2"/>
        <v>44.8446</v>
      </c>
      <c r="W34" s="2"/>
      <c r="X34" s="131"/>
    </row>
    <row r="35" spans="1:24" x14ac:dyDescent="0.25">
      <c r="A35" s="10">
        <v>120</v>
      </c>
      <c r="B35" s="161">
        <v>43181</v>
      </c>
      <c r="C35" s="7">
        <v>200</v>
      </c>
      <c r="D35" s="43">
        <v>52.87</v>
      </c>
      <c r="E35" s="39">
        <v>52.76</v>
      </c>
      <c r="F35" s="39">
        <f t="shared" si="3"/>
        <v>-21.999999999999886</v>
      </c>
      <c r="G35" s="39">
        <f t="shared" si="4"/>
        <v>10574</v>
      </c>
      <c r="H35" s="175">
        <f t="shared" si="5"/>
        <v>-2.08057499527141E-3</v>
      </c>
      <c r="I35" s="39"/>
      <c r="J35" s="39">
        <f t="shared" si="6"/>
        <v>1582.5800000000017</v>
      </c>
      <c r="K35" s="39"/>
      <c r="L35" s="10"/>
      <c r="M35" s="10"/>
      <c r="P35" s="78">
        <v>0.92</v>
      </c>
      <c r="Q35" s="78">
        <f t="shared" si="2"/>
        <v>44.362400000000001</v>
      </c>
      <c r="W35" s="2"/>
      <c r="X35" s="131"/>
    </row>
    <row r="36" spans="1:24" x14ac:dyDescent="0.25">
      <c r="A36" s="10">
        <v>120</v>
      </c>
      <c r="B36" s="161">
        <v>43185</v>
      </c>
      <c r="C36" s="10">
        <v>200</v>
      </c>
      <c r="D36" s="39">
        <v>52.874299999999998</v>
      </c>
      <c r="E36" s="39">
        <v>52.29</v>
      </c>
      <c r="F36" s="39">
        <f t="shared" si="3"/>
        <v>-116.85999999999979</v>
      </c>
      <c r="G36" s="39">
        <f t="shared" si="4"/>
        <v>10574.859999999999</v>
      </c>
      <c r="H36" s="175">
        <f t="shared" si="5"/>
        <v>-1.105073731472566E-2</v>
      </c>
      <c r="I36" s="39"/>
      <c r="J36" s="39">
        <f t="shared" si="6"/>
        <v>1487.7200000000021</v>
      </c>
      <c r="K36" s="39"/>
      <c r="L36" s="10"/>
      <c r="M36" s="10"/>
      <c r="P36" s="78">
        <v>0.91</v>
      </c>
      <c r="Q36" s="78">
        <f t="shared" si="2"/>
        <v>43.880200000000002</v>
      </c>
      <c r="W36" s="2"/>
      <c r="X36" s="131"/>
    </row>
    <row r="37" spans="1:24" x14ac:dyDescent="0.25">
      <c r="A37" s="10">
        <v>120</v>
      </c>
      <c r="B37" s="161">
        <v>43186</v>
      </c>
      <c r="C37" s="10">
        <v>200</v>
      </c>
      <c r="D37" s="39">
        <v>52.874299999999998</v>
      </c>
      <c r="E37" s="39">
        <v>51.1</v>
      </c>
      <c r="F37" s="39">
        <f t="shared" si="3"/>
        <v>-354.85999999999933</v>
      </c>
      <c r="G37" s="39">
        <f t="shared" si="4"/>
        <v>10574.859999999999</v>
      </c>
      <c r="H37" s="175">
        <f t="shared" si="5"/>
        <v>-3.3556945434738555E-2</v>
      </c>
      <c r="I37" s="39"/>
      <c r="J37" s="39">
        <f t="shared" si="6"/>
        <v>1249.7200000000025</v>
      </c>
      <c r="K37" s="39"/>
      <c r="L37" s="10"/>
      <c r="M37" s="10"/>
      <c r="P37" s="78">
        <v>0.9</v>
      </c>
      <c r="Q37" s="78">
        <f t="shared" si="2"/>
        <v>43.398000000000003</v>
      </c>
      <c r="W37" s="2"/>
      <c r="X37" s="131"/>
    </row>
    <row r="38" spans="1:24" x14ac:dyDescent="0.25">
      <c r="A38" s="10">
        <v>120</v>
      </c>
      <c r="B38" s="161">
        <v>43187</v>
      </c>
      <c r="C38" s="10">
        <v>200</v>
      </c>
      <c r="D38" s="39">
        <v>52.87</v>
      </c>
      <c r="E38" s="39">
        <v>52.23</v>
      </c>
      <c r="F38" s="39">
        <f t="shared" si="3"/>
        <v>-128.00000000000011</v>
      </c>
      <c r="G38" s="39">
        <f t="shared" si="4"/>
        <v>10574</v>
      </c>
      <c r="H38" s="175">
        <f t="shared" si="5"/>
        <v>-1.2105163608851912E-2</v>
      </c>
      <c r="I38" s="39"/>
      <c r="J38" s="39">
        <f t="shared" si="6"/>
        <v>1476.5800000000017</v>
      </c>
      <c r="K38" s="39">
        <v>39</v>
      </c>
      <c r="L38" s="10"/>
      <c r="M38" s="10"/>
      <c r="W38" s="2"/>
      <c r="X38" s="131"/>
    </row>
    <row r="39" spans="1:24" x14ac:dyDescent="0.25">
      <c r="A39" s="10">
        <v>120</v>
      </c>
      <c r="B39" s="161">
        <v>43204</v>
      </c>
      <c r="C39" s="10">
        <v>200</v>
      </c>
      <c r="D39" s="39">
        <v>52.874299999999998</v>
      </c>
      <c r="E39" s="39">
        <v>50.89</v>
      </c>
      <c r="F39" s="39">
        <f t="shared" si="3"/>
        <v>-396.8599999999995</v>
      </c>
      <c r="G39" s="39">
        <f t="shared" si="4"/>
        <v>10574.859999999999</v>
      </c>
      <c r="H39" s="175">
        <f t="shared" si="5"/>
        <v>-3.7528629220623208E-2</v>
      </c>
      <c r="I39" s="39"/>
      <c r="J39" s="39">
        <f t="shared" si="6"/>
        <v>1207.7200000000023</v>
      </c>
      <c r="K39" s="39"/>
      <c r="L39" s="10"/>
      <c r="M39" s="10"/>
      <c r="O39" s="11"/>
      <c r="R39" s="33"/>
      <c r="W39" s="2"/>
      <c r="X39" s="131"/>
    </row>
    <row r="40" spans="1:24" x14ac:dyDescent="0.25">
      <c r="A40" s="10">
        <v>200</v>
      </c>
      <c r="B40" s="161">
        <v>43216</v>
      </c>
      <c r="C40" s="10">
        <v>200</v>
      </c>
      <c r="D40" s="39">
        <v>52.874299999999998</v>
      </c>
      <c r="E40" s="39">
        <v>52.44</v>
      </c>
      <c r="F40" s="39">
        <f t="shared" si="3"/>
        <v>-86.86000000000007</v>
      </c>
      <c r="G40" s="39">
        <f t="shared" si="4"/>
        <v>10574.859999999999</v>
      </c>
      <c r="H40" s="175">
        <f t="shared" si="5"/>
        <v>-8.2138203248080903E-3</v>
      </c>
      <c r="I40" s="39"/>
      <c r="J40" s="39">
        <f t="shared" si="6"/>
        <v>1517.7200000000016</v>
      </c>
      <c r="K40" s="39"/>
      <c r="L40" s="10"/>
      <c r="M40" s="10"/>
      <c r="O40" s="2"/>
      <c r="R40" s="33"/>
      <c r="W40" s="2"/>
      <c r="X40" s="131"/>
    </row>
    <row r="41" spans="1:24" x14ac:dyDescent="0.25">
      <c r="A41" s="10">
        <v>120</v>
      </c>
      <c r="B41" s="161">
        <v>43230</v>
      </c>
      <c r="C41" s="181">
        <v>120</v>
      </c>
      <c r="D41" s="182">
        <v>51.671300000000002</v>
      </c>
      <c r="E41" s="39">
        <v>54.65</v>
      </c>
      <c r="F41" s="39">
        <f t="shared" si="3"/>
        <v>357.44399999999956</v>
      </c>
      <c r="G41" s="39">
        <f t="shared" si="4"/>
        <v>6200.5560000000005</v>
      </c>
      <c r="H41" s="175">
        <f t="shared" si="5"/>
        <v>5.7647088422393016E-2</v>
      </c>
      <c r="I41" s="737" t="s">
        <v>1008</v>
      </c>
      <c r="J41" s="39">
        <f t="shared" si="6"/>
        <v>1962.0240000000013</v>
      </c>
      <c r="K41" s="39"/>
      <c r="L41" s="10">
        <v>12.05</v>
      </c>
      <c r="M41" s="10"/>
      <c r="O41" s="2"/>
      <c r="R41" s="33"/>
      <c r="W41" s="2"/>
      <c r="X41" s="131"/>
    </row>
    <row r="42" spans="1:24" x14ac:dyDescent="0.25">
      <c r="A42" s="10">
        <v>120</v>
      </c>
      <c r="B42" s="161">
        <v>43237</v>
      </c>
      <c r="C42" s="7">
        <v>200</v>
      </c>
      <c r="D42" s="43">
        <v>52.622799999999998</v>
      </c>
      <c r="E42" s="39">
        <v>54.22</v>
      </c>
      <c r="F42" s="39">
        <f t="shared" si="3"/>
        <v>319.44000000000017</v>
      </c>
      <c r="G42" s="39">
        <f t="shared" si="4"/>
        <v>10524.56</v>
      </c>
      <c r="H42" s="175">
        <f t="shared" si="5"/>
        <v>3.0351862690696826E-2</v>
      </c>
      <c r="I42" s="39">
        <v>52.25</v>
      </c>
      <c r="J42" s="39">
        <f t="shared" si="6"/>
        <v>1924.0200000000018</v>
      </c>
      <c r="K42" s="39"/>
      <c r="L42" s="39">
        <v>12</v>
      </c>
      <c r="M42" s="10"/>
      <c r="O42" s="2"/>
      <c r="R42" s="33"/>
      <c r="W42" s="2"/>
      <c r="X42" s="131"/>
    </row>
    <row r="43" spans="1:24" x14ac:dyDescent="0.25">
      <c r="A43" s="10">
        <v>40</v>
      </c>
      <c r="B43" s="161">
        <v>43242</v>
      </c>
      <c r="C43" s="181">
        <v>120</v>
      </c>
      <c r="D43" s="182">
        <v>50.723599999999998</v>
      </c>
      <c r="E43" s="39">
        <v>55.26</v>
      </c>
      <c r="F43" s="39">
        <f t="shared" si="3"/>
        <v>544.36800000000005</v>
      </c>
      <c r="G43" s="39">
        <f t="shared" si="4"/>
        <v>6086.8319999999994</v>
      </c>
      <c r="H43" s="175">
        <f t="shared" si="5"/>
        <v>8.9433715272575307E-2</v>
      </c>
      <c r="I43" s="737" t="s">
        <v>1021</v>
      </c>
      <c r="J43" s="39">
        <f t="shared" si="6"/>
        <v>2148.9480000000017</v>
      </c>
      <c r="K43" s="39"/>
      <c r="L43" s="10">
        <v>12.23</v>
      </c>
      <c r="M43" s="10"/>
      <c r="O43" s="2"/>
      <c r="R43" s="78"/>
      <c r="W43" s="2"/>
      <c r="X43" s="131"/>
    </row>
    <row r="44" spans="1:24" x14ac:dyDescent="0.25">
      <c r="A44" s="10">
        <v>40</v>
      </c>
      <c r="B44" s="161">
        <v>43244</v>
      </c>
      <c r="C44" s="7">
        <v>200</v>
      </c>
      <c r="D44" s="43">
        <v>52.226199999999999</v>
      </c>
      <c r="E44" s="39">
        <v>54.67</v>
      </c>
      <c r="F44" s="39">
        <f t="shared" si="3"/>
        <v>488.76000000000062</v>
      </c>
      <c r="G44" s="39">
        <f t="shared" si="4"/>
        <v>10445.24</v>
      </c>
      <c r="H44" s="175">
        <f t="shared" si="5"/>
        <v>4.6792606010010361E-2</v>
      </c>
      <c r="I44" s="737" t="s">
        <v>1025</v>
      </c>
      <c r="J44" s="39">
        <f t="shared" si="6"/>
        <v>2093.3400000000024</v>
      </c>
      <c r="K44" s="39"/>
      <c r="L44" s="39">
        <v>12.1</v>
      </c>
      <c r="M44" s="10"/>
      <c r="O44" s="2"/>
      <c r="R44" s="78"/>
      <c r="W44" s="2"/>
      <c r="X44" s="131"/>
    </row>
    <row r="45" spans="1:24" x14ac:dyDescent="0.25">
      <c r="A45" s="10">
        <v>40</v>
      </c>
      <c r="B45" s="161">
        <v>43249</v>
      </c>
      <c r="C45" s="10">
        <v>250</v>
      </c>
      <c r="D45" s="39">
        <v>52.396900000000002</v>
      </c>
      <c r="E45" s="39">
        <v>52.95</v>
      </c>
      <c r="F45" s="39">
        <f t="shared" si="3"/>
        <v>138.27500000000015</v>
      </c>
      <c r="G45" s="39">
        <f t="shared" si="4"/>
        <v>13099.225</v>
      </c>
      <c r="H45" s="175">
        <f t="shared" si="5"/>
        <v>1.0555968005740808E-2</v>
      </c>
      <c r="I45" s="39"/>
      <c r="J45" s="39">
        <f t="shared" si="6"/>
        <v>1742.8550000000018</v>
      </c>
      <c r="K45" s="39"/>
      <c r="L45" s="10">
        <v>11.71</v>
      </c>
      <c r="M45" s="10"/>
      <c r="O45" s="2"/>
      <c r="R45" s="78"/>
      <c r="W45" s="2"/>
      <c r="X45" s="131"/>
    </row>
    <row r="46" spans="1:24" x14ac:dyDescent="0.25">
      <c r="A46" s="10">
        <v>40</v>
      </c>
      <c r="B46" s="161">
        <v>43252</v>
      </c>
      <c r="C46" s="10">
        <v>250</v>
      </c>
      <c r="D46" s="39">
        <v>52.084899999999998</v>
      </c>
      <c r="E46" s="39">
        <v>54.69</v>
      </c>
      <c r="F46" s="39">
        <f t="shared" si="3"/>
        <v>651.27500000000009</v>
      </c>
      <c r="G46" s="39">
        <f t="shared" si="4"/>
        <v>13021.224999999999</v>
      </c>
      <c r="H46" s="175">
        <f t="shared" si="5"/>
        <v>5.001641550622158E-2</v>
      </c>
      <c r="I46" s="39"/>
      <c r="J46" s="39">
        <f t="shared" si="6"/>
        <v>2255.8550000000018</v>
      </c>
      <c r="K46" s="39"/>
      <c r="L46" s="10">
        <v>12.1</v>
      </c>
      <c r="M46" s="10"/>
      <c r="O46" s="2"/>
      <c r="R46" s="78"/>
      <c r="W46" s="2"/>
      <c r="X46" s="131"/>
    </row>
    <row r="47" spans="1:24" x14ac:dyDescent="0.25">
      <c r="A47" s="10">
        <v>70</v>
      </c>
      <c r="B47" s="161">
        <v>43273</v>
      </c>
      <c r="C47" s="7">
        <v>200</v>
      </c>
      <c r="D47" s="43">
        <v>51.456400000000002</v>
      </c>
      <c r="E47" s="39">
        <v>53.94</v>
      </c>
      <c r="F47" s="39">
        <f t="shared" si="3"/>
        <v>496.71999999999912</v>
      </c>
      <c r="G47" s="39">
        <f t="shared" si="4"/>
        <v>10291.280000000001</v>
      </c>
      <c r="H47" s="175">
        <f t="shared" si="5"/>
        <v>4.8266104896572543E-2</v>
      </c>
      <c r="I47" s="737" t="s">
        <v>1069</v>
      </c>
      <c r="J47" s="39">
        <f t="shared" si="6"/>
        <v>2101.3000000000011</v>
      </c>
      <c r="K47" s="39"/>
      <c r="L47" s="10">
        <v>11.93</v>
      </c>
      <c r="M47" s="10"/>
      <c r="O47" s="2"/>
      <c r="R47" s="78"/>
      <c r="X47" s="131"/>
    </row>
    <row r="48" spans="1:24" x14ac:dyDescent="0.25">
      <c r="A48" s="10">
        <v>150</v>
      </c>
      <c r="B48" s="161">
        <v>43278</v>
      </c>
      <c r="C48" s="10">
        <v>200</v>
      </c>
      <c r="D48" s="39">
        <v>51.46</v>
      </c>
      <c r="E48" s="39">
        <v>53.28</v>
      </c>
      <c r="F48" s="39">
        <f t="shared" si="3"/>
        <v>364.00000000000006</v>
      </c>
      <c r="G48" s="39">
        <f t="shared" si="4"/>
        <v>10292</v>
      </c>
      <c r="H48" s="175">
        <f t="shared" si="5"/>
        <v>3.5367275553828223E-2</v>
      </c>
      <c r="I48" s="39"/>
      <c r="J48" s="39">
        <f t="shared" si="6"/>
        <v>1968.5800000000017</v>
      </c>
      <c r="K48" s="39"/>
      <c r="L48" s="10">
        <v>11.79</v>
      </c>
      <c r="M48" s="10"/>
      <c r="O48" s="2"/>
      <c r="R48" s="78"/>
      <c r="X48" s="131"/>
    </row>
    <row r="49" spans="1:24" x14ac:dyDescent="0.25">
      <c r="A49" s="10">
        <v>70</v>
      </c>
      <c r="B49" s="161">
        <v>43279</v>
      </c>
      <c r="C49" s="181">
        <v>120</v>
      </c>
      <c r="D49" s="182">
        <v>48.82</v>
      </c>
      <c r="E49" s="39">
        <v>53.63</v>
      </c>
      <c r="F49" s="39">
        <f t="shared" si="3"/>
        <v>577.20000000000027</v>
      </c>
      <c r="G49" s="39">
        <f t="shared" si="4"/>
        <v>5858.4</v>
      </c>
      <c r="H49" s="175">
        <f t="shared" si="5"/>
        <v>9.8525194592380225E-2</v>
      </c>
      <c r="I49" s="737" t="s">
        <v>1071</v>
      </c>
      <c r="J49" s="39">
        <f t="shared" si="6"/>
        <v>2181.780000000002</v>
      </c>
      <c r="K49" s="39"/>
      <c r="L49" s="10">
        <v>11.87</v>
      </c>
      <c r="M49" s="10"/>
      <c r="R49" s="78"/>
      <c r="X49" s="131"/>
    </row>
    <row r="50" spans="1:24" x14ac:dyDescent="0.25">
      <c r="A50" s="10">
        <v>0</v>
      </c>
      <c r="B50" s="161">
        <v>43286</v>
      </c>
      <c r="C50" s="10">
        <v>0</v>
      </c>
      <c r="D50" s="39"/>
      <c r="E50" s="39"/>
      <c r="F50" s="39">
        <v>765.38</v>
      </c>
      <c r="G50" s="10"/>
      <c r="H50" s="175"/>
      <c r="I50" s="39"/>
      <c r="J50" s="39">
        <f t="shared" si="6"/>
        <v>2369.9600000000019</v>
      </c>
      <c r="K50" s="39"/>
      <c r="L50" s="10">
        <v>12.22</v>
      </c>
      <c r="M50" s="10"/>
      <c r="R50" s="78"/>
      <c r="X50" s="131"/>
    </row>
    <row r="51" spans="1:24" x14ac:dyDescent="0.25">
      <c r="A51" s="10">
        <v>0</v>
      </c>
      <c r="B51" s="161">
        <v>43294</v>
      </c>
      <c r="C51" s="10">
        <v>80</v>
      </c>
      <c r="D51" s="39">
        <v>44.832799999999999</v>
      </c>
      <c r="E51" s="39">
        <v>54.4</v>
      </c>
      <c r="F51" s="39">
        <f t="shared" si="3"/>
        <v>765.37599999999998</v>
      </c>
      <c r="G51" s="39">
        <f t="shared" si="4"/>
        <v>3586.6239999999998</v>
      </c>
      <c r="H51" s="175">
        <f t="shared" si="5"/>
        <v>0.21339733409468067</v>
      </c>
      <c r="I51" s="39"/>
      <c r="J51" s="39">
        <f t="shared" si="6"/>
        <v>2369.9560000000019</v>
      </c>
      <c r="K51" s="39"/>
      <c r="L51" s="10">
        <v>12.01</v>
      </c>
      <c r="M51" s="10"/>
      <c r="R51" s="78"/>
      <c r="X51" s="131"/>
    </row>
    <row r="52" spans="1:24" x14ac:dyDescent="0.25">
      <c r="A52" s="10">
        <v>0</v>
      </c>
      <c r="B52" s="161">
        <v>43294</v>
      </c>
      <c r="C52" s="181">
        <v>120</v>
      </c>
      <c r="D52" s="182">
        <v>47.822000000000003</v>
      </c>
      <c r="E52" s="39">
        <v>55.36</v>
      </c>
      <c r="F52" s="39">
        <f t="shared" ref="F52:F57" si="7">C52*(E52-D52)</f>
        <v>904.5599999999996</v>
      </c>
      <c r="G52" s="39">
        <f t="shared" ref="G52:G57" si="8">D52*C52</f>
        <v>5738.64</v>
      </c>
      <c r="H52" s="175">
        <f t="shared" ref="H52:H57" si="9">(E52-D52)/D52</f>
        <v>0.15762619714775619</v>
      </c>
      <c r="I52" s="737" t="s">
        <v>1188</v>
      </c>
      <c r="J52" s="39">
        <f t="shared" si="6"/>
        <v>2509.1400000000012</v>
      </c>
      <c r="K52" s="39"/>
      <c r="L52" s="10">
        <v>11.9</v>
      </c>
      <c r="M52" s="10"/>
      <c r="R52" s="78"/>
      <c r="X52" s="131"/>
    </row>
    <row r="53" spans="1:24" x14ac:dyDescent="0.25">
      <c r="A53" s="10">
        <v>0</v>
      </c>
      <c r="B53" s="161">
        <v>43312</v>
      </c>
      <c r="C53" s="10">
        <v>120</v>
      </c>
      <c r="D53" s="39">
        <v>47.821800000000003</v>
      </c>
      <c r="E53" s="39">
        <v>57.29</v>
      </c>
      <c r="F53" s="39">
        <f t="shared" si="7"/>
        <v>1136.1839999999995</v>
      </c>
      <c r="G53" s="39">
        <f t="shared" si="8"/>
        <v>5738.616</v>
      </c>
      <c r="H53" s="175">
        <f t="shared" si="9"/>
        <v>0.19798920157752312</v>
      </c>
      <c r="I53" s="39"/>
      <c r="J53" s="39">
        <f t="shared" si="6"/>
        <v>2740.764000000001</v>
      </c>
      <c r="K53" s="39"/>
      <c r="L53" s="10">
        <v>12.67</v>
      </c>
      <c r="M53" s="10"/>
      <c r="R53" s="78"/>
      <c r="X53" s="131"/>
    </row>
    <row r="54" spans="1:24" x14ac:dyDescent="0.25">
      <c r="A54" s="10">
        <v>0</v>
      </c>
      <c r="B54" s="161">
        <v>43316</v>
      </c>
      <c r="C54" s="10">
        <v>120</v>
      </c>
      <c r="D54" s="39">
        <v>47.821800000000003</v>
      </c>
      <c r="E54" s="39">
        <v>58.83</v>
      </c>
      <c r="F54" s="39">
        <f t="shared" si="7"/>
        <v>1320.9839999999995</v>
      </c>
      <c r="G54" s="39">
        <f t="shared" si="8"/>
        <v>5738.616</v>
      </c>
      <c r="H54" s="175">
        <f t="shared" si="9"/>
        <v>0.23019208812717201</v>
      </c>
      <c r="I54" s="39"/>
      <c r="J54" s="759">
        <f t="shared" si="6"/>
        <v>2925.5640000000012</v>
      </c>
      <c r="K54" s="39"/>
      <c r="L54" s="10">
        <v>12.67</v>
      </c>
      <c r="M54" s="10"/>
      <c r="R54" s="78"/>
      <c r="X54" s="131"/>
    </row>
    <row r="55" spans="1:24" x14ac:dyDescent="0.25">
      <c r="A55" s="10"/>
      <c r="B55" s="161">
        <v>43324</v>
      </c>
      <c r="C55" s="10">
        <v>120</v>
      </c>
      <c r="D55" s="39">
        <v>47.821800000000003</v>
      </c>
      <c r="E55" s="39">
        <v>58.05</v>
      </c>
      <c r="F55" s="39">
        <f t="shared" si="7"/>
        <v>1227.3839999999993</v>
      </c>
      <c r="G55" s="39">
        <f t="shared" si="8"/>
        <v>5738.616</v>
      </c>
      <c r="H55" s="175">
        <f t="shared" si="9"/>
        <v>0.21388153519942774</v>
      </c>
      <c r="I55" s="39"/>
      <c r="J55" s="39">
        <f t="shared" si="6"/>
        <v>2831.9640000000009</v>
      </c>
      <c r="K55" s="39"/>
      <c r="L55" s="10"/>
      <c r="M55" s="10"/>
      <c r="R55" s="78"/>
      <c r="X55" s="131"/>
    </row>
    <row r="56" spans="1:24" x14ac:dyDescent="0.25">
      <c r="A56" s="10">
        <v>120</v>
      </c>
      <c r="B56" s="161">
        <v>43325</v>
      </c>
      <c r="C56" s="10">
        <v>120</v>
      </c>
      <c r="D56" s="39">
        <v>47.82</v>
      </c>
      <c r="E56" s="39">
        <v>57.61</v>
      </c>
      <c r="F56" s="39">
        <f t="shared" si="7"/>
        <v>1174.8</v>
      </c>
      <c r="G56" s="39">
        <f t="shared" si="8"/>
        <v>5738.4</v>
      </c>
      <c r="H56" s="175">
        <f t="shared" si="9"/>
        <v>0.20472605604349642</v>
      </c>
      <c r="I56" s="39"/>
      <c r="J56" s="39">
        <f t="shared" si="6"/>
        <v>2779.3800000000019</v>
      </c>
      <c r="K56" s="39"/>
      <c r="L56" s="10">
        <v>12.75</v>
      </c>
      <c r="M56" s="10"/>
      <c r="O56" s="2"/>
      <c r="R56" s="78"/>
      <c r="X56" s="131"/>
    </row>
    <row r="57" spans="1:24" x14ac:dyDescent="0.25">
      <c r="A57" s="10">
        <v>40</v>
      </c>
      <c r="B57" s="161">
        <v>43334</v>
      </c>
      <c r="C57" s="10">
        <v>40</v>
      </c>
      <c r="D57" s="39">
        <v>24.806999999999999</v>
      </c>
      <c r="E57" s="39">
        <v>59.17</v>
      </c>
      <c r="F57" s="39">
        <f t="shared" si="7"/>
        <v>1374.52</v>
      </c>
      <c r="G57" s="39">
        <f t="shared" si="8"/>
        <v>992.28</v>
      </c>
      <c r="H57" s="175">
        <f t="shared" si="9"/>
        <v>1.3852138509291734</v>
      </c>
      <c r="I57" s="39"/>
      <c r="J57" s="39">
        <f t="shared" si="6"/>
        <v>2979.1000000000017</v>
      </c>
      <c r="K57" s="39"/>
      <c r="L57" s="10">
        <v>13.09</v>
      </c>
      <c r="M57" s="10"/>
      <c r="O57" s="2"/>
      <c r="R57" s="78"/>
      <c r="X57" s="131"/>
    </row>
    <row r="58" spans="1:24" x14ac:dyDescent="0.25">
      <c r="A58" s="10">
        <v>40</v>
      </c>
      <c r="B58" s="161">
        <v>43355</v>
      </c>
      <c r="C58" s="181">
        <v>120</v>
      </c>
      <c r="D58" s="182">
        <v>45.319000000000003</v>
      </c>
      <c r="E58" s="39">
        <v>55.94</v>
      </c>
      <c r="F58" s="39">
        <f t="shared" ref="F58:F64" si="10">C58*(E58-D58)</f>
        <v>1274.5199999999995</v>
      </c>
      <c r="G58" s="39">
        <f t="shared" ref="G58:G64" si="11">D58*C58</f>
        <v>5438.2800000000007</v>
      </c>
      <c r="H58" s="175">
        <f t="shared" ref="H58:H64" si="12">(E58-D58)/D58</f>
        <v>0.23436086409673634</v>
      </c>
      <c r="I58" s="737" t="s">
        <v>1219</v>
      </c>
      <c r="J58" s="39">
        <f t="shared" ref="J58:J64" si="13">F58+$Q$10</f>
        <v>2879.1000000000013</v>
      </c>
      <c r="K58" s="39"/>
      <c r="L58" s="10">
        <v>12.38</v>
      </c>
      <c r="M58" s="10"/>
      <c r="O58" s="2"/>
      <c r="R58" s="78"/>
      <c r="X58" s="131"/>
    </row>
    <row r="59" spans="1:24" x14ac:dyDescent="0.25">
      <c r="A59" s="10">
        <v>40</v>
      </c>
      <c r="B59" s="161">
        <v>43358</v>
      </c>
      <c r="C59" s="10">
        <v>120</v>
      </c>
      <c r="D59" s="39">
        <v>45.319000000000003</v>
      </c>
      <c r="E59" s="39">
        <v>54.73</v>
      </c>
      <c r="F59" s="39">
        <f t="shared" si="10"/>
        <v>1129.3199999999993</v>
      </c>
      <c r="G59" s="39">
        <f t="shared" si="11"/>
        <v>5438.2800000000007</v>
      </c>
      <c r="H59" s="175">
        <f t="shared" si="12"/>
        <v>0.20766124583508008</v>
      </c>
      <c r="I59" s="760"/>
      <c r="J59" s="39">
        <f t="shared" si="13"/>
        <v>2733.900000000001</v>
      </c>
      <c r="K59" s="39"/>
      <c r="L59" s="10">
        <v>12.11</v>
      </c>
      <c r="M59" s="10"/>
      <c r="O59" s="2"/>
      <c r="R59" s="78"/>
      <c r="X59" s="131"/>
    </row>
    <row r="60" spans="1:24" x14ac:dyDescent="0.25">
      <c r="A60" s="10"/>
      <c r="B60" s="161">
        <v>43353</v>
      </c>
      <c r="C60" s="10">
        <v>120</v>
      </c>
      <c r="D60" s="39">
        <v>45.319000000000003</v>
      </c>
      <c r="E60" s="39">
        <v>52.43</v>
      </c>
      <c r="F60" s="39">
        <f t="shared" si="10"/>
        <v>853.31999999999971</v>
      </c>
      <c r="G60" s="39">
        <f t="shared" si="11"/>
        <v>5438.2800000000007</v>
      </c>
      <c r="H60" s="175">
        <f t="shared" si="12"/>
        <v>0.15690990533771701</v>
      </c>
      <c r="I60" s="760"/>
      <c r="J60" s="39">
        <f t="shared" si="13"/>
        <v>2457.9000000000015</v>
      </c>
      <c r="K60" s="39"/>
      <c r="L60" s="10">
        <v>11.6</v>
      </c>
      <c r="M60" s="10"/>
      <c r="O60" s="2"/>
      <c r="R60" s="78"/>
      <c r="X60" s="131"/>
    </row>
    <row r="61" spans="1:24" x14ac:dyDescent="0.25">
      <c r="A61" s="10">
        <v>120</v>
      </c>
      <c r="B61" s="161">
        <v>43437</v>
      </c>
      <c r="C61" s="181">
        <v>120</v>
      </c>
      <c r="D61" s="182">
        <v>44.889000000000003</v>
      </c>
      <c r="E61" s="39">
        <v>54.24</v>
      </c>
      <c r="F61" s="39">
        <f t="shared" si="10"/>
        <v>1122.1199999999999</v>
      </c>
      <c r="G61" s="10">
        <f t="shared" si="11"/>
        <v>5386.68</v>
      </c>
      <c r="H61" s="175">
        <f t="shared" si="12"/>
        <v>0.20831384080732471</v>
      </c>
      <c r="I61" s="39">
        <v>44.5</v>
      </c>
      <c r="J61" s="39">
        <f t="shared" si="13"/>
        <v>2726.7000000000016</v>
      </c>
      <c r="K61" s="39"/>
      <c r="L61" s="10">
        <v>12.01</v>
      </c>
      <c r="M61" s="10"/>
      <c r="O61" s="2"/>
      <c r="X61" s="131"/>
    </row>
    <row r="62" spans="1:24" x14ac:dyDescent="0.25">
      <c r="A62" s="161"/>
      <c r="B62" s="161">
        <v>43492</v>
      </c>
      <c r="C62" s="10">
        <v>120</v>
      </c>
      <c r="D62" s="39">
        <v>44.89</v>
      </c>
      <c r="E62" s="39">
        <v>50.13</v>
      </c>
      <c r="F62" s="39">
        <f t="shared" si="10"/>
        <v>628.80000000000018</v>
      </c>
      <c r="G62" s="39">
        <f t="shared" si="11"/>
        <v>5386.8</v>
      </c>
      <c r="H62" s="175">
        <f t="shared" si="12"/>
        <v>0.11672978391623974</v>
      </c>
      <c r="I62" s="39"/>
      <c r="J62" s="39">
        <f t="shared" si="13"/>
        <v>2233.3800000000019</v>
      </c>
      <c r="K62" s="39"/>
      <c r="L62" s="10">
        <v>11.09</v>
      </c>
      <c r="M62" s="10"/>
      <c r="O62" s="2"/>
      <c r="X62" s="131"/>
    </row>
    <row r="63" spans="1:24" x14ac:dyDescent="0.25">
      <c r="A63" s="10">
        <v>120</v>
      </c>
      <c r="B63" s="161">
        <v>43525</v>
      </c>
      <c r="C63" s="181">
        <v>120</v>
      </c>
      <c r="D63" s="182">
        <v>44.439</v>
      </c>
      <c r="E63" s="39">
        <v>50.03</v>
      </c>
      <c r="F63" s="39">
        <f t="shared" si="10"/>
        <v>670.92000000000007</v>
      </c>
      <c r="G63" s="10">
        <f t="shared" si="11"/>
        <v>5332.68</v>
      </c>
      <c r="H63" s="175">
        <f t="shared" si="12"/>
        <v>0.12581291208173004</v>
      </c>
      <c r="I63" s="737" t="s">
        <v>1338</v>
      </c>
      <c r="J63" s="39">
        <f t="shared" si="13"/>
        <v>2275.5000000000018</v>
      </c>
      <c r="K63" s="39"/>
      <c r="L63" s="10">
        <v>11.07</v>
      </c>
      <c r="M63" s="10"/>
      <c r="O63" s="2"/>
      <c r="X63" s="131"/>
    </row>
    <row r="64" spans="1:24" x14ac:dyDescent="0.25">
      <c r="A64" s="10"/>
      <c r="B64" s="161">
        <v>43564</v>
      </c>
      <c r="C64" s="10">
        <v>160</v>
      </c>
      <c r="D64" s="39">
        <v>45.3568</v>
      </c>
      <c r="E64" s="39">
        <v>48.14</v>
      </c>
      <c r="F64" s="39">
        <f t="shared" si="10"/>
        <v>445.31200000000013</v>
      </c>
      <c r="G64" s="39">
        <f t="shared" si="11"/>
        <v>7257.0879999999997</v>
      </c>
      <c r="H64" s="175">
        <f t="shared" si="12"/>
        <v>6.1362353605192627E-2</v>
      </c>
      <c r="I64" s="39"/>
      <c r="J64" s="39">
        <f t="shared" si="13"/>
        <v>2049.8920000000016</v>
      </c>
      <c r="K64" s="39"/>
      <c r="L64" s="10"/>
      <c r="M64" s="10"/>
      <c r="O64" s="2"/>
      <c r="X64" s="131"/>
    </row>
    <row r="65" spans="1:24" x14ac:dyDescent="0.25">
      <c r="A65" s="10">
        <v>80</v>
      </c>
      <c r="B65" s="161">
        <v>43569</v>
      </c>
      <c r="C65" s="10">
        <v>160</v>
      </c>
      <c r="D65" s="39">
        <v>44.832000000000001</v>
      </c>
      <c r="E65" s="39">
        <v>46.49</v>
      </c>
      <c r="F65" s="39">
        <f t="shared" ref="F65:F72" si="14">C65*(E65-D65)</f>
        <v>265.2800000000002</v>
      </c>
      <c r="G65" s="39">
        <f t="shared" ref="G65:G72" si="15">D65*C65</f>
        <v>7173.12</v>
      </c>
      <c r="H65" s="175">
        <f t="shared" ref="H65:H72" si="16">(E65-D65)/D65</f>
        <v>3.6982512491077826E-2</v>
      </c>
      <c r="I65" s="39"/>
      <c r="J65" s="39">
        <f t="shared" ref="J65:J73" si="17">F65+$Q$10</f>
        <v>1869.8600000000019</v>
      </c>
      <c r="K65" s="39"/>
      <c r="L65" s="10"/>
      <c r="M65" s="10"/>
      <c r="O65" s="2"/>
      <c r="X65" s="131"/>
    </row>
    <row r="66" spans="1:24" x14ac:dyDescent="0.25">
      <c r="A66" s="10">
        <v>160</v>
      </c>
      <c r="B66" s="161">
        <v>43614</v>
      </c>
      <c r="C66" s="10">
        <v>160</v>
      </c>
      <c r="D66" s="39">
        <v>44.83</v>
      </c>
      <c r="E66" s="39">
        <v>45.68</v>
      </c>
      <c r="F66" s="39">
        <f t="shared" si="14"/>
        <v>136.00000000000023</v>
      </c>
      <c r="G66" s="39">
        <f t="shared" si="15"/>
        <v>7172.7999999999993</v>
      </c>
      <c r="H66" s="175">
        <f t="shared" si="16"/>
        <v>1.8960517510595614E-2</v>
      </c>
      <c r="I66" s="39"/>
      <c r="J66" s="39">
        <f t="shared" si="17"/>
        <v>1740.580000000002</v>
      </c>
      <c r="K66" s="39"/>
      <c r="L66" s="10"/>
      <c r="M66" s="10"/>
      <c r="O66" s="2"/>
      <c r="X66" s="131"/>
    </row>
    <row r="67" spans="1:24" x14ac:dyDescent="0.25">
      <c r="A67" s="10">
        <v>120</v>
      </c>
      <c r="B67" s="161">
        <v>43626</v>
      </c>
      <c r="C67" s="181">
        <v>120</v>
      </c>
      <c r="D67" s="182">
        <v>43.6</v>
      </c>
      <c r="E67" s="39">
        <v>46.27</v>
      </c>
      <c r="F67" s="39">
        <f t="shared" si="14"/>
        <v>320.4000000000002</v>
      </c>
      <c r="G67" s="39">
        <f t="shared" si="15"/>
        <v>5232</v>
      </c>
      <c r="H67" s="175">
        <f t="shared" si="16"/>
        <v>6.1238532110091781E-2</v>
      </c>
      <c r="I67" s="39"/>
      <c r="J67" s="39">
        <f t="shared" si="17"/>
        <v>1924.9800000000018</v>
      </c>
      <c r="K67" s="39"/>
      <c r="L67" s="10">
        <v>10.24</v>
      </c>
      <c r="M67" s="10"/>
      <c r="O67" s="2"/>
      <c r="X67" s="131"/>
    </row>
    <row r="68" spans="1:24" x14ac:dyDescent="0.25">
      <c r="A68" s="10">
        <v>120</v>
      </c>
      <c r="B68" s="161">
        <v>43711</v>
      </c>
      <c r="C68" s="181">
        <v>120</v>
      </c>
      <c r="D68" s="182">
        <v>43.09</v>
      </c>
      <c r="E68" s="39">
        <v>46.09</v>
      </c>
      <c r="F68" s="39">
        <f t="shared" si="14"/>
        <v>360</v>
      </c>
      <c r="G68" s="39">
        <f t="shared" si="15"/>
        <v>5170.8</v>
      </c>
      <c r="H68" s="175">
        <f t="shared" si="16"/>
        <v>6.9621721977256898E-2</v>
      </c>
      <c r="I68" s="39"/>
      <c r="J68" s="39">
        <f t="shared" si="17"/>
        <v>1964.5800000000017</v>
      </c>
      <c r="K68" s="39"/>
      <c r="L68" s="10"/>
      <c r="M68" s="10"/>
      <c r="O68" s="2"/>
      <c r="X68" s="131"/>
    </row>
    <row r="69" spans="1:24" x14ac:dyDescent="0.25">
      <c r="A69" s="10">
        <v>80</v>
      </c>
      <c r="B69" s="161">
        <v>43736</v>
      </c>
      <c r="C69" s="10">
        <v>80</v>
      </c>
      <c r="D69" s="39">
        <v>39.195</v>
      </c>
      <c r="E69" s="39">
        <v>50.71</v>
      </c>
      <c r="F69" s="39">
        <f t="shared" si="14"/>
        <v>921.2</v>
      </c>
      <c r="G69" s="39">
        <f t="shared" si="15"/>
        <v>3135.6</v>
      </c>
      <c r="H69" s="175">
        <f t="shared" si="16"/>
        <v>0.29378747289195051</v>
      </c>
      <c r="I69" s="39"/>
      <c r="J69" s="39">
        <f t="shared" si="17"/>
        <v>2525.7800000000016</v>
      </c>
      <c r="K69" s="39"/>
      <c r="L69" s="10"/>
      <c r="M69" s="10"/>
      <c r="O69" s="2"/>
      <c r="X69" s="131"/>
    </row>
    <row r="70" spans="1:24" x14ac:dyDescent="0.25">
      <c r="A70" s="10">
        <v>80</v>
      </c>
      <c r="B70" s="161">
        <v>43797</v>
      </c>
      <c r="C70" s="10">
        <v>80</v>
      </c>
      <c r="D70" s="39">
        <v>39.200000000000003</v>
      </c>
      <c r="E70" s="39">
        <v>54.84</v>
      </c>
      <c r="F70" s="39">
        <f t="shared" si="14"/>
        <v>1251.2</v>
      </c>
      <c r="G70" s="39">
        <f t="shared" si="15"/>
        <v>3136</v>
      </c>
      <c r="H70" s="175">
        <f t="shared" si="16"/>
        <v>0.3989795918367347</v>
      </c>
      <c r="I70" s="39"/>
      <c r="J70" s="39">
        <f t="shared" si="17"/>
        <v>2855.7800000000016</v>
      </c>
      <c r="K70" s="39"/>
      <c r="L70" s="10"/>
      <c r="M70" s="10"/>
      <c r="O70" s="2"/>
    </row>
    <row r="71" spans="1:24" x14ac:dyDescent="0.25">
      <c r="A71" s="10">
        <v>80</v>
      </c>
      <c r="B71" s="161">
        <v>43801</v>
      </c>
      <c r="C71" s="10">
        <v>80</v>
      </c>
      <c r="D71" s="39">
        <v>38.685000000000002</v>
      </c>
      <c r="E71" s="39">
        <v>53.62</v>
      </c>
      <c r="F71" s="39">
        <f t="shared" si="14"/>
        <v>1194.7999999999997</v>
      </c>
      <c r="G71" s="10">
        <f t="shared" si="15"/>
        <v>3094.8</v>
      </c>
      <c r="H71" s="175">
        <f t="shared" si="16"/>
        <v>0.38606695101460498</v>
      </c>
      <c r="I71" s="39"/>
      <c r="J71" s="39">
        <f t="shared" si="17"/>
        <v>2799.3800000000015</v>
      </c>
      <c r="K71" s="39"/>
      <c r="L71" s="10"/>
      <c r="M71" s="10"/>
      <c r="O71" s="2"/>
    </row>
    <row r="72" spans="1:24" x14ac:dyDescent="0.25">
      <c r="A72" s="10">
        <v>80</v>
      </c>
      <c r="B72" s="161">
        <v>43845</v>
      </c>
      <c r="C72" s="181">
        <v>120</v>
      </c>
      <c r="D72" s="182">
        <v>41.79</v>
      </c>
      <c r="E72" s="39">
        <v>48</v>
      </c>
      <c r="F72" s="39">
        <f t="shared" si="14"/>
        <v>745.2</v>
      </c>
      <c r="G72" s="10">
        <f t="shared" si="15"/>
        <v>5014.8</v>
      </c>
      <c r="H72" s="175">
        <f t="shared" si="16"/>
        <v>0.14860014357501797</v>
      </c>
      <c r="I72" s="39"/>
      <c r="J72" s="39">
        <f t="shared" si="17"/>
        <v>2349.7800000000016</v>
      </c>
      <c r="K72" s="39"/>
      <c r="L72" s="10"/>
      <c r="M72" s="10"/>
      <c r="O72" s="2"/>
    </row>
    <row r="73" spans="1:24" x14ac:dyDescent="0.25">
      <c r="A73" s="10">
        <v>40</v>
      </c>
      <c r="B73" s="161">
        <v>43846</v>
      </c>
      <c r="C73" s="10">
        <v>80</v>
      </c>
      <c r="D73" s="39">
        <v>38.085500000000003</v>
      </c>
      <c r="E73" s="39">
        <v>48.32</v>
      </c>
      <c r="F73" s="39">
        <f>C73*(E73-D73)</f>
        <v>818.75999999999976</v>
      </c>
      <c r="G73" s="10">
        <f>D73*C73</f>
        <v>3046.84</v>
      </c>
      <c r="H73" s="175">
        <f>(E73-D73)/D73</f>
        <v>0.26872431765370014</v>
      </c>
      <c r="I73" s="39"/>
      <c r="J73" s="39">
        <f t="shared" si="17"/>
        <v>2423.3400000000015</v>
      </c>
      <c r="K73" s="39"/>
      <c r="L73" s="10"/>
      <c r="M73" s="10"/>
      <c r="O73" s="2"/>
    </row>
    <row r="74" spans="1:24" x14ac:dyDescent="0.25">
      <c r="A74" s="10">
        <v>40</v>
      </c>
      <c r="B74" s="161">
        <v>43856</v>
      </c>
      <c r="C74" s="181">
        <v>120</v>
      </c>
      <c r="D74" s="182">
        <v>41.255299999999998</v>
      </c>
      <c r="E74" s="39">
        <v>47.57</v>
      </c>
      <c r="F74" s="39">
        <f>C74*(E74-D74)</f>
        <v>757.76400000000024</v>
      </c>
      <c r="G74" s="10">
        <f>D74*C74</f>
        <v>4950.6359999999995</v>
      </c>
      <c r="H74" s="175">
        <f>(E74-D74)/D74</f>
        <v>0.15306396996264729</v>
      </c>
      <c r="I74" s="39"/>
      <c r="J74" s="39">
        <f t="shared" ref="J74" si="18">F74+$Q$10</f>
        <v>2362.3440000000019</v>
      </c>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A77" s="10"/>
      <c r="B77" s="10"/>
      <c r="C77" s="10"/>
      <c r="D77" s="39"/>
      <c r="E77" s="39"/>
      <c r="F77" s="39"/>
      <c r="G77" s="10"/>
      <c r="H77" s="10"/>
      <c r="I77" s="39"/>
      <c r="J77" s="39"/>
      <c r="K77" s="39"/>
      <c r="L77" s="10"/>
      <c r="M77" s="10"/>
      <c r="O77" s="2"/>
    </row>
    <row r="78" spans="1:24" x14ac:dyDescent="0.25">
      <c r="A78" s="10"/>
      <c r="B78" s="10"/>
      <c r="C78" s="10"/>
      <c r="D78" s="39"/>
      <c r="E78" s="39"/>
      <c r="F78" s="39"/>
      <c r="G78" s="10"/>
      <c r="H78" s="10"/>
      <c r="I78" s="39"/>
      <c r="J78" s="39"/>
      <c r="K78" s="39"/>
      <c r="L78" s="10"/>
      <c r="M78" s="10"/>
      <c r="O78" s="2"/>
    </row>
    <row r="79" spans="1:24" x14ac:dyDescent="0.25">
      <c r="O79" s="2"/>
    </row>
    <row r="80" spans="1:24" x14ac:dyDescent="0.25">
      <c r="O80" s="2"/>
    </row>
    <row r="81" spans="1:13" x14ac:dyDescent="0.25">
      <c r="L81" t="s">
        <v>65</v>
      </c>
      <c r="M81" s="39">
        <f>M122+K122-F122</f>
        <v>1604.5800000000017</v>
      </c>
    </row>
    <row r="82" spans="1:13" x14ac:dyDescent="0.25">
      <c r="A82" s="195" t="s">
        <v>1</v>
      </c>
      <c r="B82" s="195" t="s">
        <v>2</v>
      </c>
      <c r="C82" s="195" t="s">
        <v>4</v>
      </c>
      <c r="D82" s="196" t="s">
        <v>5</v>
      </c>
      <c r="E82" s="196" t="s">
        <v>90</v>
      </c>
      <c r="F82" s="196" t="s">
        <v>60</v>
      </c>
      <c r="G82" s="195" t="s">
        <v>3</v>
      </c>
      <c r="H82" s="195" t="s">
        <v>6</v>
      </c>
      <c r="I82" s="196" t="s">
        <v>7</v>
      </c>
      <c r="J82" s="196" t="s">
        <v>89</v>
      </c>
      <c r="K82" s="196" t="s">
        <v>61</v>
      </c>
      <c r="L82" s="195" t="s">
        <v>77</v>
      </c>
      <c r="M82" s="195" t="s">
        <v>38</v>
      </c>
    </row>
    <row r="83" spans="1:13" x14ac:dyDescent="0.25">
      <c r="A83" s="197" t="s">
        <v>170</v>
      </c>
      <c r="B83" s="198">
        <v>42376</v>
      </c>
      <c r="C83" s="193">
        <v>40</v>
      </c>
      <c r="D83" s="194">
        <v>50.5</v>
      </c>
      <c r="E83" s="194">
        <v>0</v>
      </c>
      <c r="F83" s="194">
        <f t="shared" ref="F83:F91" si="19">C83*D83+E83</f>
        <v>2020</v>
      </c>
      <c r="G83" s="193"/>
      <c r="H83" s="193"/>
      <c r="I83" s="194"/>
      <c r="J83" s="194"/>
      <c r="K83" s="194"/>
      <c r="L83" s="198">
        <v>42430</v>
      </c>
      <c r="M83" s="194">
        <v>15</v>
      </c>
    </row>
    <row r="84" spans="1:13" x14ac:dyDescent="0.25">
      <c r="A84" s="200" t="s">
        <v>71</v>
      </c>
      <c r="B84" s="198">
        <v>42466</v>
      </c>
      <c r="C84" s="193">
        <v>40</v>
      </c>
      <c r="D84" s="194">
        <v>47.38</v>
      </c>
      <c r="E84" s="194">
        <v>0</v>
      </c>
      <c r="F84" s="194">
        <f t="shared" si="19"/>
        <v>1895.2</v>
      </c>
      <c r="G84" s="198">
        <v>42473</v>
      </c>
      <c r="H84" s="199">
        <v>40</v>
      </c>
      <c r="I84" s="194">
        <v>48.91</v>
      </c>
      <c r="J84" s="194">
        <v>0.04</v>
      </c>
      <c r="K84" s="194">
        <f t="shared" ref="K84:K90" si="20">I84*H84-J84</f>
        <v>1956.36</v>
      </c>
      <c r="L84" s="198">
        <v>42522</v>
      </c>
      <c r="M84" s="194">
        <v>30.4</v>
      </c>
    </row>
    <row r="85" spans="1:13" x14ac:dyDescent="0.25">
      <c r="A85" s="193"/>
      <c r="B85" s="198">
        <v>42474</v>
      </c>
      <c r="C85" s="193">
        <v>40</v>
      </c>
      <c r="D85" s="194">
        <v>48.55</v>
      </c>
      <c r="E85" s="194">
        <v>0</v>
      </c>
      <c r="F85" s="194">
        <f t="shared" si="19"/>
        <v>1942</v>
      </c>
      <c r="G85" s="198">
        <v>42487</v>
      </c>
      <c r="H85" s="199">
        <v>40</v>
      </c>
      <c r="I85" s="194">
        <v>50.97</v>
      </c>
      <c r="J85" s="194">
        <v>0.04</v>
      </c>
      <c r="K85" s="194">
        <f t="shared" si="20"/>
        <v>2038.76</v>
      </c>
      <c r="L85" s="198">
        <v>42614</v>
      </c>
      <c r="M85" s="194">
        <v>41.8</v>
      </c>
    </row>
    <row r="86" spans="1:13" x14ac:dyDescent="0.25">
      <c r="A86" s="193"/>
      <c r="B86" s="198">
        <v>42489</v>
      </c>
      <c r="C86" s="193">
        <v>40</v>
      </c>
      <c r="D86" s="194">
        <v>50.01</v>
      </c>
      <c r="E86" s="194">
        <v>0</v>
      </c>
      <c r="F86" s="194">
        <f t="shared" si="19"/>
        <v>2000.3999999999999</v>
      </c>
      <c r="G86" s="198">
        <v>42514</v>
      </c>
      <c r="H86" s="321">
        <v>40</v>
      </c>
      <c r="I86" s="285">
        <v>49.29</v>
      </c>
      <c r="J86" s="285">
        <v>0.04</v>
      </c>
      <c r="K86" s="285">
        <f t="shared" si="20"/>
        <v>1971.56</v>
      </c>
      <c r="L86" s="193"/>
      <c r="M86" s="193"/>
    </row>
    <row r="87" spans="1:13" x14ac:dyDescent="0.25">
      <c r="A87" s="193"/>
      <c r="B87" s="198">
        <v>42503</v>
      </c>
      <c r="C87" s="193">
        <v>10</v>
      </c>
      <c r="D87" s="194">
        <v>48.2</v>
      </c>
      <c r="E87" s="194">
        <v>0</v>
      </c>
      <c r="F87" s="194">
        <f t="shared" si="19"/>
        <v>482</v>
      </c>
      <c r="G87" s="198">
        <v>42517</v>
      </c>
      <c r="H87" s="199">
        <v>20</v>
      </c>
      <c r="I87" s="194">
        <v>50.72</v>
      </c>
      <c r="J87" s="194">
        <v>0.02</v>
      </c>
      <c r="K87" s="285">
        <f t="shared" si="20"/>
        <v>1014.38</v>
      </c>
      <c r="L87" s="193"/>
      <c r="M87" s="193"/>
    </row>
    <row r="88" spans="1:13" x14ac:dyDescent="0.25">
      <c r="A88" s="193"/>
      <c r="B88" s="198">
        <v>42503</v>
      </c>
      <c r="C88" s="193">
        <v>20</v>
      </c>
      <c r="D88" s="194">
        <v>48.2</v>
      </c>
      <c r="E88" s="194">
        <v>0</v>
      </c>
      <c r="F88" s="194">
        <f t="shared" si="19"/>
        <v>964</v>
      </c>
      <c r="G88" s="198">
        <v>42527</v>
      </c>
      <c r="H88" s="199">
        <v>30</v>
      </c>
      <c r="I88" s="194">
        <v>50.59</v>
      </c>
      <c r="J88" s="194">
        <v>0.03</v>
      </c>
      <c r="K88" s="285">
        <f t="shared" si="20"/>
        <v>1517.67</v>
      </c>
      <c r="L88" s="193"/>
      <c r="M88" s="193"/>
    </row>
    <row r="89" spans="1:13" x14ac:dyDescent="0.25">
      <c r="A89" s="193"/>
      <c r="B89" s="198">
        <v>42524</v>
      </c>
      <c r="C89" s="193">
        <v>30</v>
      </c>
      <c r="D89" s="194">
        <v>50.01</v>
      </c>
      <c r="E89" s="194">
        <v>0</v>
      </c>
      <c r="F89" s="194">
        <f t="shared" si="19"/>
        <v>1500.3</v>
      </c>
      <c r="G89" s="198">
        <v>42587</v>
      </c>
      <c r="H89" s="199">
        <v>30</v>
      </c>
      <c r="I89" s="194">
        <v>48.68</v>
      </c>
      <c r="J89" s="194">
        <v>0.03</v>
      </c>
      <c r="K89" s="194">
        <f t="shared" si="20"/>
        <v>1460.3700000000001</v>
      </c>
      <c r="L89" s="193"/>
      <c r="M89" s="193"/>
    </row>
    <row r="90" spans="1:13" x14ac:dyDescent="0.25">
      <c r="A90" s="193"/>
      <c r="B90" s="198">
        <v>42531</v>
      </c>
      <c r="C90" s="193">
        <v>30</v>
      </c>
      <c r="D90" s="194">
        <v>48.51</v>
      </c>
      <c r="E90" s="194">
        <v>0</v>
      </c>
      <c r="F90" s="194">
        <f t="shared" si="19"/>
        <v>1455.3</v>
      </c>
      <c r="G90" s="198">
        <v>42611</v>
      </c>
      <c r="H90" s="199">
        <v>80</v>
      </c>
      <c r="I90" s="194">
        <v>49.71</v>
      </c>
      <c r="J90" s="194">
        <v>0.09</v>
      </c>
      <c r="K90" s="194">
        <f t="shared" si="20"/>
        <v>3976.71</v>
      </c>
      <c r="L90" s="193"/>
      <c r="M90" s="193"/>
    </row>
    <row r="91" spans="1:13" x14ac:dyDescent="0.25">
      <c r="A91" s="193"/>
      <c r="B91" s="198">
        <v>42566</v>
      </c>
      <c r="C91" s="193">
        <v>30</v>
      </c>
      <c r="D91" s="194">
        <v>47.58</v>
      </c>
      <c r="E91" s="194">
        <v>0</v>
      </c>
      <c r="F91" s="194">
        <f t="shared" si="19"/>
        <v>1427.3999999999999</v>
      </c>
      <c r="G91" s="193"/>
      <c r="H91" s="193"/>
      <c r="I91" s="194"/>
      <c r="J91" s="194"/>
      <c r="K91" s="194"/>
      <c r="L91" s="193"/>
      <c r="M91" s="193"/>
    </row>
    <row r="92" spans="1:13" x14ac:dyDescent="0.25">
      <c r="A92" s="193"/>
      <c r="B92" s="198">
        <v>42627</v>
      </c>
      <c r="C92" s="193">
        <v>40</v>
      </c>
      <c r="D92" s="194">
        <v>46.47</v>
      </c>
      <c r="E92" s="194">
        <v>0</v>
      </c>
      <c r="F92" s="194">
        <f>D92*C92+E92</f>
        <v>1858.8</v>
      </c>
      <c r="G92" s="198">
        <v>42670</v>
      </c>
      <c r="H92" s="199">
        <v>40</v>
      </c>
      <c r="I92" s="194">
        <v>46.48</v>
      </c>
      <c r="J92" s="194">
        <v>0.04</v>
      </c>
      <c r="K92" s="194">
        <f>I92*H92-J92</f>
        <v>1859.1599999999999</v>
      </c>
      <c r="L92" s="198">
        <v>42705</v>
      </c>
      <c r="M92" s="194">
        <v>15.2</v>
      </c>
    </row>
    <row r="93" spans="1:13" x14ac:dyDescent="0.25">
      <c r="A93" s="193"/>
      <c r="B93" s="198">
        <v>42639</v>
      </c>
      <c r="C93" s="193">
        <v>40</v>
      </c>
      <c r="D93" s="194">
        <v>44.8</v>
      </c>
      <c r="E93" s="194">
        <v>0</v>
      </c>
      <c r="F93" s="194">
        <f>D93*C93+E93</f>
        <v>1792</v>
      </c>
      <c r="G93" s="198">
        <v>42683</v>
      </c>
      <c r="H93" s="199">
        <v>40</v>
      </c>
      <c r="I93" s="194">
        <v>46.58</v>
      </c>
      <c r="J93" s="194">
        <v>0.04</v>
      </c>
      <c r="K93" s="194">
        <f>I93*H93-J93</f>
        <v>1863.1599999999999</v>
      </c>
      <c r="L93" s="198"/>
      <c r="M93" s="194"/>
    </row>
    <row r="94" spans="1:13" x14ac:dyDescent="0.25">
      <c r="A94" s="193"/>
      <c r="B94" s="198">
        <v>42678</v>
      </c>
      <c r="C94" s="193">
        <v>40</v>
      </c>
      <c r="D94" s="194">
        <v>44.95</v>
      </c>
      <c r="E94" s="194">
        <v>0</v>
      </c>
      <c r="F94" s="194">
        <f>D94*C94+E94</f>
        <v>1798</v>
      </c>
      <c r="G94" s="198">
        <v>42710</v>
      </c>
      <c r="H94" s="199">
        <v>40</v>
      </c>
      <c r="I94" s="194">
        <v>55.08</v>
      </c>
      <c r="J94" s="194">
        <v>0.05</v>
      </c>
      <c r="K94" s="194">
        <f>I94*H94-J94</f>
        <v>2203.1499999999996</v>
      </c>
      <c r="L94" s="198"/>
      <c r="M94" s="193"/>
    </row>
    <row r="95" spans="1:13" x14ac:dyDescent="0.25">
      <c r="A95" s="193"/>
      <c r="B95" s="198"/>
      <c r="C95" s="193"/>
      <c r="D95" s="194"/>
      <c r="E95" s="194"/>
      <c r="F95" s="194"/>
      <c r="G95" s="198"/>
      <c r="H95" s="321"/>
      <c r="I95" s="285"/>
      <c r="J95" s="285"/>
      <c r="K95" s="285"/>
      <c r="L95" s="193"/>
      <c r="M95" s="193"/>
    </row>
    <row r="96" spans="1:13" x14ac:dyDescent="0.25">
      <c r="A96" s="193"/>
      <c r="B96" s="360">
        <v>42718</v>
      </c>
      <c r="C96" s="7">
        <v>40</v>
      </c>
      <c r="D96" s="43">
        <v>54.28</v>
      </c>
      <c r="E96" s="43">
        <v>0</v>
      </c>
      <c r="F96" s="43">
        <f>C96*D96+E96</f>
        <v>2171.1999999999998</v>
      </c>
      <c r="G96" s="360">
        <v>42759</v>
      </c>
      <c r="H96" s="77">
        <v>40</v>
      </c>
      <c r="I96" s="43">
        <v>54.92</v>
      </c>
      <c r="J96" s="43">
        <v>0.05</v>
      </c>
      <c r="K96" s="43">
        <f>H96*I96-J96</f>
        <v>2196.75</v>
      </c>
      <c r="L96" s="193"/>
      <c r="M96" s="193"/>
    </row>
    <row r="97" spans="1:13" x14ac:dyDescent="0.25">
      <c r="A97" s="193"/>
      <c r="B97" s="360">
        <v>42733</v>
      </c>
      <c r="C97" s="7">
        <v>40</v>
      </c>
      <c r="D97" s="43">
        <v>54.58</v>
      </c>
      <c r="E97" s="43">
        <v>0</v>
      </c>
      <c r="F97" s="43">
        <f>C97*D97+E97</f>
        <v>2183.1999999999998</v>
      </c>
      <c r="G97" s="485">
        <v>42767</v>
      </c>
      <c r="H97" s="77">
        <v>40</v>
      </c>
      <c r="I97" s="43">
        <v>57.05</v>
      </c>
      <c r="J97" s="43">
        <v>0.05</v>
      </c>
      <c r="K97" s="43">
        <f>H97*I97-J97</f>
        <v>2281.9499999999998</v>
      </c>
      <c r="L97" s="193"/>
      <c r="M97" s="193"/>
    </row>
    <row r="98" spans="1:13" x14ac:dyDescent="0.25">
      <c r="A98" s="193"/>
      <c r="B98" s="360">
        <v>42740</v>
      </c>
      <c r="C98" s="7">
        <v>40</v>
      </c>
      <c r="D98" s="43">
        <v>54.9</v>
      </c>
      <c r="E98" s="43">
        <v>0</v>
      </c>
      <c r="F98" s="43">
        <f>C98*D98+E98</f>
        <v>2196</v>
      </c>
      <c r="G98" s="360">
        <v>42781</v>
      </c>
      <c r="H98" s="77">
        <v>40</v>
      </c>
      <c r="I98" s="43">
        <v>58.48</v>
      </c>
      <c r="J98" s="43">
        <v>0.05</v>
      </c>
      <c r="K98" s="43">
        <f>H98*I98-J98</f>
        <v>2339.1499999999996</v>
      </c>
      <c r="L98" s="193"/>
      <c r="M98" s="193"/>
    </row>
    <row r="99" spans="1:13" x14ac:dyDescent="0.25">
      <c r="A99" s="193"/>
      <c r="B99" s="198"/>
      <c r="C99" s="193"/>
      <c r="D99" s="194"/>
      <c r="E99" s="194"/>
      <c r="F99" s="194"/>
      <c r="G99" s="198"/>
      <c r="H99" s="199"/>
      <c r="I99" s="194"/>
      <c r="J99" s="194"/>
      <c r="K99" s="285"/>
      <c r="L99" s="193"/>
      <c r="M99" s="193"/>
    </row>
    <row r="100" spans="1:13" x14ac:dyDescent="0.25">
      <c r="A100" s="193"/>
      <c r="B100" s="360">
        <v>42767</v>
      </c>
      <c r="C100" s="7">
        <v>40</v>
      </c>
      <c r="D100" s="43">
        <v>56.68</v>
      </c>
      <c r="E100" s="43">
        <v>0</v>
      </c>
      <c r="F100" s="43">
        <f>C100*D100+E100</f>
        <v>2267.1999999999998</v>
      </c>
      <c r="G100" s="360">
        <v>42803</v>
      </c>
      <c r="H100" s="7">
        <v>40</v>
      </c>
      <c r="I100" s="43">
        <v>58.65</v>
      </c>
      <c r="J100" s="43">
        <v>0.05</v>
      </c>
      <c r="K100" s="43">
        <f>H100*I100-J100</f>
        <v>2345.9499999999998</v>
      </c>
      <c r="L100" s="69">
        <v>42795</v>
      </c>
      <c r="M100" s="43">
        <v>30.4</v>
      </c>
    </row>
    <row r="101" spans="1:13" x14ac:dyDescent="0.25">
      <c r="A101" s="193"/>
      <c r="B101" s="198"/>
      <c r="C101" s="193"/>
      <c r="D101" s="194"/>
      <c r="E101" s="194"/>
      <c r="F101" s="194"/>
      <c r="G101" s="198"/>
      <c r="H101" s="199"/>
      <c r="I101" s="194"/>
      <c r="J101" s="194"/>
      <c r="K101" s="285"/>
      <c r="L101" s="193"/>
      <c r="M101" s="193"/>
    </row>
    <row r="102" spans="1:13" x14ac:dyDescent="0.25">
      <c r="A102" s="193"/>
      <c r="B102" s="360">
        <v>42782</v>
      </c>
      <c r="C102" s="7">
        <v>40</v>
      </c>
      <c r="D102" s="43">
        <v>57.85</v>
      </c>
      <c r="E102" s="43">
        <v>0</v>
      </c>
      <c r="F102" s="43">
        <f t="shared" ref="F102:F107" si="21">C102*D102+E102</f>
        <v>2314</v>
      </c>
      <c r="G102" s="360">
        <v>42915</v>
      </c>
      <c r="H102" s="7">
        <v>80</v>
      </c>
      <c r="I102" s="43">
        <v>55.8</v>
      </c>
      <c r="J102" s="43">
        <v>0.1</v>
      </c>
      <c r="K102" s="43">
        <f>H102*I102-J102</f>
        <v>4463.8999999999996</v>
      </c>
      <c r="L102" s="69">
        <v>42888</v>
      </c>
      <c r="M102" s="43">
        <v>45.6</v>
      </c>
    </row>
    <row r="103" spans="1:13" x14ac:dyDescent="0.25">
      <c r="A103" s="193"/>
      <c r="B103" s="360">
        <v>42815</v>
      </c>
      <c r="C103" s="7">
        <v>40</v>
      </c>
      <c r="D103" s="43">
        <v>57.28</v>
      </c>
      <c r="E103" s="43">
        <v>0</v>
      </c>
      <c r="F103" s="43">
        <f t="shared" si="21"/>
        <v>2291.1999999999998</v>
      </c>
      <c r="G103" s="360">
        <v>42997</v>
      </c>
      <c r="H103" s="77">
        <v>80</v>
      </c>
      <c r="I103" s="43">
        <v>53.18</v>
      </c>
      <c r="J103" s="43">
        <v>0.1</v>
      </c>
      <c r="K103" s="43">
        <f>H103*I103-J103</f>
        <v>4254.2999999999993</v>
      </c>
      <c r="L103" s="1">
        <v>42979</v>
      </c>
      <c r="M103" s="43">
        <v>62.4</v>
      </c>
    </row>
    <row r="104" spans="1:13" x14ac:dyDescent="0.25">
      <c r="A104" s="193"/>
      <c r="B104" s="360">
        <v>42836</v>
      </c>
      <c r="C104" s="7">
        <v>40</v>
      </c>
      <c r="D104" s="43">
        <v>53.6</v>
      </c>
      <c r="E104" s="43">
        <v>0</v>
      </c>
      <c r="F104" s="43">
        <f t="shared" si="21"/>
        <v>2144</v>
      </c>
      <c r="G104" s="360">
        <v>43005</v>
      </c>
      <c r="H104" s="77">
        <v>40</v>
      </c>
      <c r="I104" s="43">
        <v>54.42</v>
      </c>
      <c r="J104" s="43">
        <v>0.05</v>
      </c>
      <c r="K104" s="43">
        <f>H104*I104-J104</f>
        <v>2176.75</v>
      </c>
      <c r="L104" s="69"/>
      <c r="M104" s="4"/>
    </row>
    <row r="105" spans="1:13" x14ac:dyDescent="0.25">
      <c r="A105" s="193"/>
      <c r="B105" s="360">
        <v>42886</v>
      </c>
      <c r="C105" s="7">
        <v>80</v>
      </c>
      <c r="D105" s="43">
        <v>50.88</v>
      </c>
      <c r="E105" s="43">
        <v>0</v>
      </c>
      <c r="F105" s="43">
        <f t="shared" si="21"/>
        <v>4070.4</v>
      </c>
      <c r="G105" s="360">
        <v>43006</v>
      </c>
      <c r="H105" s="638">
        <v>40</v>
      </c>
      <c r="I105" s="45">
        <v>54.3</v>
      </c>
      <c r="J105" s="45">
        <v>0.05</v>
      </c>
      <c r="K105" s="43">
        <f>H105*I105-J105</f>
        <v>2171.9499999999998</v>
      </c>
      <c r="L105" s="4"/>
      <c r="M105" s="4"/>
    </row>
    <row r="106" spans="1:13" x14ac:dyDescent="0.25">
      <c r="A106" s="193"/>
      <c r="B106" s="360">
        <v>42944</v>
      </c>
      <c r="C106" s="7">
        <v>40</v>
      </c>
      <c r="D106" s="43">
        <v>53.37</v>
      </c>
      <c r="E106" s="43">
        <v>-0.1</v>
      </c>
      <c r="F106" s="43">
        <f t="shared" si="21"/>
        <v>2134.6999999999998</v>
      </c>
      <c r="G106" s="360">
        <v>43007</v>
      </c>
      <c r="H106" s="77">
        <v>80</v>
      </c>
      <c r="I106" s="43">
        <v>54.85</v>
      </c>
      <c r="J106" s="43">
        <v>0.1</v>
      </c>
      <c r="K106" s="45">
        <f>H106*I106-J106</f>
        <v>4387.8999999999996</v>
      </c>
      <c r="L106" s="4"/>
      <c r="M106" s="4"/>
    </row>
    <row r="107" spans="1:13" x14ac:dyDescent="0.25">
      <c r="A107" s="193"/>
      <c r="B107" s="360">
        <v>42951</v>
      </c>
      <c r="C107" s="7">
        <v>80</v>
      </c>
      <c r="D107" s="43">
        <v>52.61</v>
      </c>
      <c r="E107" s="43">
        <v>0</v>
      </c>
      <c r="F107" s="43">
        <f t="shared" si="21"/>
        <v>4208.8</v>
      </c>
      <c r="G107" s="69"/>
      <c r="H107" s="158"/>
      <c r="I107" s="3"/>
      <c r="J107" s="3"/>
      <c r="K107" s="70"/>
      <c r="L107" s="4"/>
      <c r="M107" s="4"/>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8"/>
      <c r="C119" s="193"/>
      <c r="D119" s="194"/>
      <c r="E119" s="194"/>
      <c r="F119" s="194"/>
      <c r="G119" s="198"/>
      <c r="H119" s="199"/>
      <c r="I119" s="194"/>
      <c r="J119" s="194"/>
      <c r="K119" s="285"/>
      <c r="L119" s="193"/>
      <c r="M119" s="193"/>
    </row>
    <row r="120" spans="1:13" x14ac:dyDescent="0.25">
      <c r="A120" s="193"/>
      <c r="B120" s="198"/>
      <c r="C120" s="193"/>
      <c r="D120" s="194"/>
      <c r="E120" s="194"/>
      <c r="F120" s="194"/>
      <c r="G120" s="198"/>
      <c r="H120" s="199"/>
      <c r="I120" s="194"/>
      <c r="J120" s="194"/>
      <c r="K120" s="285"/>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SUM(C83:C121)</f>
        <v>880</v>
      </c>
      <c r="D122" s="18"/>
      <c r="E122" s="18"/>
      <c r="F122" s="18">
        <f>SUM(F83:F121)</f>
        <v>45116.1</v>
      </c>
      <c r="G122" s="14"/>
      <c r="H122" s="68">
        <f>SUM(H84:H121)</f>
        <v>880</v>
      </c>
      <c r="I122" s="18"/>
      <c r="J122" s="18"/>
      <c r="K122" s="18">
        <f>SUM(K84:K121)</f>
        <v>46479.88</v>
      </c>
      <c r="L122" s="18"/>
      <c r="M122" s="18">
        <f>SUM(M83:M121)</f>
        <v>240.79999999999998</v>
      </c>
    </row>
    <row r="123" spans="1:13" ht="15.75" thickBot="1" x14ac:dyDescent="0.3">
      <c r="A123" s="365" t="s">
        <v>189</v>
      </c>
      <c r="B123" s="366"/>
      <c r="C123" s="367">
        <f>SumByColor($A$21,C83:C121)</f>
        <v>480</v>
      </c>
      <c r="D123" s="367"/>
      <c r="E123" s="367"/>
      <c r="F123" s="368">
        <f>SumByColor($A$21,F83:F121)</f>
        <v>25980</v>
      </c>
      <c r="G123" s="367"/>
      <c r="H123" s="367">
        <f>SumByColor($A$21,H83:H121)</f>
        <v>480</v>
      </c>
      <c r="I123" s="367"/>
      <c r="J123" s="367"/>
      <c r="K123" s="368">
        <f>SumByColor($A$21,K83:K121)</f>
        <v>26619</v>
      </c>
      <c r="L123" s="367"/>
      <c r="M123" s="368">
        <f>SumByColor($A$21,M83:M121)</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6:J60 J62:J63 J77:J78">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81">
    <cfRule type="expression" dxfId="235" priority="77">
      <formula>M81&gt;0</formula>
    </cfRule>
    <cfRule type="expression" dxfId="234" priority="78">
      <formula>M81&lt;0</formula>
    </cfRule>
  </conditionalFormatting>
  <conditionalFormatting sqref="M81">
    <cfRule type="expression" dxfId="233" priority="79">
      <formula>M81&gt;0</formula>
    </cfRule>
    <cfRule type="expression" dxfId="232" priority="80">
      <formula>M81&lt;0</formula>
    </cfRule>
  </conditionalFormatting>
  <conditionalFormatting sqref="F26:F60">
    <cfRule type="expression" dxfId="231" priority="65">
      <formula>F26&gt;0</formula>
    </cfRule>
    <cfRule type="expression" dxfId="230" priority="66">
      <formula>F26&lt;0</formula>
    </cfRule>
  </conditionalFormatting>
  <conditionalFormatting sqref="F26:F60">
    <cfRule type="expression" dxfId="229" priority="67">
      <formula>F26&gt;0</formula>
    </cfRule>
    <cfRule type="expression" dxfId="228" priority="68">
      <formula>F26&lt;0</formula>
    </cfRule>
  </conditionalFormatting>
  <conditionalFormatting sqref="H26:H60">
    <cfRule type="expression" dxfId="227" priority="63">
      <formula>H26&gt;0</formula>
    </cfRule>
    <cfRule type="expression" dxfId="226" priority="64">
      <formula>H26&lt;0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61">
    <cfRule type="expression" dxfId="225" priority="17">
      <formula>J61&gt;0</formula>
    </cfRule>
    <cfRule type="expression" dxfId="224" priority="18">
      <formula>J61&lt;0</formula>
    </cfRule>
  </conditionalFormatting>
  <conditionalFormatting sqref="F61:F74">
    <cfRule type="expression" dxfId="223" priority="13">
      <formula>F61&gt;0</formula>
    </cfRule>
    <cfRule type="expression" dxfId="222" priority="14">
      <formula>F61&lt;0</formula>
    </cfRule>
  </conditionalFormatting>
  <conditionalFormatting sqref="F61:F74">
    <cfRule type="expression" dxfId="221" priority="15">
      <formula>F61&gt;0</formula>
    </cfRule>
    <cfRule type="expression" dxfId="220" priority="16">
      <formula>F61&lt;0</formula>
    </cfRule>
  </conditionalFormatting>
  <conditionalFormatting sqref="H61:H74">
    <cfRule type="expression" dxfId="219" priority="11">
      <formula>H61&gt;0</formula>
    </cfRule>
    <cfRule type="expression" dxfId="218" priority="12">
      <formula>H61&lt;0</formula>
    </cfRule>
  </conditionalFormatting>
  <conditionalFormatting sqref="J64:J70">
    <cfRule type="expression" dxfId="217" priority="9">
      <formula>J64&gt;0</formula>
    </cfRule>
    <cfRule type="expression" dxfId="216" priority="10">
      <formula>J64&lt;0</formula>
    </cfRule>
  </conditionalFormatting>
  <conditionalFormatting sqref="J75:J76">
    <cfRule type="expression" dxfId="215" priority="5">
      <formula>J75&gt;0</formula>
    </cfRule>
    <cfRule type="expression" dxfId="214" priority="6">
      <formula>J75&lt;0</formula>
    </cfRule>
  </conditionalFormatting>
  <conditionalFormatting sqref="J73:J74">
    <cfRule type="expression" dxfId="213" priority="3">
      <formula>J73&gt;0</formula>
    </cfRule>
    <cfRule type="expression" dxfId="212" priority="4">
      <formula>J73&lt;0</formula>
    </cfRule>
  </conditionalFormatting>
  <conditionalFormatting sqref="J71:J72">
    <cfRule type="expression" dxfId="211" priority="1">
      <formula>J71&gt;0</formula>
    </cfRule>
    <cfRule type="expression" dxfId="210" priority="2">
      <formula>J71&lt;0</formula>
    </cfRule>
  </conditionalFormatting>
  <hyperlinks>
    <hyperlink ref="A3" location="ACTIVE!A1" display="Back"/>
    <hyperlink ref="A84"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20" si="0">C2*D2+E2</f>
        <v>5448</v>
      </c>
      <c r="G2" s="397">
        <v>43427</v>
      </c>
      <c r="H2" s="77">
        <v>100</v>
      </c>
      <c r="I2" s="43">
        <v>45.45</v>
      </c>
      <c r="J2" s="43">
        <v>0.06</v>
      </c>
      <c r="K2" s="43">
        <f t="shared" ref="K2:K15" si="1">H2*I2-J2</f>
        <v>4544.9399999999996</v>
      </c>
      <c r="L2" s="69">
        <v>43423</v>
      </c>
      <c r="M2" s="43">
        <v>182</v>
      </c>
      <c r="O2" s="11" t="s">
        <v>57</v>
      </c>
      <c r="Q2">
        <f>C24-H24</f>
        <v>300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(F24-K24-M24)/Q2)</f>
        <v>42.228766666666679</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40.53</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12159</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12668.630000000005</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-509.63000000000466</v>
      </c>
      <c r="R7">
        <v>300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K24+M24-F24+Q2*Q4</f>
        <v>-509.63000000000466</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-4.0227712073050086E-2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M94</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4.4905008635578586E-2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8.8108695652173914</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44.583000000000006</v>
      </c>
    </row>
    <row r="18" spans="1:20" x14ac:dyDescent="0.25">
      <c r="B18" s="69">
        <v>43682</v>
      </c>
      <c r="C18" s="7">
        <v>100</v>
      </c>
      <c r="D18" s="43">
        <v>35.200000000000003</v>
      </c>
      <c r="E18" s="43">
        <v>0</v>
      </c>
      <c r="F18" s="43">
        <f t="shared" si="0"/>
        <v>3520.0000000000005</v>
      </c>
      <c r="G18" s="29"/>
      <c r="H18" s="67"/>
      <c r="O18" s="78">
        <v>1.0900000000000001</v>
      </c>
      <c r="P18" s="78">
        <f t="shared" ref="P18:P37" si="2">O18*$Q$4</f>
        <v>44.177700000000002</v>
      </c>
      <c r="T18" s="1"/>
    </row>
    <row r="19" spans="1:20" x14ac:dyDescent="0.25">
      <c r="B19" s="69">
        <v>43836</v>
      </c>
      <c r="C19" s="7">
        <v>100</v>
      </c>
      <c r="D19" s="43">
        <v>42</v>
      </c>
      <c r="E19" s="43">
        <v>0</v>
      </c>
      <c r="F19" s="43">
        <f t="shared" si="0"/>
        <v>4200</v>
      </c>
      <c r="G19" s="29"/>
      <c r="O19" s="78">
        <v>1.08</v>
      </c>
      <c r="P19" s="78">
        <f t="shared" si="2"/>
        <v>43.772400000000005</v>
      </c>
    </row>
    <row r="20" spans="1:20" x14ac:dyDescent="0.25">
      <c r="B20" s="69">
        <v>43851</v>
      </c>
      <c r="C20" s="4">
        <v>100</v>
      </c>
      <c r="D20" s="3">
        <v>41.22</v>
      </c>
      <c r="E20" s="3">
        <v>0</v>
      </c>
      <c r="F20" s="3">
        <f t="shared" si="0"/>
        <v>4122</v>
      </c>
      <c r="G20" s="29"/>
      <c r="H20" s="67"/>
      <c r="O20" s="78">
        <v>1.07</v>
      </c>
      <c r="P20" s="78">
        <f t="shared" si="2"/>
        <v>43.367100000000001</v>
      </c>
    </row>
    <row r="21" spans="1:20" x14ac:dyDescent="0.25">
      <c r="G21" s="29"/>
      <c r="O21" s="78">
        <v>1.06</v>
      </c>
      <c r="P21" s="78">
        <f t="shared" si="2"/>
        <v>42.961800000000004</v>
      </c>
    </row>
    <row r="22" spans="1:20" x14ac:dyDescent="0.25">
      <c r="C22" s="4"/>
      <c r="D22" s="3"/>
      <c r="E22" s="3"/>
      <c r="F22" s="3"/>
      <c r="G22" s="29"/>
      <c r="H22" s="67"/>
      <c r="O22" s="78">
        <v>1.05</v>
      </c>
      <c r="P22" s="78">
        <f t="shared" si="2"/>
        <v>42.5565</v>
      </c>
    </row>
    <row r="23" spans="1:20" x14ac:dyDescent="0.25">
      <c r="G23" s="29"/>
      <c r="O23" s="78">
        <v>1.04</v>
      </c>
      <c r="P23" s="78">
        <f t="shared" si="2"/>
        <v>42.151200000000003</v>
      </c>
    </row>
    <row r="24" spans="1:20" x14ac:dyDescent="0.25">
      <c r="A24" s="31" t="s">
        <v>81</v>
      </c>
      <c r="B24" s="14"/>
      <c r="C24" s="14">
        <f>SUM(C2:C22)</f>
        <v>2000</v>
      </c>
      <c r="D24" s="18"/>
      <c r="E24" s="18"/>
      <c r="F24" s="18">
        <f>SUM(F2:F22)</f>
        <v>80189</v>
      </c>
      <c r="G24" s="14"/>
      <c r="H24" s="68">
        <f>SUM(H2:H15)</f>
        <v>1700</v>
      </c>
      <c r="I24" s="18"/>
      <c r="J24" s="18"/>
      <c r="K24" s="18">
        <f>SUM(K2:K15)</f>
        <v>66652.87</v>
      </c>
      <c r="L24" s="14"/>
      <c r="M24" s="18">
        <f>SUM(M2:M10)</f>
        <v>867.5</v>
      </c>
      <c r="O24" s="78">
        <v>1.03</v>
      </c>
      <c r="P24" s="78">
        <f t="shared" si="2"/>
        <v>41.745899999999999</v>
      </c>
    </row>
    <row r="25" spans="1:20" ht="15.75" thickBot="1" x14ac:dyDescent="0.3">
      <c r="A25" s="273" t="s">
        <v>189</v>
      </c>
      <c r="B25" s="274"/>
      <c r="C25" s="275">
        <f>SumByColor($A$25,C2:C23)</f>
        <v>1700</v>
      </c>
      <c r="D25" s="275"/>
      <c r="E25" s="275"/>
      <c r="F25" s="276">
        <f>SumByColor($A$25,F2:F23)</f>
        <v>65291</v>
      </c>
      <c r="G25" s="275"/>
      <c r="H25" s="275">
        <f>SumByColor($A$25,H2:H23)</f>
        <v>1700</v>
      </c>
      <c r="I25" s="275"/>
      <c r="J25" s="275"/>
      <c r="K25" s="276">
        <f>SumByColor($A$25,K2:K23)</f>
        <v>66654</v>
      </c>
      <c r="L25" s="275"/>
      <c r="M25" s="276">
        <f>SumByColor($A$25,M2:M23)</f>
        <v>868</v>
      </c>
      <c r="O25" s="78">
        <v>1.02</v>
      </c>
      <c r="P25" s="78">
        <f t="shared" si="2"/>
        <v>41.340600000000002</v>
      </c>
    </row>
    <row r="26" spans="1:20" x14ac:dyDescent="0.25">
      <c r="O26" s="78">
        <v>1.01</v>
      </c>
      <c r="P26" s="78">
        <f t="shared" si="2"/>
        <v>40.935299999999998</v>
      </c>
    </row>
    <row r="27" spans="1:20" x14ac:dyDescent="0.25">
      <c r="O27" s="78">
        <v>1</v>
      </c>
      <c r="P27" s="78">
        <f t="shared" si="2"/>
        <v>40.53</v>
      </c>
    </row>
    <row r="28" spans="1:20" x14ac:dyDescent="0.25">
      <c r="O28" s="78">
        <v>0.99</v>
      </c>
      <c r="P28" s="78">
        <f t="shared" si="2"/>
        <v>40.124700000000004</v>
      </c>
    </row>
    <row r="29" spans="1:20" x14ac:dyDescent="0.25">
      <c r="O29" s="78">
        <v>0.98</v>
      </c>
      <c r="P29" s="78">
        <f t="shared" si="2"/>
        <v>39.7194</v>
      </c>
    </row>
    <row r="30" spans="1:20" x14ac:dyDescent="0.25">
      <c r="B30" s="159" t="s">
        <v>113</v>
      </c>
      <c r="C30" s="159" t="s">
        <v>143</v>
      </c>
      <c r="D30" s="160" t="s">
        <v>142</v>
      </c>
      <c r="E30" s="162" t="s">
        <v>144</v>
      </c>
      <c r="F30" s="162" t="s">
        <v>65</v>
      </c>
      <c r="G30" s="173" t="s">
        <v>148</v>
      </c>
      <c r="H30" s="173" t="s">
        <v>88</v>
      </c>
      <c r="I30" s="173" t="s">
        <v>151</v>
      </c>
      <c r="J30" s="173" t="s">
        <v>147</v>
      </c>
      <c r="K30" s="173" t="s">
        <v>901</v>
      </c>
      <c r="L30" s="173" t="s">
        <v>452</v>
      </c>
      <c r="O30" s="78">
        <v>0.97</v>
      </c>
      <c r="P30" s="78">
        <f t="shared" si="2"/>
        <v>39.314100000000003</v>
      </c>
    </row>
    <row r="31" spans="1:20" x14ac:dyDescent="0.25">
      <c r="B31" s="147">
        <v>43325</v>
      </c>
      <c r="C31" s="10">
        <v>100</v>
      </c>
      <c r="D31" s="39">
        <v>54.48</v>
      </c>
      <c r="E31" s="39">
        <v>54.71</v>
      </c>
      <c r="F31" s="39">
        <f t="shared" ref="F31:F37" si="3">C31*(E31-D31)</f>
        <v>23.000000000000398</v>
      </c>
      <c r="G31" s="39">
        <f t="shared" ref="G31:G37" si="4">D31*C31</f>
        <v>5448</v>
      </c>
      <c r="H31" s="175">
        <f t="shared" ref="H31:H37" si="5">(E31-D31)/D31</f>
        <v>4.2217327459618944E-3</v>
      </c>
      <c r="I31" s="39"/>
      <c r="J31" s="39"/>
      <c r="K31" s="39"/>
      <c r="L31" s="39"/>
      <c r="O31" s="78">
        <v>0.96</v>
      </c>
      <c r="P31" s="78">
        <f t="shared" si="2"/>
        <v>38.908799999999999</v>
      </c>
    </row>
    <row r="32" spans="1:20" x14ac:dyDescent="0.25">
      <c r="B32" s="147">
        <v>43332</v>
      </c>
      <c r="C32" s="10">
        <v>100</v>
      </c>
      <c r="D32" s="39">
        <v>54.48</v>
      </c>
      <c r="E32" s="39">
        <v>55.6</v>
      </c>
      <c r="F32" s="39">
        <f t="shared" si="3"/>
        <v>112.00000000000045</v>
      </c>
      <c r="G32" s="39">
        <f t="shared" si="4"/>
        <v>5448</v>
      </c>
      <c r="H32" s="175">
        <f t="shared" si="5"/>
        <v>2.0558002936857646E-2</v>
      </c>
      <c r="I32" s="39"/>
      <c r="J32" s="39"/>
      <c r="K32" s="39"/>
      <c r="L32" s="39"/>
      <c r="O32" s="78">
        <v>0.95</v>
      </c>
      <c r="P32" s="78">
        <f t="shared" si="2"/>
        <v>38.503500000000003</v>
      </c>
    </row>
    <row r="33" spans="1:21" x14ac:dyDescent="0.25">
      <c r="B33" s="147">
        <v>43362</v>
      </c>
      <c r="C33" s="10">
        <v>100</v>
      </c>
      <c r="D33" s="39">
        <v>54.48</v>
      </c>
      <c r="E33" s="39">
        <v>56.61</v>
      </c>
      <c r="F33" s="39">
        <f t="shared" si="3"/>
        <v>213.00000000000026</v>
      </c>
      <c r="G33" s="39">
        <f t="shared" si="4"/>
        <v>5448</v>
      </c>
      <c r="H33" s="175">
        <f t="shared" si="5"/>
        <v>3.9096916299559518E-2</v>
      </c>
      <c r="I33" s="39"/>
      <c r="J33" s="39"/>
      <c r="K33" s="39"/>
      <c r="L33" s="39"/>
      <c r="O33" s="78">
        <v>0.94</v>
      </c>
      <c r="P33" s="78">
        <f t="shared" si="2"/>
        <v>38.098199999999999</v>
      </c>
    </row>
    <row r="34" spans="1:21" x14ac:dyDescent="0.25">
      <c r="A34">
        <v>100</v>
      </c>
      <c r="B34" s="147">
        <v>43369</v>
      </c>
      <c r="C34" s="181">
        <v>200</v>
      </c>
      <c r="D34" s="182">
        <v>53.88</v>
      </c>
      <c r="E34" s="39">
        <v>53.69</v>
      </c>
      <c r="F34" s="39">
        <f t="shared" si="3"/>
        <v>-38.000000000000966</v>
      </c>
      <c r="G34" s="39">
        <f t="shared" si="4"/>
        <v>10776</v>
      </c>
      <c r="H34" s="175">
        <f t="shared" si="5"/>
        <v>-3.5263548626578473E-3</v>
      </c>
      <c r="I34" s="39"/>
      <c r="J34" s="39"/>
      <c r="K34" s="39"/>
      <c r="L34" s="39"/>
      <c r="O34" s="78">
        <v>0.93</v>
      </c>
      <c r="P34" s="78">
        <f t="shared" si="2"/>
        <v>37.692900000000002</v>
      </c>
    </row>
    <row r="35" spans="1:21" x14ac:dyDescent="0.25">
      <c r="B35" s="147">
        <v>43377</v>
      </c>
      <c r="C35" s="10">
        <v>250</v>
      </c>
      <c r="D35" s="39">
        <v>53.3</v>
      </c>
      <c r="E35" s="39">
        <v>50.98</v>
      </c>
      <c r="F35" s="39">
        <f t="shared" si="3"/>
        <v>-580.00000000000011</v>
      </c>
      <c r="G35" s="39">
        <f t="shared" si="4"/>
        <v>13325</v>
      </c>
      <c r="H35" s="175">
        <f t="shared" si="5"/>
        <v>-4.3527204502814269E-2</v>
      </c>
      <c r="I35" s="39"/>
      <c r="J35" s="39"/>
      <c r="K35" s="39"/>
      <c r="L35" s="39"/>
      <c r="O35" s="78">
        <v>0.92</v>
      </c>
      <c r="P35" s="78">
        <f t="shared" si="2"/>
        <v>37.287600000000005</v>
      </c>
    </row>
    <row r="36" spans="1:21" x14ac:dyDescent="0.25">
      <c r="A36">
        <v>100</v>
      </c>
      <c r="B36" s="147">
        <v>43381</v>
      </c>
      <c r="C36" s="7">
        <v>300</v>
      </c>
      <c r="D36" s="43">
        <v>52.646999999999998</v>
      </c>
      <c r="E36" s="39">
        <v>49.13</v>
      </c>
      <c r="F36" s="39">
        <f t="shared" si="3"/>
        <v>-1055.0999999999988</v>
      </c>
      <c r="G36" s="39">
        <f t="shared" si="4"/>
        <v>15794.1</v>
      </c>
      <c r="H36" s="175">
        <f t="shared" si="5"/>
        <v>-6.6803426596007298E-2</v>
      </c>
      <c r="I36" s="39"/>
      <c r="J36" s="39"/>
      <c r="K36" s="39"/>
      <c r="L36" s="39"/>
      <c r="O36" s="78">
        <v>0.91</v>
      </c>
      <c r="P36" s="78">
        <f t="shared" si="2"/>
        <v>36.882300000000001</v>
      </c>
    </row>
    <row r="37" spans="1:21" x14ac:dyDescent="0.25">
      <c r="A37">
        <v>100</v>
      </c>
      <c r="B37" s="147">
        <v>43383</v>
      </c>
      <c r="C37" s="10">
        <v>400</v>
      </c>
      <c r="D37" s="39">
        <v>50.534999999999997</v>
      </c>
      <c r="E37" s="39">
        <v>43.63</v>
      </c>
      <c r="F37" s="39">
        <f t="shared" si="3"/>
        <v>-2761.9999999999977</v>
      </c>
      <c r="G37" s="39">
        <f t="shared" si="4"/>
        <v>20214</v>
      </c>
      <c r="H37" s="175">
        <f t="shared" si="5"/>
        <v>-0.13663797368160671</v>
      </c>
      <c r="I37" s="39"/>
      <c r="J37" s="39"/>
      <c r="K37" s="39"/>
      <c r="L37" s="39"/>
      <c r="O37" s="78">
        <v>0.9</v>
      </c>
      <c r="P37" s="78">
        <f t="shared" si="2"/>
        <v>36.477000000000004</v>
      </c>
    </row>
    <row r="38" spans="1:21" x14ac:dyDescent="0.25">
      <c r="A38">
        <v>100</v>
      </c>
      <c r="B38" s="147">
        <v>43385</v>
      </c>
      <c r="C38" s="10">
        <v>400</v>
      </c>
      <c r="D38" s="39">
        <v>50.534999999999997</v>
      </c>
      <c r="E38" s="39">
        <v>42.61</v>
      </c>
      <c r="F38" s="39">
        <f t="shared" ref="F38:F74" si="6">C38*(E38-D38)</f>
        <v>-3169.9999999999991</v>
      </c>
      <c r="G38" s="39">
        <f t="shared" ref="G38:G74" si="7">D38*C38</f>
        <v>20214</v>
      </c>
      <c r="H38" s="175">
        <f t="shared" ref="H38:H74" si="8">(E38-D38)/D38</f>
        <v>-0.15682200455130102</v>
      </c>
      <c r="I38" s="39"/>
      <c r="J38" s="39"/>
      <c r="K38" s="39"/>
      <c r="L38" s="39"/>
    </row>
    <row r="39" spans="1:21" x14ac:dyDescent="0.25">
      <c r="B39" s="147">
        <v>43402</v>
      </c>
      <c r="C39" s="10">
        <v>400</v>
      </c>
      <c r="D39" s="39">
        <v>50.534999999999997</v>
      </c>
      <c r="E39" s="39">
        <v>40.94</v>
      </c>
      <c r="F39" s="39">
        <f t="shared" si="6"/>
        <v>-3837.9999999999995</v>
      </c>
      <c r="G39" s="39">
        <f t="shared" si="7"/>
        <v>20214</v>
      </c>
      <c r="H39" s="175">
        <f t="shared" si="8"/>
        <v>-0.18986840803403582</v>
      </c>
      <c r="I39" s="39"/>
      <c r="J39" s="39"/>
      <c r="K39" s="39"/>
      <c r="L39" s="39"/>
      <c r="T39" s="1">
        <v>43496</v>
      </c>
      <c r="U39" s="740" t="s">
        <v>1296</v>
      </c>
    </row>
    <row r="40" spans="1:21" x14ac:dyDescent="0.25">
      <c r="B40" s="147">
        <v>43404</v>
      </c>
      <c r="C40" s="10">
        <v>400</v>
      </c>
      <c r="D40" s="39">
        <v>50.54</v>
      </c>
      <c r="E40" s="39">
        <v>42.97</v>
      </c>
      <c r="F40" s="39">
        <f t="shared" si="6"/>
        <v>-3028</v>
      </c>
      <c r="G40" s="39">
        <f t="shared" si="7"/>
        <v>20216</v>
      </c>
      <c r="H40" s="175">
        <f t="shared" si="8"/>
        <v>-0.14978235061337555</v>
      </c>
      <c r="I40" s="39"/>
      <c r="J40" s="39"/>
      <c r="K40" s="39"/>
      <c r="L40" s="39"/>
    </row>
    <row r="41" spans="1:21" x14ac:dyDescent="0.25">
      <c r="B41" s="147">
        <v>43410</v>
      </c>
      <c r="C41" s="10">
        <v>400</v>
      </c>
      <c r="D41" s="39">
        <v>50.534999999999997</v>
      </c>
      <c r="E41" s="39">
        <v>46.73</v>
      </c>
      <c r="F41" s="39">
        <f t="shared" si="6"/>
        <v>-1522</v>
      </c>
      <c r="G41" s="39">
        <f t="shared" si="7"/>
        <v>20214</v>
      </c>
      <c r="H41" s="175">
        <f t="shared" si="8"/>
        <v>-7.529435045018304E-2</v>
      </c>
      <c r="I41" s="39"/>
      <c r="J41" s="39"/>
      <c r="K41" s="39"/>
      <c r="L41" s="39"/>
      <c r="Q41" s="2"/>
    </row>
    <row r="42" spans="1:21" x14ac:dyDescent="0.25">
      <c r="B42" s="147">
        <v>43417</v>
      </c>
      <c r="C42" s="10">
        <v>400</v>
      </c>
      <c r="D42" s="39">
        <v>50.534999999999997</v>
      </c>
      <c r="E42" s="39">
        <v>45.33</v>
      </c>
      <c r="F42" s="39">
        <f t="shared" si="6"/>
        <v>-2081.9999999999991</v>
      </c>
      <c r="G42" s="39">
        <f t="shared" si="7"/>
        <v>20214</v>
      </c>
      <c r="H42" s="175">
        <f t="shared" si="8"/>
        <v>-0.10299792223211633</v>
      </c>
      <c r="I42" s="39"/>
      <c r="J42" s="39"/>
      <c r="K42" s="39"/>
      <c r="L42" s="39"/>
      <c r="Q42" s="2"/>
    </row>
    <row r="43" spans="1:21" x14ac:dyDescent="0.25">
      <c r="A43">
        <v>400</v>
      </c>
      <c r="B43" s="147">
        <v>43420</v>
      </c>
      <c r="C43" s="10">
        <v>400</v>
      </c>
      <c r="D43" s="39">
        <v>50.54</v>
      </c>
      <c r="E43" s="39">
        <v>46.15</v>
      </c>
      <c r="F43" s="39">
        <f t="shared" si="6"/>
        <v>-1756.0000000000002</v>
      </c>
      <c r="G43" s="39">
        <f t="shared" si="7"/>
        <v>20216</v>
      </c>
      <c r="H43" s="175">
        <f t="shared" si="8"/>
        <v>-8.6861891571032857E-2</v>
      </c>
      <c r="I43" s="39"/>
      <c r="J43" s="39"/>
      <c r="K43" s="39">
        <v>10.029999999999999</v>
      </c>
      <c r="L43" s="39"/>
      <c r="Q43" s="2"/>
    </row>
    <row r="44" spans="1:21" x14ac:dyDescent="0.25">
      <c r="A44">
        <v>400</v>
      </c>
      <c r="B44" s="147">
        <v>43423</v>
      </c>
      <c r="C44" s="10">
        <v>400</v>
      </c>
      <c r="D44" s="39">
        <v>50.08</v>
      </c>
      <c r="E44" s="39">
        <v>46.07</v>
      </c>
      <c r="F44" s="39">
        <f t="shared" si="6"/>
        <v>-1603.9999999999991</v>
      </c>
      <c r="G44" s="39">
        <f t="shared" si="7"/>
        <v>20032</v>
      </c>
      <c r="H44" s="175">
        <f t="shared" si="8"/>
        <v>-8.0071884984025524E-2</v>
      </c>
      <c r="I44" s="39"/>
      <c r="J44" s="39"/>
      <c r="K44" s="39">
        <v>10.02</v>
      </c>
      <c r="L44" s="39"/>
      <c r="Q44" s="2"/>
    </row>
    <row r="45" spans="1:21" x14ac:dyDescent="0.25">
      <c r="A45">
        <v>300</v>
      </c>
      <c r="B45" s="147">
        <v>43427</v>
      </c>
      <c r="C45" s="7">
        <v>300</v>
      </c>
      <c r="D45" s="43">
        <v>51.624000000000002</v>
      </c>
      <c r="E45" s="39">
        <v>45.55</v>
      </c>
      <c r="F45" s="39">
        <f t="shared" si="6"/>
        <v>-1822.2000000000016</v>
      </c>
      <c r="G45" s="39">
        <f t="shared" si="7"/>
        <v>15487.2</v>
      </c>
      <c r="H45" s="175">
        <f t="shared" si="8"/>
        <v>-0.11765845343251211</v>
      </c>
      <c r="I45" s="39"/>
      <c r="J45" s="39"/>
      <c r="K45" s="39">
        <v>9.9</v>
      </c>
      <c r="L45" s="39"/>
      <c r="Q45" s="2"/>
    </row>
    <row r="46" spans="1:21" x14ac:dyDescent="0.25">
      <c r="A46">
        <v>300</v>
      </c>
      <c r="B46" s="147">
        <v>43436</v>
      </c>
      <c r="C46" s="10">
        <v>300</v>
      </c>
      <c r="D46" s="39">
        <v>51.62</v>
      </c>
      <c r="E46" s="39">
        <v>47.11</v>
      </c>
      <c r="F46" s="39">
        <f t="shared" si="6"/>
        <v>-1352.9999999999993</v>
      </c>
      <c r="G46" s="39">
        <f t="shared" si="7"/>
        <v>15486</v>
      </c>
      <c r="H46" s="175">
        <f t="shared" si="8"/>
        <v>-8.7369236729949604E-2</v>
      </c>
      <c r="I46" s="39"/>
      <c r="J46" s="39"/>
      <c r="K46" s="39">
        <v>10.24</v>
      </c>
      <c r="L46" s="39"/>
      <c r="Q46" s="2"/>
    </row>
    <row r="47" spans="1:21" x14ac:dyDescent="0.25">
      <c r="A47">
        <v>300</v>
      </c>
      <c r="B47" s="147">
        <v>43442</v>
      </c>
      <c r="C47" s="10">
        <v>300</v>
      </c>
      <c r="D47" s="39">
        <v>51.62</v>
      </c>
      <c r="E47" s="39">
        <v>45.29</v>
      </c>
      <c r="F47" s="39">
        <f t="shared" si="6"/>
        <v>-1898.9999999999995</v>
      </c>
      <c r="G47" s="39">
        <f t="shared" si="7"/>
        <v>15486</v>
      </c>
      <c r="H47" s="175">
        <f t="shared" si="8"/>
        <v>-0.12262688880278959</v>
      </c>
      <c r="I47" s="39"/>
      <c r="J47" s="39"/>
      <c r="K47" s="39">
        <v>9.85</v>
      </c>
      <c r="L47" s="39"/>
      <c r="Q47" s="2"/>
    </row>
    <row r="48" spans="1:21" x14ac:dyDescent="0.25">
      <c r="A48">
        <v>300</v>
      </c>
      <c r="B48" s="147">
        <v>43467</v>
      </c>
      <c r="C48" s="10">
        <v>300</v>
      </c>
      <c r="D48" s="39">
        <v>51.624000000000002</v>
      </c>
      <c r="E48" s="39">
        <v>38.89</v>
      </c>
      <c r="F48" s="39">
        <f t="shared" si="6"/>
        <v>-3820.2000000000007</v>
      </c>
      <c r="G48" s="39">
        <f t="shared" si="7"/>
        <v>15487.2</v>
      </c>
      <c r="H48" s="175">
        <f t="shared" si="8"/>
        <v>-0.24666821633348832</v>
      </c>
      <c r="I48" s="39"/>
      <c r="J48" s="39"/>
      <c r="K48" s="39">
        <v>8.4499999999999993</v>
      </c>
      <c r="L48" s="39"/>
      <c r="Q48" s="2"/>
    </row>
    <row r="49" spans="1:17" x14ac:dyDescent="0.25">
      <c r="B49" s="147">
        <v>43491</v>
      </c>
      <c r="C49" s="10">
        <v>300</v>
      </c>
      <c r="D49" s="39">
        <v>51.62</v>
      </c>
      <c r="E49" s="39">
        <v>42.29</v>
      </c>
      <c r="F49" s="39">
        <f t="shared" si="6"/>
        <v>-2798.9999999999995</v>
      </c>
      <c r="G49" s="39">
        <f t="shared" si="7"/>
        <v>15486</v>
      </c>
      <c r="H49" s="175">
        <f t="shared" si="8"/>
        <v>-0.18074389771406429</v>
      </c>
      <c r="I49" s="39"/>
      <c r="J49" s="39"/>
      <c r="K49" s="39"/>
      <c r="L49" s="39"/>
      <c r="Q49" s="2"/>
    </row>
    <row r="50" spans="1:17" x14ac:dyDescent="0.25">
      <c r="B50" s="147">
        <v>43498</v>
      </c>
      <c r="C50" s="10">
        <v>400</v>
      </c>
      <c r="D50" s="39">
        <v>48.637999999999998</v>
      </c>
      <c r="E50" s="39">
        <v>38.700000000000003</v>
      </c>
      <c r="F50" s="39">
        <f t="shared" si="6"/>
        <v>-3975.199999999998</v>
      </c>
      <c r="G50" s="39">
        <f t="shared" si="7"/>
        <v>19455.2</v>
      </c>
      <c r="H50" s="175">
        <f t="shared" si="8"/>
        <v>-0.20432583576627319</v>
      </c>
      <c r="I50" s="39"/>
      <c r="J50" s="39"/>
      <c r="K50" s="39"/>
      <c r="L50" s="39"/>
      <c r="Q50" s="2"/>
    </row>
    <row r="51" spans="1:17" x14ac:dyDescent="0.25">
      <c r="A51">
        <v>300</v>
      </c>
      <c r="B51" s="147">
        <v>43498</v>
      </c>
      <c r="C51" s="352">
        <v>500</v>
      </c>
      <c r="D51" s="353">
        <v>46.664000000000001</v>
      </c>
      <c r="E51" s="39">
        <v>38.700000000000003</v>
      </c>
      <c r="F51" s="39">
        <f t="shared" si="6"/>
        <v>-3981.9999999999991</v>
      </c>
      <c r="G51" s="39">
        <f t="shared" si="7"/>
        <v>23332</v>
      </c>
      <c r="H51" s="175">
        <f t="shared" si="8"/>
        <v>-0.17066689525115716</v>
      </c>
      <c r="I51" s="39"/>
      <c r="J51" s="39"/>
      <c r="K51" s="39">
        <v>8.41</v>
      </c>
      <c r="L51" s="39"/>
      <c r="Q51" s="2"/>
    </row>
    <row r="52" spans="1:17" x14ac:dyDescent="0.25">
      <c r="A52">
        <v>300</v>
      </c>
      <c r="B52" s="147">
        <v>43503</v>
      </c>
      <c r="C52" s="10">
        <v>600</v>
      </c>
      <c r="D52" s="39">
        <v>45.137</v>
      </c>
      <c r="E52" s="39">
        <v>37.9</v>
      </c>
      <c r="F52" s="39">
        <f t="shared" si="6"/>
        <v>-4342.2000000000007</v>
      </c>
      <c r="G52" s="39">
        <f t="shared" si="7"/>
        <v>27082.2</v>
      </c>
      <c r="H52" s="175">
        <f t="shared" si="8"/>
        <v>-0.16033409398054815</v>
      </c>
      <c r="I52" s="39"/>
      <c r="J52" s="39"/>
      <c r="K52" s="39">
        <v>8.24</v>
      </c>
      <c r="L52" s="39"/>
      <c r="Q52" s="2"/>
    </row>
    <row r="53" spans="1:17" x14ac:dyDescent="0.25">
      <c r="A53">
        <v>200</v>
      </c>
      <c r="B53" s="147">
        <v>43508</v>
      </c>
      <c r="C53" s="352">
        <v>500</v>
      </c>
      <c r="D53" s="353">
        <v>46.42</v>
      </c>
      <c r="E53" s="39">
        <v>38.71</v>
      </c>
      <c r="F53" s="39">
        <f t="shared" si="6"/>
        <v>-3855.0000000000005</v>
      </c>
      <c r="G53" s="39">
        <f t="shared" si="7"/>
        <v>23210</v>
      </c>
      <c r="H53" s="175">
        <f t="shared" si="8"/>
        <v>-0.16609220163722535</v>
      </c>
      <c r="I53" s="39"/>
      <c r="J53" s="39"/>
      <c r="K53" s="39">
        <v>8.42</v>
      </c>
      <c r="L53" s="39"/>
      <c r="Q53" s="2"/>
    </row>
    <row r="54" spans="1:17" x14ac:dyDescent="0.25">
      <c r="A54">
        <v>100</v>
      </c>
      <c r="B54" s="147">
        <v>43515</v>
      </c>
      <c r="C54" s="10">
        <v>400</v>
      </c>
      <c r="D54" s="39">
        <v>48.155000000000001</v>
      </c>
      <c r="E54" s="39">
        <v>39.26</v>
      </c>
      <c r="F54" s="39">
        <f t="shared" si="6"/>
        <v>-3558.0000000000014</v>
      </c>
      <c r="G54" s="39">
        <f t="shared" si="7"/>
        <v>19262</v>
      </c>
      <c r="H54" s="175">
        <f t="shared" si="8"/>
        <v>-0.18471602118160113</v>
      </c>
      <c r="I54" s="39"/>
      <c r="J54" s="39"/>
      <c r="K54" s="39">
        <v>8.5299999999999994</v>
      </c>
      <c r="L54" s="39"/>
    </row>
    <row r="55" spans="1:17" x14ac:dyDescent="0.25">
      <c r="A55">
        <v>0</v>
      </c>
      <c r="B55" s="147">
        <v>43516</v>
      </c>
      <c r="C55" s="7">
        <v>300</v>
      </c>
      <c r="D55" s="43">
        <v>50.726999999999997</v>
      </c>
      <c r="E55" s="39">
        <v>40.44</v>
      </c>
      <c r="F55" s="39">
        <f t="shared" si="6"/>
        <v>-3086.1</v>
      </c>
      <c r="G55" s="39">
        <f t="shared" si="7"/>
        <v>15218.099999999999</v>
      </c>
      <c r="H55" s="175">
        <f t="shared" si="8"/>
        <v>-0.20279141285705837</v>
      </c>
      <c r="I55" s="39"/>
      <c r="J55" s="39"/>
      <c r="K55" s="39">
        <v>8.7899999999999991</v>
      </c>
      <c r="L55" s="39"/>
    </row>
    <row r="56" spans="1:17" x14ac:dyDescent="0.25">
      <c r="A56">
        <v>0</v>
      </c>
      <c r="B56" s="147">
        <v>43517</v>
      </c>
      <c r="C56" s="10">
        <v>400</v>
      </c>
      <c r="D56" s="39">
        <v>47.816000000000003</v>
      </c>
      <c r="E56" s="39">
        <v>39.26</v>
      </c>
      <c r="F56" s="39">
        <f t="shared" si="6"/>
        <v>-3422.4000000000019</v>
      </c>
      <c r="G56" s="39">
        <f t="shared" si="7"/>
        <v>19126.400000000001</v>
      </c>
      <c r="H56" s="175">
        <f t="shared" si="8"/>
        <v>-0.17893592103061745</v>
      </c>
      <c r="I56" s="39"/>
      <c r="J56" s="39"/>
      <c r="K56" s="39">
        <v>8.5299999999999994</v>
      </c>
      <c r="L56" s="39"/>
    </row>
    <row r="57" spans="1:17" x14ac:dyDescent="0.25">
      <c r="A57">
        <v>0</v>
      </c>
      <c r="B57" s="147">
        <v>43521</v>
      </c>
      <c r="C57" s="10">
        <v>400</v>
      </c>
      <c r="D57" s="39">
        <v>47.247</v>
      </c>
      <c r="E57" s="39">
        <v>39.67</v>
      </c>
      <c r="F57" s="39">
        <f t="shared" si="6"/>
        <v>-3030.7999999999993</v>
      </c>
      <c r="G57" s="39">
        <f t="shared" si="7"/>
        <v>18898.8</v>
      </c>
      <c r="H57" s="175">
        <f t="shared" si="8"/>
        <v>-0.16036997058014263</v>
      </c>
      <c r="I57" s="39"/>
      <c r="J57" s="39"/>
      <c r="K57" s="39">
        <v>8.6199999999999992</v>
      </c>
      <c r="L57" s="39"/>
    </row>
    <row r="58" spans="1:17" x14ac:dyDescent="0.25">
      <c r="A58">
        <v>0</v>
      </c>
      <c r="B58" s="147">
        <v>43525</v>
      </c>
      <c r="C58" s="352">
        <v>500</v>
      </c>
      <c r="D58" s="353">
        <v>45.313000000000002</v>
      </c>
      <c r="E58" s="39">
        <v>37.380000000000003</v>
      </c>
      <c r="F58" s="39">
        <f t="shared" si="6"/>
        <v>-3966.5</v>
      </c>
      <c r="G58" s="39">
        <f t="shared" si="7"/>
        <v>22656.5</v>
      </c>
      <c r="H58" s="175">
        <f t="shared" si="8"/>
        <v>-0.17507117162845098</v>
      </c>
      <c r="I58" s="39"/>
      <c r="J58" s="39"/>
      <c r="K58" s="39">
        <v>8.1300000000000008</v>
      </c>
      <c r="L58" s="39"/>
    </row>
    <row r="59" spans="1:17" x14ac:dyDescent="0.25">
      <c r="A59">
        <v>0</v>
      </c>
      <c r="B59" s="147">
        <v>43529</v>
      </c>
      <c r="C59" s="7">
        <v>300</v>
      </c>
      <c r="D59" s="43">
        <v>49.735999999999997</v>
      </c>
      <c r="E59" s="39">
        <v>38.53</v>
      </c>
      <c r="F59" s="39">
        <f t="shared" si="6"/>
        <v>-3361.7999999999988</v>
      </c>
      <c r="G59" s="39">
        <f t="shared" si="7"/>
        <v>14920.8</v>
      </c>
      <c r="H59" s="175">
        <f t="shared" si="8"/>
        <v>-0.22530963487212474</v>
      </c>
      <c r="I59" s="39"/>
      <c r="J59" s="39"/>
      <c r="K59" s="39">
        <v>8.3800000000000008</v>
      </c>
      <c r="L59" s="39"/>
    </row>
    <row r="60" spans="1:17" x14ac:dyDescent="0.25">
      <c r="A60">
        <v>100</v>
      </c>
      <c r="B60" s="147">
        <v>43541</v>
      </c>
      <c r="C60" s="352">
        <v>500</v>
      </c>
      <c r="D60" s="353">
        <v>44.89</v>
      </c>
      <c r="E60" s="39">
        <v>37.549999999999997</v>
      </c>
      <c r="F60" s="39">
        <f t="shared" si="6"/>
        <v>-3670.0000000000018</v>
      </c>
      <c r="G60" s="39">
        <f t="shared" si="7"/>
        <v>22445</v>
      </c>
      <c r="H60" s="175">
        <f t="shared" si="8"/>
        <v>-0.16351080418801522</v>
      </c>
      <c r="I60" s="39"/>
      <c r="J60" s="39"/>
      <c r="K60" s="39">
        <v>8.16</v>
      </c>
      <c r="L60" s="39"/>
    </row>
    <row r="61" spans="1:17" x14ac:dyDescent="0.25">
      <c r="A61">
        <v>100</v>
      </c>
      <c r="B61" s="147">
        <v>43556</v>
      </c>
      <c r="C61" s="7">
        <v>300</v>
      </c>
      <c r="D61" s="43">
        <v>48.43</v>
      </c>
      <c r="E61" s="39">
        <v>39.770000000000003</v>
      </c>
      <c r="F61" s="39">
        <f t="shared" si="6"/>
        <v>-2597.9999999999991</v>
      </c>
      <c r="G61" s="39">
        <f t="shared" si="7"/>
        <v>14529</v>
      </c>
      <c r="H61" s="175">
        <f t="shared" si="8"/>
        <v>-0.17881478422465408</v>
      </c>
      <c r="I61" s="39"/>
      <c r="J61" s="39"/>
      <c r="K61" s="39">
        <v>8.65</v>
      </c>
      <c r="L61" s="39"/>
    </row>
    <row r="62" spans="1:17" x14ac:dyDescent="0.25">
      <c r="A62">
        <v>300</v>
      </c>
      <c r="B62" s="147">
        <v>43571</v>
      </c>
      <c r="C62" s="352">
        <v>500</v>
      </c>
      <c r="D62" s="353">
        <v>43.17</v>
      </c>
      <c r="E62" s="39">
        <v>36.880000000000003</v>
      </c>
      <c r="F62" s="39">
        <f t="shared" si="6"/>
        <v>-3144.9999999999995</v>
      </c>
      <c r="G62" s="39">
        <f t="shared" si="7"/>
        <v>21585</v>
      </c>
      <c r="H62" s="175">
        <f t="shared" si="8"/>
        <v>-0.14570303451470926</v>
      </c>
      <c r="I62" s="39"/>
      <c r="J62" s="39"/>
      <c r="K62" s="39">
        <v>8.02</v>
      </c>
      <c r="L62" s="39"/>
    </row>
    <row r="63" spans="1:17" x14ac:dyDescent="0.25">
      <c r="A63">
        <v>100</v>
      </c>
      <c r="B63" s="147">
        <v>43579</v>
      </c>
      <c r="C63" s="7">
        <v>300</v>
      </c>
      <c r="D63" s="43">
        <v>47.384</v>
      </c>
      <c r="E63" s="39">
        <v>36.83</v>
      </c>
      <c r="F63" s="39">
        <f t="shared" si="6"/>
        <v>-3166.2000000000007</v>
      </c>
      <c r="G63" s="39">
        <f t="shared" si="7"/>
        <v>14215.2</v>
      </c>
      <c r="H63" s="175">
        <f t="shared" si="8"/>
        <v>-0.22273341212223541</v>
      </c>
      <c r="I63" s="39"/>
      <c r="J63" s="39"/>
      <c r="K63" s="39">
        <v>8.01</v>
      </c>
      <c r="L63" s="39"/>
    </row>
    <row r="64" spans="1:17" x14ac:dyDescent="0.25">
      <c r="A64" s="4">
        <v>300</v>
      </c>
      <c r="B64" s="147">
        <v>43605</v>
      </c>
      <c r="C64" s="10">
        <v>400</v>
      </c>
      <c r="D64" s="39">
        <v>43.996000000000002</v>
      </c>
      <c r="E64" s="39">
        <v>35.15</v>
      </c>
      <c r="F64" s="39">
        <f t="shared" si="6"/>
        <v>-3538.4000000000015</v>
      </c>
      <c r="G64" s="39">
        <f t="shared" si="7"/>
        <v>17598.400000000001</v>
      </c>
      <c r="H64" s="175">
        <f t="shared" si="8"/>
        <v>-0.20106373306664249</v>
      </c>
      <c r="I64" s="39"/>
      <c r="J64" s="39"/>
      <c r="K64" s="39">
        <v>7.64</v>
      </c>
      <c r="L64" s="39"/>
    </row>
    <row r="65" spans="1:12" x14ac:dyDescent="0.25">
      <c r="A65" s="4">
        <v>300</v>
      </c>
      <c r="B65" s="147">
        <v>43614</v>
      </c>
      <c r="C65" s="10">
        <v>400</v>
      </c>
      <c r="D65" s="39">
        <v>44</v>
      </c>
      <c r="E65" s="39">
        <v>33.630000000000003</v>
      </c>
      <c r="F65" s="39">
        <f t="shared" si="6"/>
        <v>-4147.9999999999991</v>
      </c>
      <c r="G65" s="39">
        <f t="shared" si="7"/>
        <v>17600</v>
      </c>
      <c r="H65" s="175">
        <f t="shared" si="8"/>
        <v>-0.23568181818181813</v>
      </c>
      <c r="I65" s="39"/>
      <c r="J65" s="39"/>
      <c r="K65" s="39">
        <v>7.31</v>
      </c>
      <c r="L65" s="39"/>
    </row>
    <row r="66" spans="1:12" x14ac:dyDescent="0.25">
      <c r="A66" s="4">
        <v>200</v>
      </c>
      <c r="B66" s="147">
        <v>43622</v>
      </c>
      <c r="C66" s="7">
        <v>300</v>
      </c>
      <c r="D66" s="43">
        <v>46.454999999999998</v>
      </c>
      <c r="E66" s="39">
        <v>36.619999999999997</v>
      </c>
      <c r="F66" s="39">
        <f t="shared" si="6"/>
        <v>-2950.5000000000005</v>
      </c>
      <c r="G66" s="39">
        <f t="shared" si="7"/>
        <v>13936.5</v>
      </c>
      <c r="H66" s="175">
        <f t="shared" si="8"/>
        <v>-0.21171025723818751</v>
      </c>
      <c r="I66" s="39"/>
      <c r="J66" s="39"/>
      <c r="K66" s="39">
        <v>7.23</v>
      </c>
      <c r="L66" s="39"/>
    </row>
    <row r="67" spans="1:12" x14ac:dyDescent="0.25">
      <c r="A67" s="4">
        <v>200</v>
      </c>
      <c r="B67" s="147">
        <v>43631</v>
      </c>
      <c r="C67" s="10">
        <v>400</v>
      </c>
      <c r="D67" s="39">
        <v>43.851999999999997</v>
      </c>
      <c r="E67" s="39">
        <v>36.049999999999997</v>
      </c>
      <c r="F67" s="39">
        <f t="shared" si="6"/>
        <v>-3120.7999999999997</v>
      </c>
      <c r="G67" s="39">
        <f t="shared" si="7"/>
        <v>17540.8</v>
      </c>
      <c r="H67" s="175">
        <f t="shared" si="8"/>
        <v>-0.17791662866003832</v>
      </c>
      <c r="I67" s="39"/>
      <c r="J67" s="39"/>
      <c r="K67" s="39"/>
      <c r="L67" s="39"/>
    </row>
    <row r="68" spans="1:12" x14ac:dyDescent="0.25">
      <c r="A68" s="4">
        <v>300</v>
      </c>
      <c r="B68" s="147">
        <v>43640</v>
      </c>
      <c r="C68" s="352">
        <v>500</v>
      </c>
      <c r="D68" s="353">
        <v>42.137</v>
      </c>
      <c r="E68" s="39">
        <v>35.18</v>
      </c>
      <c r="F68" s="39">
        <f t="shared" si="6"/>
        <v>-3478.5000000000005</v>
      </c>
      <c r="G68" s="39">
        <f t="shared" si="7"/>
        <v>21068.5</v>
      </c>
      <c r="H68" s="175">
        <f t="shared" si="8"/>
        <v>-0.16510430263189121</v>
      </c>
      <c r="I68" s="39"/>
      <c r="J68" s="39"/>
      <c r="K68" s="39"/>
      <c r="L68" s="39"/>
    </row>
    <row r="69" spans="1:12" x14ac:dyDescent="0.25">
      <c r="A69" s="4">
        <v>200</v>
      </c>
      <c r="B69" s="147">
        <v>43643</v>
      </c>
      <c r="C69" s="10">
        <v>400</v>
      </c>
      <c r="D69" s="39">
        <v>43.734000000000002</v>
      </c>
      <c r="E69" s="39">
        <v>35.75</v>
      </c>
      <c r="F69" s="39">
        <f t="shared" si="6"/>
        <v>-3193.6000000000008</v>
      </c>
      <c r="G69" s="39">
        <f t="shared" si="7"/>
        <v>17493.600000000002</v>
      </c>
      <c r="H69" s="175">
        <f t="shared" si="8"/>
        <v>-0.18255819271047702</v>
      </c>
      <c r="I69" s="39"/>
      <c r="J69" s="39"/>
      <c r="K69" s="39"/>
      <c r="L69" s="39"/>
    </row>
    <row r="70" spans="1:12" x14ac:dyDescent="0.25">
      <c r="A70" s="4">
        <v>100</v>
      </c>
      <c r="B70" s="147">
        <v>43647</v>
      </c>
      <c r="C70" s="7">
        <v>300</v>
      </c>
      <c r="D70" s="43">
        <v>45.819000000000003</v>
      </c>
      <c r="E70" s="39">
        <v>37.450000000000003</v>
      </c>
      <c r="F70" s="39">
        <f t="shared" si="6"/>
        <v>-2510.6999999999998</v>
      </c>
      <c r="G70" s="39">
        <f t="shared" si="7"/>
        <v>13745.7</v>
      </c>
      <c r="H70" s="175">
        <f t="shared" si="8"/>
        <v>-0.18265348436238241</v>
      </c>
      <c r="I70" s="39"/>
      <c r="J70" s="39"/>
      <c r="K70" s="39">
        <v>8.14</v>
      </c>
      <c r="L70" s="39"/>
    </row>
    <row r="71" spans="1:12" x14ac:dyDescent="0.25">
      <c r="A71" s="4">
        <v>100</v>
      </c>
      <c r="B71" s="147">
        <v>43657</v>
      </c>
      <c r="C71" s="10">
        <v>400</v>
      </c>
      <c r="D71" s="39">
        <v>43.463999999999999</v>
      </c>
      <c r="E71" s="39">
        <v>36.19</v>
      </c>
      <c r="F71" s="39">
        <f t="shared" si="6"/>
        <v>-2909.6000000000004</v>
      </c>
      <c r="G71" s="39">
        <f t="shared" si="7"/>
        <v>17385.599999999999</v>
      </c>
      <c r="H71" s="175">
        <f t="shared" si="8"/>
        <v>-0.16735689306092402</v>
      </c>
      <c r="I71" s="39"/>
      <c r="J71" s="39"/>
      <c r="K71" s="39"/>
      <c r="L71" s="39"/>
    </row>
    <row r="72" spans="1:12" x14ac:dyDescent="0.25">
      <c r="A72" s="4">
        <v>200</v>
      </c>
      <c r="B72" s="147">
        <v>43678</v>
      </c>
      <c r="C72" s="7">
        <v>300</v>
      </c>
      <c r="D72" s="43">
        <v>45.22</v>
      </c>
      <c r="E72" s="39">
        <v>37.26</v>
      </c>
      <c r="F72" s="39">
        <f t="shared" si="6"/>
        <v>-2388.0000000000005</v>
      </c>
      <c r="G72" s="39">
        <f t="shared" si="7"/>
        <v>13566</v>
      </c>
      <c r="H72" s="175">
        <f t="shared" si="8"/>
        <v>-0.17602830605926584</v>
      </c>
      <c r="I72" s="39"/>
      <c r="J72" s="39"/>
      <c r="K72" s="39"/>
      <c r="L72" s="39"/>
    </row>
    <row r="73" spans="1:12" x14ac:dyDescent="0.25">
      <c r="A73" s="4">
        <v>200</v>
      </c>
      <c r="B73" s="147">
        <v>43682</v>
      </c>
      <c r="C73" s="10">
        <v>400</v>
      </c>
      <c r="D73" s="39">
        <v>42.715000000000003</v>
      </c>
      <c r="E73" s="39">
        <v>35.17</v>
      </c>
      <c r="F73" s="39">
        <f t="shared" si="6"/>
        <v>-3018.0000000000009</v>
      </c>
      <c r="G73" s="39">
        <f t="shared" si="7"/>
        <v>17086</v>
      </c>
      <c r="H73" s="175">
        <f t="shared" si="8"/>
        <v>-0.17663584220999651</v>
      </c>
      <c r="I73" s="39"/>
      <c r="J73" s="39"/>
      <c r="K73" s="39"/>
      <c r="L73" s="39"/>
    </row>
    <row r="74" spans="1:12" x14ac:dyDescent="0.25">
      <c r="A74" s="4">
        <v>300</v>
      </c>
      <c r="B74" s="147">
        <v>43697</v>
      </c>
      <c r="C74" s="10">
        <v>400</v>
      </c>
      <c r="D74" s="39">
        <v>42.26</v>
      </c>
      <c r="E74" s="39">
        <v>33.25</v>
      </c>
      <c r="F74" s="39">
        <f t="shared" si="6"/>
        <v>-3603.9999999999991</v>
      </c>
      <c r="G74" s="39">
        <f t="shared" si="7"/>
        <v>16904</v>
      </c>
      <c r="H74" s="175">
        <f t="shared" si="8"/>
        <v>-0.21320397539044009</v>
      </c>
      <c r="I74" s="39"/>
      <c r="J74" s="39"/>
      <c r="K74" s="39"/>
      <c r="L74" s="39"/>
    </row>
    <row r="75" spans="1:12" x14ac:dyDescent="0.25">
      <c r="A75" s="4">
        <v>300</v>
      </c>
      <c r="B75" s="147">
        <v>43718</v>
      </c>
      <c r="C75" s="7">
        <v>300</v>
      </c>
      <c r="D75" s="43">
        <v>44.18</v>
      </c>
      <c r="E75" s="39">
        <v>35.950000000000003</v>
      </c>
      <c r="F75" s="39">
        <f t="shared" ref="F75:F82" si="9">C75*(E75-D75)</f>
        <v>-2468.9999999999991</v>
      </c>
      <c r="G75" s="39">
        <f t="shared" ref="G75:G82" si="10">D75*C75</f>
        <v>13254</v>
      </c>
      <c r="H75" s="175">
        <f t="shared" ref="H75:H82" si="11">(E75-D75)/D75</f>
        <v>-0.18628338614757803</v>
      </c>
      <c r="I75" s="39"/>
      <c r="J75" s="39"/>
      <c r="K75" s="39"/>
      <c r="L75" s="39"/>
    </row>
    <row r="76" spans="1:12" x14ac:dyDescent="0.25">
      <c r="A76" s="4">
        <v>300</v>
      </c>
      <c r="B76" s="147">
        <v>43777</v>
      </c>
      <c r="C76" s="10">
        <v>300</v>
      </c>
      <c r="D76" s="39">
        <v>44.18</v>
      </c>
      <c r="E76" s="39">
        <v>39.75</v>
      </c>
      <c r="F76" s="39">
        <f t="shared" si="9"/>
        <v>-1329</v>
      </c>
      <c r="G76" s="39">
        <f t="shared" si="10"/>
        <v>13254</v>
      </c>
      <c r="H76" s="175">
        <f t="shared" si="11"/>
        <v>-0.10027161611588954</v>
      </c>
      <c r="I76" s="39"/>
      <c r="J76" s="39"/>
      <c r="K76" s="39"/>
      <c r="L76" s="39"/>
    </row>
    <row r="77" spans="1:12" x14ac:dyDescent="0.25">
      <c r="A77" s="4">
        <v>300</v>
      </c>
      <c r="B77" s="147">
        <v>43781</v>
      </c>
      <c r="C77" s="10">
        <v>300</v>
      </c>
      <c r="D77" s="39">
        <v>44.18</v>
      </c>
      <c r="E77" s="39">
        <v>40.64</v>
      </c>
      <c r="F77" s="39">
        <f t="shared" si="9"/>
        <v>-1061.9999999999998</v>
      </c>
      <c r="G77" s="39">
        <f t="shared" si="10"/>
        <v>13254</v>
      </c>
      <c r="H77" s="175">
        <f t="shared" si="11"/>
        <v>-8.0126754187415106E-2</v>
      </c>
      <c r="I77" s="39"/>
      <c r="J77" s="39"/>
      <c r="K77" s="39"/>
      <c r="L77" s="39"/>
    </row>
    <row r="78" spans="1:12" x14ac:dyDescent="0.25">
      <c r="A78" s="4">
        <v>300</v>
      </c>
      <c r="B78" s="147">
        <v>43802</v>
      </c>
      <c r="C78" s="7">
        <v>300</v>
      </c>
      <c r="D78" s="43">
        <v>43.715000000000003</v>
      </c>
      <c r="E78" s="39">
        <v>39.5</v>
      </c>
      <c r="F78" s="39">
        <f t="shared" si="9"/>
        <v>-1264.5000000000009</v>
      </c>
      <c r="G78" s="39">
        <f t="shared" si="10"/>
        <v>13114.500000000002</v>
      </c>
      <c r="H78" s="175">
        <f t="shared" si="11"/>
        <v>-9.6419993137367113E-2</v>
      </c>
      <c r="I78" s="39"/>
      <c r="J78" s="39"/>
      <c r="K78" s="39"/>
      <c r="L78" s="39"/>
    </row>
    <row r="79" spans="1:12" x14ac:dyDescent="0.25">
      <c r="A79" s="4">
        <v>200</v>
      </c>
      <c r="B79" s="147">
        <v>43832</v>
      </c>
      <c r="C79" s="181">
        <v>200</v>
      </c>
      <c r="D79" s="182">
        <v>43.433</v>
      </c>
      <c r="E79" s="39">
        <v>43.445</v>
      </c>
      <c r="F79" s="39">
        <f t="shared" si="9"/>
        <v>2.4000000000000909</v>
      </c>
      <c r="G79" s="39">
        <f t="shared" si="10"/>
        <v>8686.6</v>
      </c>
      <c r="H79" s="175">
        <f t="shared" si="11"/>
        <v>2.7628761540764981E-4</v>
      </c>
      <c r="I79" s="39"/>
      <c r="J79" s="39"/>
      <c r="K79" s="39"/>
      <c r="L79" s="39"/>
    </row>
    <row r="80" spans="1:12" x14ac:dyDescent="0.25">
      <c r="A80" s="4"/>
      <c r="B80" s="147">
        <v>43836</v>
      </c>
      <c r="C80" s="7">
        <v>300</v>
      </c>
      <c r="D80" s="43">
        <v>42.954999999999998</v>
      </c>
      <c r="E80" s="39">
        <v>42.03</v>
      </c>
      <c r="F80" s="39">
        <f t="shared" si="9"/>
        <v>-277.49999999999915</v>
      </c>
      <c r="G80" s="39">
        <f t="shared" si="10"/>
        <v>12886.5</v>
      </c>
      <c r="H80" s="175">
        <f t="shared" si="11"/>
        <v>-2.1534163659643748E-2</v>
      </c>
      <c r="I80" s="39"/>
      <c r="J80" s="39"/>
      <c r="K80" s="39"/>
      <c r="L80" s="39"/>
    </row>
    <row r="81" spans="1:13" x14ac:dyDescent="0.25">
      <c r="A81" s="4">
        <v>100</v>
      </c>
      <c r="B81" s="147">
        <v>43846</v>
      </c>
      <c r="C81" s="181">
        <v>200</v>
      </c>
      <c r="D81" s="182">
        <v>42.732999999999997</v>
      </c>
      <c r="E81" s="39">
        <v>42.65</v>
      </c>
      <c r="F81" s="39">
        <f t="shared" si="9"/>
        <v>-16.599999999999682</v>
      </c>
      <c r="G81" s="39">
        <f t="shared" si="10"/>
        <v>8546.5999999999985</v>
      </c>
      <c r="H81" s="175">
        <f t="shared" si="11"/>
        <v>-1.9422928415977912E-3</v>
      </c>
      <c r="I81" s="39"/>
      <c r="J81" s="39"/>
      <c r="K81" s="39"/>
      <c r="L81" s="39"/>
    </row>
    <row r="82" spans="1:13" x14ac:dyDescent="0.25">
      <c r="A82" s="4">
        <v>100</v>
      </c>
      <c r="B82" s="147">
        <v>43851</v>
      </c>
      <c r="C82" s="7">
        <v>300</v>
      </c>
      <c r="D82" s="43">
        <v>42.228999999999999</v>
      </c>
      <c r="E82" s="39">
        <v>41.59</v>
      </c>
      <c r="F82" s="39">
        <f t="shared" si="9"/>
        <v>-191.69999999999874</v>
      </c>
      <c r="G82" s="39">
        <f t="shared" si="10"/>
        <v>12668.699999999999</v>
      </c>
      <c r="H82" s="175">
        <f t="shared" si="11"/>
        <v>-1.5131781477183826E-2</v>
      </c>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147"/>
      <c r="C90" s="10"/>
      <c r="D90" s="39"/>
      <c r="E90" s="39"/>
      <c r="F90" s="39"/>
      <c r="G90" s="39"/>
      <c r="H90" s="175"/>
      <c r="I90" s="39"/>
      <c r="J90" s="39"/>
      <c r="K90" s="39"/>
      <c r="L90" s="39"/>
    </row>
    <row r="91" spans="1:13" x14ac:dyDescent="0.25">
      <c r="A91" s="4"/>
      <c r="B91" s="147"/>
      <c r="C91" s="10"/>
      <c r="D91" s="39"/>
      <c r="E91" s="39"/>
      <c r="F91" s="39"/>
      <c r="G91" s="39"/>
      <c r="H91" s="175"/>
      <c r="I91" s="39"/>
      <c r="J91" s="39"/>
      <c r="K91" s="39"/>
      <c r="L91" s="39"/>
    </row>
    <row r="92" spans="1:13" x14ac:dyDescent="0.25">
      <c r="A92" s="4"/>
      <c r="B92" s="398"/>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1190</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SumByColor($A$25,C96:C111)</f>
        <v>0</v>
      </c>
      <c r="D113" s="606"/>
      <c r="E113" s="606"/>
      <c r="F113" s="607">
        <f>SumByColor($A$25,F96:F111)</f>
        <v>0</v>
      </c>
      <c r="G113" s="606"/>
      <c r="H113" s="606">
        <f>SumByColor($A$25,H96:H111)</f>
        <v>0</v>
      </c>
      <c r="I113" s="606"/>
      <c r="J113" s="606"/>
      <c r="K113" s="607">
        <f>SumByColor($A$25,K97:K111)</f>
        <v>0</v>
      </c>
      <c r="L113" s="606"/>
      <c r="M113" s="607">
        <f>SumByColor($A$25,M96:M111)</f>
        <v>0</v>
      </c>
    </row>
    <row r="116" spans="1:13" x14ac:dyDescent="0.25">
      <c r="B116" s="159" t="s">
        <v>113</v>
      </c>
      <c r="C116" s="159" t="s">
        <v>143</v>
      </c>
      <c r="D116" s="160" t="s">
        <v>142</v>
      </c>
      <c r="E116" s="162" t="s">
        <v>144</v>
      </c>
      <c r="F116" s="162" t="s">
        <v>65</v>
      </c>
      <c r="G116" s="173" t="s">
        <v>148</v>
      </c>
      <c r="H116" s="173" t="s">
        <v>88</v>
      </c>
      <c r="I116" s="173" t="s">
        <v>151</v>
      </c>
      <c r="J116" s="173" t="s">
        <v>147</v>
      </c>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6:F67 H36:H67 H90:H91 F90:F91">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31:J45">
    <cfRule type="expression" dxfId="203" priority="47">
      <formula>J31&gt;0</formula>
    </cfRule>
    <cfRule type="expression" dxfId="202" priority="48">
      <formula>J31&lt;0</formula>
    </cfRule>
  </conditionalFormatting>
  <conditionalFormatting sqref="K31:K42">
    <cfRule type="expression" dxfId="201" priority="45">
      <formula>K31&gt;0</formula>
    </cfRule>
    <cfRule type="expression" dxfId="200" priority="46">
      <formula>K31&lt;0</formula>
    </cfRule>
  </conditionalFormatting>
  <conditionalFormatting sqref="L31">
    <cfRule type="expression" dxfId="199" priority="43">
      <formula>L31&gt;0</formula>
    </cfRule>
    <cfRule type="expression" dxfId="198" priority="44">
      <formula>L31&lt;0</formula>
    </cfRule>
  </conditionalFormatting>
  <conditionalFormatting sqref="F117:F138">
    <cfRule type="expression" dxfId="197" priority="41">
      <formula>F117&gt;0</formula>
    </cfRule>
    <cfRule type="expression" dxfId="196" priority="42">
      <formula>F117&lt;0</formula>
    </cfRule>
  </conditionalFormatting>
  <conditionalFormatting sqref="H117:H138">
    <cfRule type="expression" dxfId="195" priority="39">
      <formula>H117&gt;0</formula>
    </cfRule>
    <cfRule type="expression" dxfId="194" priority="40">
      <formula>H117&lt;0</formula>
    </cfRule>
  </conditionalFormatting>
  <conditionalFormatting sqref="J117:J130">
    <cfRule type="expression" dxfId="193" priority="37">
      <formula>J117&gt;0</formula>
    </cfRule>
    <cfRule type="expression" dxfId="192" priority="38">
      <formula>J117&lt;0</formula>
    </cfRule>
  </conditionalFormatting>
  <conditionalFormatting sqref="K117:K130">
    <cfRule type="expression" dxfId="191" priority="35">
      <formula>K117&gt;0</formula>
    </cfRule>
    <cfRule type="expression" dxfId="190" priority="36">
      <formula>K117&lt;0</formula>
    </cfRule>
  </conditionalFormatting>
  <conditionalFormatting sqref="L117:L130">
    <cfRule type="expression" dxfId="189" priority="33">
      <formula>L117&gt;0</formula>
    </cfRule>
    <cfRule type="expression" dxfId="188" priority="34">
      <formula>L117&lt;0</formula>
    </cfRule>
  </conditionalFormatting>
  <conditionalFormatting sqref="F31:F35">
    <cfRule type="expression" dxfId="187" priority="31">
      <formula>F31&gt;0</formula>
    </cfRule>
    <cfRule type="expression" dxfId="186" priority="32">
      <formula>F31&lt;0</formula>
    </cfRule>
  </conditionalFormatting>
  <conditionalFormatting sqref="H31:H35">
    <cfRule type="expression" dxfId="185" priority="29">
      <formula>H31&gt;0</formula>
    </cfRule>
    <cfRule type="expression" dxfId="184" priority="30">
      <formula>H31&lt;0</formula>
    </cfRule>
  </conditionalFormatting>
  <conditionalFormatting sqref="H68:H71 F68:F71">
    <cfRule type="expression" dxfId="183" priority="23">
      <formula>F68&gt;0</formula>
    </cfRule>
    <cfRule type="expression" dxfId="182" priority="24">
      <formula>F68&lt;0</formula>
    </cfRule>
  </conditionalFormatting>
  <conditionalFormatting sqref="H89 F89">
    <cfRule type="expression" dxfId="181" priority="21">
      <formula>F89&gt;0</formula>
    </cfRule>
    <cfRule type="expression" dxfId="180" priority="22">
      <formula>F89&lt;0</formula>
    </cfRule>
  </conditionalFormatting>
  <conditionalFormatting sqref="H74:H76 F74:F76">
    <cfRule type="expression" dxfId="179" priority="19">
      <formula>F74&gt;0</formula>
    </cfRule>
    <cfRule type="expression" dxfId="178" priority="20">
      <formula>F74&lt;0</formula>
    </cfRule>
  </conditionalFormatting>
  <conditionalFormatting sqref="H72:H73 F72:F73">
    <cfRule type="expression" dxfId="177" priority="17">
      <formula>F72&gt;0</formula>
    </cfRule>
    <cfRule type="expression" dxfId="176" priority="18">
      <formula>F72&lt;0</formula>
    </cfRule>
  </conditionalFormatting>
  <conditionalFormatting sqref="H78:H80 F78:F80">
    <cfRule type="expression" dxfId="175" priority="15">
      <formula>F78&gt;0</formula>
    </cfRule>
    <cfRule type="expression" dxfId="174" priority="16">
      <formula>F78&lt;0</formula>
    </cfRule>
  </conditionalFormatting>
  <conditionalFormatting sqref="H77 F77">
    <cfRule type="expression" dxfId="173" priority="13">
      <formula>F77&gt;0</formula>
    </cfRule>
    <cfRule type="expression" dxfId="172" priority="14">
      <formula>F77&lt;0</formula>
    </cfRule>
  </conditionalFormatting>
  <conditionalFormatting sqref="H87:H88 F87:F88">
    <cfRule type="expression" dxfId="171" priority="11">
      <formula>F87&gt;0</formula>
    </cfRule>
    <cfRule type="expression" dxfId="170" priority="12">
      <formula>F87&lt;0</formula>
    </cfRule>
  </conditionalFormatting>
  <conditionalFormatting sqref="H86 F86">
    <cfRule type="expression" dxfId="169" priority="9">
      <formula>F86&gt;0</formula>
    </cfRule>
    <cfRule type="expression" dxfId="168" priority="10">
      <formula>F86&lt;0</formula>
    </cfRule>
  </conditionalFormatting>
  <conditionalFormatting sqref="H84:H85 F84:F85">
    <cfRule type="expression" dxfId="167" priority="7">
      <formula>F84&gt;0</formula>
    </cfRule>
    <cfRule type="expression" dxfId="166" priority="8">
      <formula>F84&lt;0</formula>
    </cfRule>
  </conditionalFormatting>
  <conditionalFormatting sqref="H83 F83">
    <cfRule type="expression" dxfId="165" priority="5">
      <formula>F83&gt;0</formula>
    </cfRule>
    <cfRule type="expression" dxfId="164" priority="6">
      <formula>F83&lt;0</formula>
    </cfRule>
  </conditionalFormatting>
  <conditionalFormatting sqref="H81:H82 F81:F82">
    <cfRule type="expression" dxfId="163" priority="3">
      <formula>F81&gt;0</formula>
    </cfRule>
    <cfRule type="expression" dxfId="162" priority="4">
      <formula>F81&lt;0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C20-H20</f>
        <v>800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(F20-K20-M20)/Q2)</f>
        <v>21.787050000000004</v>
      </c>
      <c r="T3" s="1"/>
    </row>
    <row r="4" spans="1:21" x14ac:dyDescent="0.25">
      <c r="B4" s="743">
        <v>43663</v>
      </c>
      <c r="C4" s="7">
        <v>100</v>
      </c>
      <c r="D4" s="43">
        <v>24.7</v>
      </c>
      <c r="E4" s="43">
        <v>0</v>
      </c>
      <c r="F4" s="43">
        <f t="shared" ref="F4:F15" si="1">C4*D4+E4</f>
        <v>2470</v>
      </c>
      <c r="G4" s="397">
        <v>43718</v>
      </c>
      <c r="H4" s="77">
        <v>200</v>
      </c>
      <c r="I4" s="43">
        <v>23.88</v>
      </c>
      <c r="J4" s="43">
        <v>0.1</v>
      </c>
      <c r="K4" s="43">
        <f t="shared" si="0"/>
        <v>4775.8999999999996</v>
      </c>
      <c r="L4" s="69">
        <v>43825</v>
      </c>
      <c r="M4" s="43">
        <v>50</v>
      </c>
      <c r="O4" s="11" t="s">
        <v>66</v>
      </c>
      <c r="Q4" s="53">
        <v>18.78</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15024</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17429.640000000003</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-2405.6400000000031</v>
      </c>
      <c r="R7">
        <v>600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K20+M20-F20+Q2*Q4</f>
        <v>-2405.6400000000031</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-0.13802006237650363</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M68</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398">
        <v>43838</v>
      </c>
      <c r="C13" s="4">
        <v>100</v>
      </c>
      <c r="D13" s="2">
        <v>24.18</v>
      </c>
      <c r="E13" s="2">
        <v>0</v>
      </c>
      <c r="F13" s="2">
        <f t="shared" si="1"/>
        <v>2418</v>
      </c>
      <c r="G13" s="29"/>
      <c r="H13" s="67"/>
      <c r="O13" s="11" t="s">
        <v>901</v>
      </c>
      <c r="Q13" s="2"/>
      <c r="T13" s="1"/>
    </row>
    <row r="14" spans="1:21" x14ac:dyDescent="0.25">
      <c r="B14" s="398">
        <v>43847</v>
      </c>
      <c r="C14" s="4">
        <v>200</v>
      </c>
      <c r="D14" s="3">
        <v>22.38</v>
      </c>
      <c r="E14" s="3">
        <v>0</v>
      </c>
      <c r="F14" s="3">
        <f t="shared" si="1"/>
        <v>4476</v>
      </c>
      <c r="G14" s="29"/>
      <c r="H14" s="67"/>
      <c r="O14" s="11" t="s">
        <v>988</v>
      </c>
      <c r="Q14" s="1"/>
    </row>
    <row r="15" spans="1:21" x14ac:dyDescent="0.25">
      <c r="B15" s="884">
        <v>43854</v>
      </c>
      <c r="C15" s="4">
        <v>200</v>
      </c>
      <c r="D15" s="3">
        <v>20.28</v>
      </c>
      <c r="E15" s="3">
        <v>0</v>
      </c>
      <c r="F15" s="3">
        <f t="shared" si="1"/>
        <v>4056</v>
      </c>
      <c r="G15" s="29"/>
      <c r="H15" s="67"/>
    </row>
    <row r="16" spans="1:21" ht="20.25" thickBot="1" x14ac:dyDescent="0.35">
      <c r="B16" s="29"/>
      <c r="G16" s="29"/>
      <c r="H16" s="67"/>
      <c r="O16" s="886" t="s">
        <v>78</v>
      </c>
      <c r="P16" s="886"/>
    </row>
    <row r="17" spans="1:16" ht="15.75" thickTop="1" x14ac:dyDescent="0.25">
      <c r="B17" s="29"/>
      <c r="G17" s="29"/>
      <c r="O17" s="78">
        <v>1.1000000000000001</v>
      </c>
      <c r="P17" s="78">
        <f>O17*$Q$4</f>
        <v>20.658000000000001</v>
      </c>
    </row>
    <row r="18" spans="1:16" x14ac:dyDescent="0.25">
      <c r="B18" s="29"/>
      <c r="G18" s="29"/>
      <c r="H18" s="67"/>
      <c r="O18" s="78">
        <v>1.0900000000000001</v>
      </c>
      <c r="P18" s="78">
        <f t="shared" ref="P18:P37" si="2">O18*$Q$4</f>
        <v>20.470200000000002</v>
      </c>
    </row>
    <row r="19" spans="1:16" x14ac:dyDescent="0.25">
      <c r="B19" s="29"/>
      <c r="G19" s="29"/>
      <c r="O19" s="78">
        <v>1.08</v>
      </c>
      <c r="P19" s="78">
        <f t="shared" si="2"/>
        <v>20.282400000000003</v>
      </c>
    </row>
    <row r="20" spans="1:16" x14ac:dyDescent="0.25">
      <c r="A20" s="31" t="s">
        <v>81</v>
      </c>
      <c r="B20" s="14"/>
      <c r="C20" s="14">
        <f>SUM(C2:C19)</f>
        <v>2000</v>
      </c>
      <c r="D20" s="18"/>
      <c r="E20" s="18"/>
      <c r="F20" s="18">
        <f>SUM(F2:F19)</f>
        <v>45360</v>
      </c>
      <c r="G20" s="14"/>
      <c r="H20" s="68">
        <f>SUM(H2:H19)</f>
        <v>1200</v>
      </c>
      <c r="I20" s="18"/>
      <c r="J20" s="18"/>
      <c r="K20" s="18">
        <f>SUM(K2:K19)</f>
        <v>27810.42</v>
      </c>
      <c r="L20" s="14"/>
      <c r="M20" s="18">
        <f>SUM(M2:M10)</f>
        <v>119.94</v>
      </c>
      <c r="O20" s="78">
        <v>1.07</v>
      </c>
      <c r="P20" s="78">
        <f t="shared" si="2"/>
        <v>20.094600000000003</v>
      </c>
    </row>
    <row r="21" spans="1:16" ht="15.75" thickBot="1" x14ac:dyDescent="0.3">
      <c r="A21" s="273" t="s">
        <v>189</v>
      </c>
      <c r="B21" s="274"/>
      <c r="C21" s="275">
        <f>SumByColor($A$21,C2:C19)</f>
        <v>1200</v>
      </c>
      <c r="D21" s="275"/>
      <c r="E21" s="275"/>
      <c r="F21" s="276">
        <f>SumByColor($A$21,F2:F19)</f>
        <v>26805</v>
      </c>
      <c r="G21" s="275"/>
      <c r="H21" s="275">
        <f>SumByColor($A$21,H2:H19)</f>
        <v>1200</v>
      </c>
      <c r="I21" s="275"/>
      <c r="J21" s="275"/>
      <c r="K21" s="276">
        <f>SumByColor($A$21,K2:K19)</f>
        <v>27811</v>
      </c>
      <c r="L21" s="275"/>
      <c r="M21" s="276">
        <f>SumByColor($A$21,M2:M19)</f>
        <v>120</v>
      </c>
      <c r="O21" s="78">
        <v>1.06</v>
      </c>
      <c r="P21" s="78">
        <f t="shared" si="2"/>
        <v>19.9068</v>
      </c>
    </row>
    <row r="22" spans="1:16" x14ac:dyDescent="0.25">
      <c r="O22" s="78">
        <v>1.05</v>
      </c>
      <c r="P22" s="78">
        <f t="shared" si="2"/>
        <v>19.719000000000001</v>
      </c>
    </row>
    <row r="23" spans="1:16" x14ac:dyDescent="0.25">
      <c r="O23" s="78">
        <v>1.04</v>
      </c>
      <c r="P23" s="78">
        <f t="shared" si="2"/>
        <v>19.531200000000002</v>
      </c>
    </row>
    <row r="24" spans="1:16" x14ac:dyDescent="0.25">
      <c r="O24" s="78">
        <v>1.03</v>
      </c>
      <c r="P24" s="78">
        <f t="shared" si="2"/>
        <v>19.343400000000003</v>
      </c>
    </row>
    <row r="25" spans="1:16" x14ac:dyDescent="0.25">
      <c r="O25" s="78">
        <v>1.02</v>
      </c>
      <c r="P25" s="78">
        <f t="shared" si="2"/>
        <v>19.1556</v>
      </c>
    </row>
    <row r="26" spans="1:16" x14ac:dyDescent="0.25">
      <c r="B26" s="159" t="s">
        <v>113</v>
      </c>
      <c r="C26" s="159" t="s">
        <v>143</v>
      </c>
      <c r="D26" s="160" t="s">
        <v>142</v>
      </c>
      <c r="E26" s="162" t="s">
        <v>144</v>
      </c>
      <c r="F26" s="162" t="s">
        <v>65</v>
      </c>
      <c r="G26" s="173" t="s">
        <v>148</v>
      </c>
      <c r="H26" s="173" t="s">
        <v>88</v>
      </c>
      <c r="I26" s="173" t="s">
        <v>151</v>
      </c>
      <c r="J26" s="173" t="s">
        <v>147</v>
      </c>
      <c r="K26" s="173" t="s">
        <v>852</v>
      </c>
      <c r="L26" s="173" t="s">
        <v>901</v>
      </c>
      <c r="O26" s="78">
        <v>1.01</v>
      </c>
      <c r="P26" s="78">
        <f t="shared" si="2"/>
        <v>18.9678</v>
      </c>
    </row>
    <row r="27" spans="1:16" x14ac:dyDescent="0.25">
      <c r="B27" s="161">
        <v>43642</v>
      </c>
      <c r="C27" s="10">
        <v>400</v>
      </c>
      <c r="D27" s="39">
        <v>25.2577</v>
      </c>
      <c r="E27" s="39">
        <v>26.84</v>
      </c>
      <c r="F27" s="39">
        <f t="shared" ref="F27:F53" si="3">(E27-D27)*C27</f>
        <v>632.92000000000007</v>
      </c>
      <c r="G27" s="39">
        <f t="shared" ref="G27:G44" si="4">D27*C27</f>
        <v>10103.08</v>
      </c>
      <c r="H27" s="175">
        <f t="shared" ref="H27:H44" si="5">F27/G27</f>
        <v>6.2646242531980353E-2</v>
      </c>
      <c r="I27" s="39"/>
      <c r="J27" s="39">
        <f t="shared" ref="J27:J44" si="6">F27</f>
        <v>632.92000000000007</v>
      </c>
      <c r="K27" s="39"/>
      <c r="L27" s="39"/>
      <c r="O27" s="78">
        <v>1</v>
      </c>
      <c r="P27" s="78">
        <f t="shared" si="2"/>
        <v>18.78</v>
      </c>
    </row>
    <row r="28" spans="1:16" x14ac:dyDescent="0.25">
      <c r="B28" s="161">
        <v>43663</v>
      </c>
      <c r="C28" s="7">
        <v>500</v>
      </c>
      <c r="D28" s="43">
        <v>25.1462</v>
      </c>
      <c r="E28" s="39">
        <v>24.65</v>
      </c>
      <c r="F28" s="39">
        <f t="shared" si="3"/>
        <v>-248.10000000000088</v>
      </c>
      <c r="G28" s="39">
        <f t="shared" si="4"/>
        <v>12573.1</v>
      </c>
      <c r="H28" s="175">
        <f t="shared" si="5"/>
        <v>-1.9732603733367337E-2</v>
      </c>
      <c r="I28" s="39"/>
      <c r="J28" s="39">
        <f t="shared" si="6"/>
        <v>-248.10000000000088</v>
      </c>
      <c r="K28" s="39"/>
      <c r="L28" s="39"/>
      <c r="O28" s="78">
        <v>0.99</v>
      </c>
      <c r="P28" s="78">
        <f t="shared" si="2"/>
        <v>18.592200000000002</v>
      </c>
    </row>
    <row r="29" spans="1:16" x14ac:dyDescent="0.25">
      <c r="B29" s="161">
        <v>43678</v>
      </c>
      <c r="C29" s="10">
        <v>700</v>
      </c>
      <c r="D29" s="39">
        <v>24.584399999999999</v>
      </c>
      <c r="E29" s="39">
        <v>23.47</v>
      </c>
      <c r="F29" s="39">
        <f t="shared" si="3"/>
        <v>-780.07999999999993</v>
      </c>
      <c r="G29" s="39">
        <f t="shared" si="4"/>
        <v>17209.079999999998</v>
      </c>
      <c r="H29" s="175">
        <f t="shared" si="5"/>
        <v>-4.5329558581864923E-2</v>
      </c>
      <c r="I29" s="39"/>
      <c r="J29" s="39">
        <f t="shared" si="6"/>
        <v>-780.07999999999993</v>
      </c>
      <c r="K29" s="39"/>
      <c r="L29" s="39"/>
      <c r="O29" s="78">
        <v>0.98</v>
      </c>
      <c r="P29" s="78">
        <f t="shared" si="2"/>
        <v>18.404400000000003</v>
      </c>
    </row>
    <row r="30" spans="1:16" x14ac:dyDescent="0.25">
      <c r="B30" s="161">
        <v>43683</v>
      </c>
      <c r="C30" s="10">
        <v>700</v>
      </c>
      <c r="D30" s="39">
        <v>24.584399999999999</v>
      </c>
      <c r="E30" s="39">
        <v>21.91</v>
      </c>
      <c r="F30" s="39">
        <f t="shared" si="3"/>
        <v>-1872.079999999999</v>
      </c>
      <c r="G30" s="39">
        <f t="shared" si="4"/>
        <v>17209.079999999998</v>
      </c>
      <c r="H30" s="175">
        <f t="shared" si="5"/>
        <v>-0.10878443240428885</v>
      </c>
      <c r="I30" s="39"/>
      <c r="J30" s="39">
        <f t="shared" si="6"/>
        <v>-1872.079999999999</v>
      </c>
      <c r="K30" s="39"/>
      <c r="L30" s="39"/>
      <c r="O30" s="78">
        <v>0.97</v>
      </c>
      <c r="P30" s="78">
        <f t="shared" si="2"/>
        <v>18.2166</v>
      </c>
    </row>
    <row r="31" spans="1:16" x14ac:dyDescent="0.25">
      <c r="B31" s="161">
        <v>43702</v>
      </c>
      <c r="C31" s="348">
        <v>800</v>
      </c>
      <c r="D31" s="739">
        <v>24.121400000000001</v>
      </c>
      <c r="E31" s="39">
        <v>20.93</v>
      </c>
      <c r="F31" s="39">
        <f t="shared" si="3"/>
        <v>-2553.1200000000013</v>
      </c>
      <c r="G31" s="39">
        <f t="shared" si="4"/>
        <v>19297.120000000003</v>
      </c>
      <c r="H31" s="175">
        <f t="shared" si="5"/>
        <v>-0.1323057533973982</v>
      </c>
      <c r="I31" s="39"/>
      <c r="J31" s="39">
        <f t="shared" si="6"/>
        <v>-2553.1200000000013</v>
      </c>
      <c r="K31" s="39"/>
      <c r="L31" s="39"/>
      <c r="O31" s="78">
        <v>0.96</v>
      </c>
      <c r="P31" s="78">
        <f t="shared" si="2"/>
        <v>18.0288</v>
      </c>
    </row>
    <row r="32" spans="1:16" x14ac:dyDescent="0.25">
      <c r="B32" s="161">
        <v>43706</v>
      </c>
      <c r="C32" s="10">
        <v>700</v>
      </c>
      <c r="D32" s="39">
        <v>24.427299999999999</v>
      </c>
      <c r="E32" s="39">
        <v>21.98</v>
      </c>
      <c r="F32" s="39">
        <f t="shared" si="3"/>
        <v>-1713.109999999999</v>
      </c>
      <c r="G32" s="39">
        <f t="shared" si="4"/>
        <v>17099.11</v>
      </c>
      <c r="H32" s="175">
        <f t="shared" si="5"/>
        <v>-0.10018708576060385</v>
      </c>
      <c r="I32" s="39"/>
      <c r="J32" s="39">
        <f t="shared" si="6"/>
        <v>-1713.109999999999</v>
      </c>
      <c r="K32" s="39"/>
      <c r="L32" s="39"/>
      <c r="O32" s="78">
        <v>0.95</v>
      </c>
      <c r="P32" s="78">
        <f t="shared" si="2"/>
        <v>17.841000000000001</v>
      </c>
    </row>
    <row r="33" spans="1:17" x14ac:dyDescent="0.25">
      <c r="B33" s="161">
        <v>43711</v>
      </c>
      <c r="C33" s="10">
        <v>800</v>
      </c>
      <c r="D33" s="39">
        <v>23.98</v>
      </c>
      <c r="E33" s="39">
        <v>20.85</v>
      </c>
      <c r="F33" s="39">
        <f t="shared" si="3"/>
        <v>-2503.9999999999991</v>
      </c>
      <c r="G33" s="39">
        <f t="shared" si="4"/>
        <v>19184</v>
      </c>
      <c r="H33" s="175">
        <f t="shared" si="5"/>
        <v>-0.13052543786488735</v>
      </c>
      <c r="I33" s="39"/>
      <c r="J33" s="39">
        <f t="shared" si="6"/>
        <v>-2503.9999999999991</v>
      </c>
      <c r="K33" s="39"/>
      <c r="L33" s="39"/>
      <c r="O33" s="78">
        <v>0.94</v>
      </c>
      <c r="P33" s="78">
        <f t="shared" si="2"/>
        <v>17.653200000000002</v>
      </c>
    </row>
    <row r="34" spans="1:17" x14ac:dyDescent="0.25">
      <c r="B34" s="161">
        <v>43712</v>
      </c>
      <c r="C34" s="348">
        <v>800</v>
      </c>
      <c r="D34" s="739">
        <v>23.98</v>
      </c>
      <c r="E34" s="39">
        <v>21.72</v>
      </c>
      <c r="F34" s="39">
        <f t="shared" si="3"/>
        <v>-1808.0000000000014</v>
      </c>
      <c r="G34" s="39">
        <f t="shared" si="4"/>
        <v>19184</v>
      </c>
      <c r="H34" s="175">
        <f t="shared" si="5"/>
        <v>-9.4245204336947525E-2</v>
      </c>
      <c r="I34" s="39"/>
      <c r="J34" s="39">
        <f t="shared" si="6"/>
        <v>-1808.0000000000014</v>
      </c>
      <c r="K34" s="39"/>
      <c r="L34" s="39"/>
      <c r="O34" s="78">
        <v>0.93</v>
      </c>
      <c r="P34" s="78">
        <f t="shared" si="2"/>
        <v>17.465400000000002</v>
      </c>
    </row>
    <row r="35" spans="1:17" x14ac:dyDescent="0.25">
      <c r="B35" s="161">
        <v>43713</v>
      </c>
      <c r="C35" s="10">
        <v>700</v>
      </c>
      <c r="D35" s="39">
        <v>24.194600000000001</v>
      </c>
      <c r="E35" s="39">
        <v>22.29</v>
      </c>
      <c r="F35" s="39">
        <f t="shared" si="3"/>
        <v>-1333.2200000000014</v>
      </c>
      <c r="G35" s="39">
        <f t="shared" si="4"/>
        <v>16936.22</v>
      </c>
      <c r="H35" s="175">
        <f t="shared" si="5"/>
        <v>-7.87200449687121E-2</v>
      </c>
      <c r="I35" s="39"/>
      <c r="J35" s="39">
        <f t="shared" si="6"/>
        <v>-1333.2200000000014</v>
      </c>
      <c r="K35" s="39"/>
      <c r="L35" s="39"/>
      <c r="O35" s="78">
        <v>0.92</v>
      </c>
      <c r="P35" s="78">
        <f t="shared" si="2"/>
        <v>17.277600000000003</v>
      </c>
    </row>
    <row r="36" spans="1:17" x14ac:dyDescent="0.25">
      <c r="B36" s="161">
        <v>43718</v>
      </c>
      <c r="C36" s="7">
        <v>500</v>
      </c>
      <c r="D36" s="43">
        <v>24.320599999999999</v>
      </c>
      <c r="E36" s="39">
        <v>23.88</v>
      </c>
      <c r="F36" s="39">
        <f t="shared" si="3"/>
        <v>-220.29999999999995</v>
      </c>
      <c r="G36" s="39">
        <f t="shared" si="4"/>
        <v>12160.3</v>
      </c>
      <c r="H36" s="175">
        <f t="shared" si="5"/>
        <v>-1.811632936687417E-2</v>
      </c>
      <c r="I36" s="39"/>
      <c r="J36" s="39">
        <f t="shared" si="6"/>
        <v>-220.29999999999995</v>
      </c>
      <c r="K36" s="39"/>
      <c r="L36" s="39"/>
      <c r="O36" s="78">
        <v>0.91</v>
      </c>
      <c r="P36" s="78">
        <f t="shared" si="2"/>
        <v>17.0898</v>
      </c>
    </row>
    <row r="37" spans="1:17" x14ac:dyDescent="0.25">
      <c r="B37" s="161">
        <v>43718</v>
      </c>
      <c r="C37" s="10">
        <v>400</v>
      </c>
      <c r="D37" s="39">
        <v>24.3184</v>
      </c>
      <c r="E37" s="39">
        <v>24.33</v>
      </c>
      <c r="F37" s="39">
        <f t="shared" si="3"/>
        <v>4.6399999999991337</v>
      </c>
      <c r="G37" s="39">
        <f t="shared" si="4"/>
        <v>9727.36</v>
      </c>
      <c r="H37" s="175">
        <f t="shared" si="5"/>
        <v>4.7700506612268216E-4</v>
      </c>
      <c r="I37" s="39"/>
      <c r="J37" s="39">
        <f t="shared" si="6"/>
        <v>4.6399999999991337</v>
      </c>
      <c r="K37" s="39"/>
      <c r="L37" s="39"/>
      <c r="O37" s="78">
        <v>0.9</v>
      </c>
      <c r="P37" s="78">
        <f t="shared" si="2"/>
        <v>16.902000000000001</v>
      </c>
    </row>
    <row r="38" spans="1:17" x14ac:dyDescent="0.25">
      <c r="B38" s="161">
        <v>43733</v>
      </c>
      <c r="C38" s="10">
        <v>400</v>
      </c>
      <c r="D38" s="39">
        <v>24.235800000000001</v>
      </c>
      <c r="E38" s="39">
        <v>23.08</v>
      </c>
      <c r="F38" s="39">
        <f t="shared" si="3"/>
        <v>-462.32000000000113</v>
      </c>
      <c r="G38" s="39">
        <f t="shared" si="4"/>
        <v>9694.32</v>
      </c>
      <c r="H38" s="175">
        <f t="shared" si="5"/>
        <v>-4.768978123272196E-2</v>
      </c>
      <c r="I38" s="39"/>
      <c r="J38" s="39">
        <f t="shared" si="6"/>
        <v>-462.32000000000113</v>
      </c>
      <c r="K38" s="39"/>
      <c r="L38" s="39"/>
    </row>
    <row r="39" spans="1:17" x14ac:dyDescent="0.25">
      <c r="A39">
        <v>300</v>
      </c>
      <c r="B39" s="161">
        <v>43734</v>
      </c>
      <c r="C39" s="352">
        <v>600</v>
      </c>
      <c r="D39" s="353">
        <v>23.627199999999998</v>
      </c>
      <c r="E39" s="39">
        <v>22.63</v>
      </c>
      <c r="F39" s="39">
        <f t="shared" si="3"/>
        <v>-598.31999999999971</v>
      </c>
      <c r="G39" s="39">
        <f t="shared" si="4"/>
        <v>14176.32</v>
      </c>
      <c r="H39" s="175">
        <f t="shared" si="5"/>
        <v>-4.2205593553192908E-2</v>
      </c>
      <c r="I39" s="39"/>
      <c r="J39" s="39">
        <f t="shared" si="6"/>
        <v>-598.31999999999971</v>
      </c>
      <c r="K39" s="39"/>
      <c r="L39" s="39"/>
    </row>
    <row r="40" spans="1:17" x14ac:dyDescent="0.25">
      <c r="A40">
        <v>300</v>
      </c>
      <c r="B40" s="161">
        <v>43739</v>
      </c>
      <c r="C40" s="10">
        <v>700</v>
      </c>
      <c r="D40" s="39">
        <v>23.349</v>
      </c>
      <c r="E40" s="39">
        <v>21.55</v>
      </c>
      <c r="F40" s="39">
        <f t="shared" si="3"/>
        <v>-1259.2999999999997</v>
      </c>
      <c r="G40" s="39">
        <f t="shared" si="4"/>
        <v>16344.3</v>
      </c>
      <c r="H40" s="175">
        <f t="shared" si="5"/>
        <v>-7.7048267591759811E-2</v>
      </c>
      <c r="I40" s="39"/>
      <c r="J40" s="39">
        <f t="shared" si="6"/>
        <v>-1259.2999999999997</v>
      </c>
      <c r="K40" s="39"/>
      <c r="L40" s="39"/>
    </row>
    <row r="41" spans="1:17" x14ac:dyDescent="0.25">
      <c r="B41" s="161">
        <v>43746</v>
      </c>
      <c r="C41" s="348">
        <v>800</v>
      </c>
      <c r="D41" s="739">
        <v>22.977900000000002</v>
      </c>
      <c r="E41" s="39">
        <v>20.38</v>
      </c>
      <c r="F41" s="39">
        <f t="shared" si="3"/>
        <v>-2078.3200000000024</v>
      </c>
      <c r="G41" s="39">
        <f t="shared" si="4"/>
        <v>18382.32</v>
      </c>
      <c r="H41" s="175">
        <f t="shared" si="5"/>
        <v>-0.11306081060497274</v>
      </c>
      <c r="I41" s="39"/>
      <c r="J41" s="39">
        <f t="shared" si="6"/>
        <v>-2078.3200000000024</v>
      </c>
      <c r="K41" s="39"/>
      <c r="L41" s="39"/>
      <c r="Q41" s="2"/>
    </row>
    <row r="42" spans="1:17" x14ac:dyDescent="0.25">
      <c r="A42">
        <v>300</v>
      </c>
      <c r="B42" s="161">
        <v>43749</v>
      </c>
      <c r="C42" s="10">
        <v>700</v>
      </c>
      <c r="D42" s="39">
        <v>23.202999999999999</v>
      </c>
      <c r="E42" s="39">
        <v>21.4</v>
      </c>
      <c r="F42" s="39">
        <f t="shared" si="3"/>
        <v>-1262.1000000000006</v>
      </c>
      <c r="G42" s="39">
        <f t="shared" si="4"/>
        <v>16242.1</v>
      </c>
      <c r="H42" s="175">
        <f t="shared" si="5"/>
        <v>-7.7705469120372406E-2</v>
      </c>
      <c r="I42" s="39"/>
      <c r="J42" s="39">
        <f t="shared" si="6"/>
        <v>-1262.1000000000006</v>
      </c>
      <c r="K42" s="39"/>
      <c r="L42" s="39"/>
      <c r="Q42" s="2"/>
    </row>
    <row r="43" spans="1:17" x14ac:dyDescent="0.25">
      <c r="A43">
        <v>500</v>
      </c>
      <c r="B43" s="161">
        <v>43774</v>
      </c>
      <c r="C43" s="352">
        <v>600</v>
      </c>
      <c r="D43" s="353">
        <v>23.158999999999999</v>
      </c>
      <c r="E43" s="39">
        <v>22.92</v>
      </c>
      <c r="F43" s="39">
        <f t="shared" si="3"/>
        <v>-143.39999999999833</v>
      </c>
      <c r="G43" s="39">
        <f t="shared" si="4"/>
        <v>13895.4</v>
      </c>
      <c r="H43" s="175">
        <f t="shared" si="5"/>
        <v>-1.031996200181343E-2</v>
      </c>
      <c r="I43" s="39"/>
      <c r="J43" s="39">
        <f t="shared" si="6"/>
        <v>-143.39999999999833</v>
      </c>
      <c r="K43" s="39"/>
      <c r="L43" s="39"/>
      <c r="Q43" s="2"/>
    </row>
    <row r="44" spans="1:17" x14ac:dyDescent="0.25">
      <c r="A44">
        <v>500</v>
      </c>
      <c r="B44" s="161">
        <v>43776</v>
      </c>
      <c r="C44" s="10">
        <v>700</v>
      </c>
      <c r="D44" s="39">
        <v>23.0334</v>
      </c>
      <c r="E44" s="39">
        <v>22.67</v>
      </c>
      <c r="F44" s="39">
        <f t="shared" si="3"/>
        <v>-254.37999999999903</v>
      </c>
      <c r="G44" s="39">
        <f t="shared" si="4"/>
        <v>16123.380000000001</v>
      </c>
      <c r="H44" s="175">
        <f t="shared" si="5"/>
        <v>-1.577708892304213E-2</v>
      </c>
      <c r="I44" s="39"/>
      <c r="J44" s="39">
        <f t="shared" si="6"/>
        <v>-254.37999999999903</v>
      </c>
      <c r="K44" s="39"/>
      <c r="L44" s="39"/>
      <c r="Q44" s="2"/>
    </row>
    <row r="45" spans="1:17" x14ac:dyDescent="0.25">
      <c r="A45">
        <v>600</v>
      </c>
      <c r="B45" s="161">
        <v>43781</v>
      </c>
      <c r="C45" s="10">
        <v>700</v>
      </c>
      <c r="D45" s="39">
        <v>23.03</v>
      </c>
      <c r="E45" s="39">
        <v>22.25</v>
      </c>
      <c r="F45" s="39">
        <f t="shared" si="3"/>
        <v>-546.0000000000008</v>
      </c>
      <c r="G45" s="39">
        <f t="shared" ref="G45:G53" si="7">D45*C45</f>
        <v>16121</v>
      </c>
      <c r="H45" s="175">
        <f t="shared" ref="H45:H53" si="8">F45/G45</f>
        <v>-3.3868866695614466E-2</v>
      </c>
      <c r="I45" s="39"/>
      <c r="J45" s="39">
        <f t="shared" ref="J45:J53" si="9">F45</f>
        <v>-546.0000000000008</v>
      </c>
      <c r="K45" s="39"/>
      <c r="L45" s="39"/>
      <c r="Q45" s="2"/>
    </row>
    <row r="46" spans="1:17" x14ac:dyDescent="0.25">
      <c r="B46" s="161">
        <v>43795</v>
      </c>
      <c r="C46" s="348">
        <v>800</v>
      </c>
      <c r="D46" s="739">
        <v>22.748000000000001</v>
      </c>
      <c r="E46" s="39">
        <v>20.75</v>
      </c>
      <c r="F46" s="39">
        <f t="shared" si="3"/>
        <v>-1598.400000000001</v>
      </c>
      <c r="G46" s="39">
        <f t="shared" si="7"/>
        <v>18198.400000000001</v>
      </c>
      <c r="H46" s="175">
        <f t="shared" si="8"/>
        <v>-8.7831897309653642E-2</v>
      </c>
      <c r="I46" s="39"/>
      <c r="J46" s="39">
        <f t="shared" si="9"/>
        <v>-1598.400000000001</v>
      </c>
      <c r="K46" s="39"/>
      <c r="L46" s="39"/>
      <c r="Q46" s="2"/>
    </row>
    <row r="47" spans="1:17" x14ac:dyDescent="0.25">
      <c r="A47">
        <v>600</v>
      </c>
      <c r="B47" s="161">
        <v>43807</v>
      </c>
      <c r="C47" s="10">
        <v>700</v>
      </c>
      <c r="D47" s="39">
        <v>22.972100000000001</v>
      </c>
      <c r="E47" s="39">
        <v>21.23</v>
      </c>
      <c r="F47" s="39">
        <f t="shared" si="3"/>
        <v>-1219.4700000000005</v>
      </c>
      <c r="G47" s="39">
        <f t="shared" si="7"/>
        <v>16080.470000000001</v>
      </c>
      <c r="H47" s="175">
        <f t="shared" si="8"/>
        <v>-7.5835469983153506E-2</v>
      </c>
      <c r="I47" s="39"/>
      <c r="J47" s="39">
        <f t="shared" si="9"/>
        <v>-1219.4700000000005</v>
      </c>
      <c r="K47" s="39"/>
      <c r="L47" s="39"/>
      <c r="Q47" s="2"/>
    </row>
    <row r="48" spans="1:17" x14ac:dyDescent="0.25">
      <c r="A48">
        <v>400</v>
      </c>
      <c r="B48" s="161">
        <v>43817</v>
      </c>
      <c r="C48" s="7">
        <v>500</v>
      </c>
      <c r="D48" s="43">
        <v>22.853000000000002</v>
      </c>
      <c r="E48" s="39">
        <v>23.27</v>
      </c>
      <c r="F48" s="39">
        <f t="shared" si="3"/>
        <v>208.49999999999903</v>
      </c>
      <c r="G48" s="39">
        <f t="shared" si="7"/>
        <v>11426.5</v>
      </c>
      <c r="H48" s="175">
        <f t="shared" si="8"/>
        <v>1.8247057279131756E-2</v>
      </c>
      <c r="I48" s="39"/>
      <c r="J48" s="39">
        <f t="shared" si="9"/>
        <v>208.49999999999903</v>
      </c>
      <c r="K48" s="39"/>
      <c r="L48" s="39"/>
      <c r="Q48" s="2"/>
    </row>
    <row r="49" spans="1:17" x14ac:dyDescent="0.25">
      <c r="B49" s="161">
        <v>43822</v>
      </c>
      <c r="C49" s="10">
        <v>400</v>
      </c>
      <c r="D49" s="39">
        <v>22.646999999999998</v>
      </c>
      <c r="E49" s="39">
        <v>23.72</v>
      </c>
      <c r="F49" s="39">
        <f t="shared" si="3"/>
        <v>429.20000000000016</v>
      </c>
      <c r="G49" s="39">
        <f t="shared" si="7"/>
        <v>9058.7999999999993</v>
      </c>
      <c r="H49" s="175">
        <f t="shared" si="8"/>
        <v>4.7379343842451557E-2</v>
      </c>
      <c r="I49" s="39"/>
      <c r="J49" s="39">
        <f t="shared" si="9"/>
        <v>429.20000000000016</v>
      </c>
      <c r="K49" s="39"/>
      <c r="L49" s="39"/>
      <c r="Q49" s="2"/>
    </row>
    <row r="50" spans="1:17" x14ac:dyDescent="0.25">
      <c r="B50" s="161">
        <v>43825</v>
      </c>
      <c r="C50" s="10">
        <v>400</v>
      </c>
      <c r="D50" s="39">
        <v>22.5215</v>
      </c>
      <c r="E50" s="39">
        <v>23.79</v>
      </c>
      <c r="F50" s="39">
        <f t="shared" si="3"/>
        <v>507.39999999999981</v>
      </c>
      <c r="G50" s="39">
        <f t="shared" si="7"/>
        <v>9008.6</v>
      </c>
      <c r="H50" s="175">
        <f t="shared" si="8"/>
        <v>5.6323957107652665E-2</v>
      </c>
      <c r="I50" s="39"/>
      <c r="J50" s="39">
        <f t="shared" si="9"/>
        <v>507.39999999999981</v>
      </c>
      <c r="K50" s="39"/>
      <c r="L50" s="39"/>
      <c r="Q50" s="2"/>
    </row>
    <row r="51" spans="1:17" x14ac:dyDescent="0.25">
      <c r="B51" s="161">
        <v>43838</v>
      </c>
      <c r="C51" s="10">
        <v>400</v>
      </c>
      <c r="D51" s="39">
        <v>22.2441</v>
      </c>
      <c r="E51" s="39">
        <v>23.53</v>
      </c>
      <c r="F51" s="39">
        <f t="shared" si="3"/>
        <v>514.36000000000058</v>
      </c>
      <c r="G51" s="39">
        <f t="shared" si="7"/>
        <v>8897.64</v>
      </c>
      <c r="H51" s="175">
        <f t="shared" si="8"/>
        <v>5.7808587445659816E-2</v>
      </c>
      <c r="I51" s="39"/>
      <c r="J51" s="759">
        <f t="shared" si="9"/>
        <v>514.36000000000058</v>
      </c>
      <c r="K51" s="39">
        <v>58.42</v>
      </c>
      <c r="L51" s="39"/>
      <c r="Q51" s="2"/>
    </row>
    <row r="52" spans="1:17" x14ac:dyDescent="0.25">
      <c r="A52">
        <v>300</v>
      </c>
      <c r="B52" s="161">
        <v>43847</v>
      </c>
      <c r="C52" s="352">
        <v>600</v>
      </c>
      <c r="D52" s="353">
        <v>22.289000000000001</v>
      </c>
      <c r="E52" s="39">
        <v>22.38</v>
      </c>
      <c r="F52" s="39">
        <f t="shared" si="3"/>
        <v>54.599999999998516</v>
      </c>
      <c r="G52" s="39">
        <f t="shared" si="7"/>
        <v>13373.400000000001</v>
      </c>
      <c r="H52" s="175">
        <f t="shared" si="8"/>
        <v>4.0827313921664278E-3</v>
      </c>
      <c r="I52" s="39"/>
      <c r="J52" s="39">
        <f t="shared" si="9"/>
        <v>54.599999999998516</v>
      </c>
      <c r="K52" s="39">
        <v>58.57</v>
      </c>
      <c r="L52" s="39"/>
      <c r="Q52" s="2"/>
    </row>
    <row r="53" spans="1:17" x14ac:dyDescent="0.25">
      <c r="A53">
        <v>300</v>
      </c>
      <c r="B53" s="161">
        <v>43856</v>
      </c>
      <c r="C53" s="348">
        <v>800</v>
      </c>
      <c r="D53" s="739">
        <v>21.786999999999999</v>
      </c>
      <c r="E53" s="39">
        <v>20.440000000000001</v>
      </c>
      <c r="F53" s="39">
        <f t="shared" si="3"/>
        <v>-1077.5999999999981</v>
      </c>
      <c r="G53" s="39">
        <f t="shared" si="7"/>
        <v>17429.599999999999</v>
      </c>
      <c r="H53" s="175">
        <f t="shared" si="8"/>
        <v>-6.1825859457474534E-2</v>
      </c>
      <c r="I53" s="39"/>
      <c r="J53" s="39">
        <f t="shared" si="9"/>
        <v>-1077.5999999999981</v>
      </c>
      <c r="K53" s="39">
        <v>52.97</v>
      </c>
      <c r="L53" s="39"/>
      <c r="Q53" s="2"/>
    </row>
    <row r="54" spans="1:17" x14ac:dyDescent="0.25">
      <c r="B54" s="161"/>
      <c r="C54" s="10"/>
      <c r="D54" s="39"/>
      <c r="E54" s="39"/>
      <c r="F54" s="39"/>
      <c r="G54" s="39"/>
      <c r="H54" s="175"/>
      <c r="I54" s="39"/>
      <c r="J54" s="39"/>
      <c r="K54" s="39"/>
      <c r="L54" s="39"/>
    </row>
    <row r="55" spans="1:17" x14ac:dyDescent="0.25">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69"/>
      <c r="C65" s="4"/>
      <c r="D65" s="3"/>
      <c r="E65" s="3"/>
      <c r="F65" s="3"/>
      <c r="G65" s="3"/>
      <c r="H65" s="212"/>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78"/>
      <c r="B68" s="478"/>
      <c r="C68" s="478"/>
      <c r="D68" s="479"/>
      <c r="E68" s="479"/>
      <c r="F68" s="479"/>
      <c r="G68" s="478"/>
      <c r="H68" s="478"/>
      <c r="I68" s="479"/>
      <c r="J68" s="479"/>
      <c r="K68" s="479"/>
      <c r="L68" s="478" t="s">
        <v>65</v>
      </c>
      <c r="M68" s="479">
        <f>M86+K86-F86</f>
        <v>0</v>
      </c>
    </row>
    <row r="69" spans="1:13" x14ac:dyDescent="0.25">
      <c r="A69" s="597" t="s">
        <v>1</v>
      </c>
      <c r="B69" s="597" t="s">
        <v>2</v>
      </c>
      <c r="C69" s="597" t="s">
        <v>4</v>
      </c>
      <c r="D69" s="598" t="s">
        <v>5</v>
      </c>
      <c r="E69" s="598" t="s">
        <v>94</v>
      </c>
      <c r="F69" s="598" t="s">
        <v>60</v>
      </c>
      <c r="G69" s="597" t="s">
        <v>3</v>
      </c>
      <c r="H69" s="597" t="s">
        <v>6</v>
      </c>
      <c r="I69" s="598" t="s">
        <v>7</v>
      </c>
      <c r="J69" s="598" t="s">
        <v>95</v>
      </c>
      <c r="K69" s="598" t="s">
        <v>61</v>
      </c>
      <c r="L69" s="597" t="s">
        <v>37</v>
      </c>
      <c r="M69" s="597" t="s">
        <v>38</v>
      </c>
    </row>
    <row r="70" spans="1:13" x14ac:dyDescent="0.25">
      <c r="A70" s="599"/>
      <c r="B70" s="481"/>
      <c r="C70" s="478"/>
      <c r="D70" s="479"/>
      <c r="E70" s="479"/>
      <c r="F70" s="479"/>
      <c r="G70" s="481"/>
      <c r="H70" s="478"/>
      <c r="I70" s="479"/>
      <c r="J70" s="479"/>
      <c r="K70" s="479"/>
      <c r="L70" s="481"/>
      <c r="M70" s="479"/>
    </row>
    <row r="71" spans="1:13" x14ac:dyDescent="0.25">
      <c r="A71" s="600"/>
      <c r="B71" s="481"/>
      <c r="C71" s="478"/>
      <c r="D71" s="479"/>
      <c r="E71" s="479"/>
      <c r="F71" s="479"/>
      <c r="G71" s="481"/>
      <c r="H71" s="480"/>
      <c r="I71" s="479"/>
      <c r="J71" s="479"/>
      <c r="K71" s="479"/>
      <c r="L71" s="478"/>
      <c r="M71" s="478"/>
    </row>
    <row r="72" spans="1:13" x14ac:dyDescent="0.25">
      <c r="A72" s="478"/>
      <c r="B72" s="481"/>
      <c r="C72" s="478"/>
      <c r="D72" s="479"/>
      <c r="E72" s="479"/>
      <c r="F72" s="479"/>
      <c r="G72" s="481"/>
      <c r="H72" s="480"/>
      <c r="I72" s="479"/>
      <c r="J72" s="479"/>
      <c r="K72" s="479"/>
      <c r="L72" s="478"/>
      <c r="M72" s="478"/>
    </row>
    <row r="73" spans="1:13" x14ac:dyDescent="0.25">
      <c r="A73" s="478"/>
      <c r="B73" s="481"/>
      <c r="C73" s="478"/>
      <c r="D73" s="479"/>
      <c r="E73" s="479"/>
      <c r="F73" s="479"/>
      <c r="G73" s="478"/>
      <c r="H73" s="480"/>
      <c r="I73" s="479"/>
      <c r="J73" s="479"/>
      <c r="K73" s="479"/>
      <c r="L73" s="478"/>
      <c r="M73" s="478"/>
    </row>
    <row r="74" spans="1:13" x14ac:dyDescent="0.25">
      <c r="A74" s="478"/>
      <c r="B74" s="481"/>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78"/>
      <c r="I85" s="479"/>
      <c r="J85" s="479"/>
      <c r="K85" s="479"/>
      <c r="L85" s="478"/>
      <c r="M85" s="478"/>
    </row>
    <row r="86" spans="1:13" x14ac:dyDescent="0.25">
      <c r="A86" s="601" t="s">
        <v>81</v>
      </c>
      <c r="B86" s="602"/>
      <c r="C86" s="602">
        <f>SUM(C70:C74)</f>
        <v>0</v>
      </c>
      <c r="D86" s="603"/>
      <c r="E86" s="603"/>
      <c r="F86" s="603">
        <f>SUM(F70:F74)</f>
        <v>0</v>
      </c>
      <c r="G86" s="602"/>
      <c r="H86" s="604">
        <f>SUM(H70:H73)</f>
        <v>0</v>
      </c>
      <c r="I86" s="603"/>
      <c r="J86" s="603"/>
      <c r="K86" s="603">
        <f>SUM(K70:K73)</f>
        <v>0</v>
      </c>
      <c r="L86" s="602"/>
      <c r="M86" s="603">
        <f>SUM(M70:M78)</f>
        <v>0</v>
      </c>
    </row>
    <row r="87" spans="1:13" ht="15.75" thickBot="1" x14ac:dyDescent="0.3">
      <c r="A87" s="605" t="s">
        <v>189</v>
      </c>
      <c r="B87" s="637"/>
      <c r="C87" s="606">
        <f>SumByColor($A$21,C70:C85)</f>
        <v>0</v>
      </c>
      <c r="D87" s="606"/>
      <c r="E87" s="606"/>
      <c r="F87" s="607">
        <f>SumByColor($A$21,F70:F85)</f>
        <v>0</v>
      </c>
      <c r="G87" s="606"/>
      <c r="H87" s="606">
        <f>SumByColor($A$21,H70:H85)</f>
        <v>0</v>
      </c>
      <c r="I87" s="606"/>
      <c r="J87" s="606"/>
      <c r="K87" s="607">
        <f>SumByColor($A$21,K71:K85)</f>
        <v>0</v>
      </c>
      <c r="L87" s="606"/>
      <c r="M87" s="607">
        <f>SumByColor($A$21,M70:M85)</f>
        <v>0</v>
      </c>
    </row>
    <row r="90" spans="1:13" x14ac:dyDescent="0.25">
      <c r="B90" s="159" t="s">
        <v>113</v>
      </c>
      <c r="C90" s="159" t="s">
        <v>143</v>
      </c>
      <c r="D90" s="160" t="s">
        <v>142</v>
      </c>
      <c r="E90" s="162" t="s">
        <v>144</v>
      </c>
      <c r="F90" s="162" t="s">
        <v>65</v>
      </c>
      <c r="G90" s="173" t="s">
        <v>148</v>
      </c>
      <c r="H90" s="173" t="s">
        <v>88</v>
      </c>
      <c r="I90" s="173" t="s">
        <v>151</v>
      </c>
      <c r="J90" s="173" t="s">
        <v>147</v>
      </c>
      <c r="K90" s="173" t="s">
        <v>601</v>
      </c>
      <c r="L90" s="173" t="s">
        <v>607</v>
      </c>
    </row>
    <row r="91" spans="1:13" x14ac:dyDescent="0.25">
      <c r="B91" s="161"/>
      <c r="C91" s="10"/>
      <c r="D91" s="39"/>
      <c r="E91" s="39"/>
      <c r="F91" s="39"/>
      <c r="G91" s="39"/>
      <c r="H91" s="175"/>
      <c r="I91" s="39"/>
      <c r="J91" s="39"/>
      <c r="K91" s="39"/>
      <c r="L91" s="39"/>
    </row>
    <row r="92" spans="1:13" x14ac:dyDescent="0.25">
      <c r="B92" s="161"/>
      <c r="C92" s="10"/>
      <c r="D92" s="39"/>
      <c r="E92" s="39"/>
      <c r="F92" s="39"/>
      <c r="G92" s="39"/>
      <c r="H92" s="175"/>
      <c r="I92" s="39"/>
      <c r="J92" s="39"/>
      <c r="K92" s="39"/>
      <c r="L92" s="39"/>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5 H65">
    <cfRule type="expression" dxfId="127" priority="45">
      <formula>F65&gt;0</formula>
    </cfRule>
    <cfRule type="expression" dxfId="126" priority="46">
      <formula>F65&lt;0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5:F38 F40:F64">
    <cfRule type="expression" dxfId="121" priority="39">
      <formula>F35&gt;0</formula>
    </cfRule>
    <cfRule type="expression" dxfId="120" priority="40">
      <formula>F35&lt;0</formula>
    </cfRule>
  </conditionalFormatting>
  <conditionalFormatting sqref="H35:H38 H40:H64">
    <cfRule type="expression" dxfId="119" priority="37">
      <formula>H35&gt;0</formula>
    </cfRule>
    <cfRule type="expression" dxfId="118" priority="38">
      <formula>H35&lt;0</formula>
    </cfRule>
  </conditionalFormatting>
  <conditionalFormatting sqref="Q10">
    <cfRule type="expression" dxfId="117" priority="35">
      <formula>Q10&gt;0</formula>
    </cfRule>
    <cfRule type="expression" dxfId="116" priority="36">
      <formula>Q10&lt;0</formula>
    </cfRule>
  </conditionalFormatting>
  <conditionalFormatting sqref="J27:J39">
    <cfRule type="expression" dxfId="115" priority="33">
      <formula>J27&gt;0</formula>
    </cfRule>
    <cfRule type="expression" dxfId="114" priority="34">
      <formula>J27&lt;0</formula>
    </cfRule>
  </conditionalFormatting>
  <conditionalFormatting sqref="K27:K40">
    <cfRule type="expression" dxfId="113" priority="31">
      <formula>K27&gt;0</formula>
    </cfRule>
    <cfRule type="expression" dxfId="112" priority="32">
      <formula>K27&lt;0</formula>
    </cfRule>
  </conditionalFormatting>
  <conditionalFormatting sqref="L27">
    <cfRule type="expression" dxfId="111" priority="29">
      <formula>L27&gt;0</formula>
    </cfRule>
    <cfRule type="expression" dxfId="110" priority="30">
      <formula>L27&lt;0</formula>
    </cfRule>
  </conditionalFormatting>
  <conditionalFormatting sqref="F91:F112">
    <cfRule type="expression" dxfId="109" priority="27">
      <formula>F91&gt;0</formula>
    </cfRule>
    <cfRule type="expression" dxfId="108" priority="28">
      <formula>F91&lt;0</formula>
    </cfRule>
  </conditionalFormatting>
  <conditionalFormatting sqref="H91:H112">
    <cfRule type="expression" dxfId="107" priority="25">
      <formula>H91&gt;0</formula>
    </cfRule>
    <cfRule type="expression" dxfId="106" priority="26">
      <formula>H91&lt;0</formula>
    </cfRule>
  </conditionalFormatting>
  <conditionalFormatting sqref="J91:J104">
    <cfRule type="expression" dxfId="105" priority="23">
      <formula>J91&gt;0</formula>
    </cfRule>
    <cfRule type="expression" dxfId="104" priority="24">
      <formula>J91&lt;0</formula>
    </cfRule>
  </conditionalFormatting>
  <conditionalFormatting sqref="K91:K104">
    <cfRule type="expression" dxfId="103" priority="21">
      <formula>K91&gt;0</formula>
    </cfRule>
    <cfRule type="expression" dxfId="102" priority="22">
      <formula>K91&lt;0</formula>
    </cfRule>
  </conditionalFormatting>
  <conditionalFormatting sqref="L91:L104">
    <cfRule type="expression" dxfId="101" priority="19">
      <formula>L91&gt;0</formula>
    </cfRule>
    <cfRule type="expression" dxfId="100" priority="20">
      <formula>L91&lt;0</formula>
    </cfRule>
  </conditionalFormatting>
  <conditionalFormatting sqref="F31:F34">
    <cfRule type="expression" dxfId="99" priority="17">
      <formula>F31&gt;0</formula>
    </cfRule>
    <cfRule type="expression" dxfId="98" priority="18">
      <formula>F31&lt;0</formula>
    </cfRule>
  </conditionalFormatting>
  <conditionalFormatting sqref="H31:H34">
    <cfRule type="expression" dxfId="97" priority="15">
      <formula>H31&gt;0</formula>
    </cfRule>
    <cfRule type="expression" dxfId="96" priority="16">
      <formula>H31&lt;0</formula>
    </cfRule>
  </conditionalFormatting>
  <conditionalFormatting sqref="F27:F30">
    <cfRule type="expression" dxfId="95" priority="13">
      <formula>F27&gt;0</formula>
    </cfRule>
    <cfRule type="expression" dxfId="94" priority="14">
      <formula>F27&lt;0</formula>
    </cfRule>
  </conditionalFormatting>
  <conditionalFormatting sqref="H27:H30">
    <cfRule type="expression" dxfId="93" priority="11">
      <formula>H27&gt;0</formula>
    </cfRule>
    <cfRule type="expression" dxfId="92" priority="12">
      <formula>H27&lt;0</formula>
    </cfRule>
  </conditionalFormatting>
  <conditionalFormatting sqref="F39">
    <cfRule type="expression" dxfId="91" priority="9">
      <formula>F39&gt;0</formula>
    </cfRule>
    <cfRule type="expression" dxfId="90" priority="10">
      <formula>F39&lt;0</formula>
    </cfRule>
  </conditionalFormatting>
  <conditionalFormatting sqref="H39">
    <cfRule type="expression" dxfId="89" priority="7">
      <formula>H39&gt;0</formula>
    </cfRule>
    <cfRule type="expression" dxfId="88" priority="8">
      <formula>H39&lt;0</formula>
    </cfRule>
  </conditionalFormatting>
  <conditionalFormatting sqref="J51">
    <cfRule type="expression" dxfId="87" priority="5">
      <formula>J51&gt;0</formula>
    </cfRule>
    <cfRule type="expression" dxfId="86" priority="6">
      <formula>J51&lt;0</formula>
    </cfRule>
  </conditionalFormatting>
  <conditionalFormatting sqref="J40:J50">
    <cfRule type="expression" dxfId="85" priority="3">
      <formula>J40&gt;0</formula>
    </cfRule>
    <cfRule type="expression" dxfId="84" priority="4">
      <formula>J40&lt;0</formula>
    </cfRule>
  </conditionalFormatting>
  <conditionalFormatting sqref="J52:J53">
    <cfRule type="expression" dxfId="83" priority="1">
      <formula>J52&gt;0</formula>
    </cfRule>
    <cfRule type="expression" dxfId="82" priority="2">
      <formula>J52&lt;0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2020-02-20T05:52:18Z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