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omments3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AKAM" sheetId="63" state="hidden" r:id="rId15"/>
    <sheet name="CVS" sheetId="69" state="hidden" r:id="rId16"/>
    <sheet name="MRO" sheetId="25" state="hidden" r:id="rId17"/>
    <sheet name="KR" sheetId="51" state="hidden" r:id="rId18"/>
    <sheet name="F" sheetId="54" state="hidden" r:id="rId19"/>
    <sheet name="JNJ" sheetId="68" state="hidden" r:id="rId20"/>
    <sheet name="CPN" sheetId="7" state="hidden" r:id="rId21"/>
    <sheet name="NKE" sheetId="50" state="hidden" r:id="rId22"/>
    <sheet name="MOS" sheetId="58" state="hidden" r:id="rId23"/>
    <sheet name="VGK" sheetId="59" state="hidden" r:id="rId24"/>
    <sheet name="MU" sheetId="17" r:id="rId25"/>
    <sheet name="IP" sheetId="44" state="hidden" r:id="rId26"/>
    <sheet name="INTC" sheetId="13" state="hidden" r:id="rId27"/>
    <sheet name="HES" sheetId="10" state="hidden" r:id="rId28"/>
    <sheet name="UNP" sheetId="20" state="hidden" r:id="rId29"/>
    <sheet name="NCLH" sheetId="67" state="hidden" r:id="rId30"/>
    <sheet name="SPY" sheetId="47" state="hidden" r:id="rId31"/>
    <sheet name="SWKS" sheetId="41" state="hidden" r:id="rId32"/>
    <sheet name="CNI" sheetId="42" state="hidden" r:id="rId33"/>
    <sheet name="WFC" sheetId="45" state="hidden" r:id="rId34"/>
    <sheet name="AA" sheetId="3" state="hidden" r:id="rId35"/>
    <sheet name="KATE" sheetId="5" state="hidden" r:id="rId36"/>
    <sheet name="NWL" sheetId="46" state="hidden" r:id="rId37"/>
    <sheet name="KORS" sheetId="16" state="hidden" r:id="rId38"/>
    <sheet name="ALL" sheetId="22" state="hidden" r:id="rId39"/>
    <sheet name="NSC" sheetId="24" state="hidden" r:id="rId40"/>
    <sheet name="AVGO" sheetId="15" state="hidden" r:id="rId41"/>
    <sheet name="UAL" sheetId="52" state="hidden" r:id="rId42"/>
    <sheet name="CAH" sheetId="53" state="hidden" r:id="rId43"/>
    <sheet name="DAL" sheetId="49" state="hidden" r:id="rId44"/>
    <sheet name="DIS" sheetId="34" state="hidden" r:id="rId45"/>
    <sheet name="FTR" sheetId="40" state="hidden" r:id="rId46"/>
    <sheet name="GILD" sheetId="31" r:id="rId47"/>
    <sheet name="WWD" sheetId="28" state="hidden" r:id="rId48"/>
    <sheet name="GIS" sheetId="43" state="hidden" r:id="rId49"/>
    <sheet name="GM" sheetId="29" state="hidden" r:id="rId50"/>
    <sheet name="TMO" sheetId="48" state="hidden" r:id="rId51"/>
    <sheet name="TKR" sheetId="32" state="hidden" r:id="rId52"/>
    <sheet name="UTX" sheetId="30" state="hidden" r:id="rId53"/>
    <sheet name="UNH" sheetId="26" state="hidden" r:id="rId54"/>
  </sheets>
  <functionGroups builtInGroupCount="18"/>
  <definedNames>
    <definedName name="_xlnm._FilterDatabase" localSheetId="2" hidden="1">ACTIVE!$E$1:$M$26</definedName>
    <definedName name="hp?s_AA_Historical_Prices_1" localSheetId="34">AA!$W$1:$AC$69</definedName>
    <definedName name="hp?s_AAPL" localSheetId="6">AAPL!$W$1:$AC$69</definedName>
    <definedName name="hp?s_AKAM_Historical_Prices" localSheetId="14">AKAM!$W$1:$AC$68</definedName>
    <definedName name="hp?s_ALL_Historical_Prices" localSheetId="38">ALL!$X$1:$AD$69</definedName>
    <definedName name="hp?s_AVGO" localSheetId="40">AVGO!$W$1:$AC$69</definedName>
    <definedName name="hp?s_AXP_Historical_Prices" localSheetId="7">AXP!$W$1:$AC$68</definedName>
    <definedName name="hp?s_BIIB" localSheetId="3">BIIB!$W$1:$AC$68</definedName>
    <definedName name="hp?s_CAH" localSheetId="42">CAH!$W$1:$AC$69</definedName>
    <definedName name="hp?s_CF_a_00_b_1_c_2016_d_06_e_1_f_2016_g_d" localSheetId="12">CF!$W$1:$AC$69</definedName>
    <definedName name="hp?s_CNI" localSheetId="32">CNI!$W$1:$AC$69</definedName>
    <definedName name="hp?s_CPN_Historical_Prices" localSheetId="20">CPN!$W$1:$AC$68</definedName>
    <definedName name="hp?s_cvs" localSheetId="15">CVS!$W$1:$AC$69</definedName>
    <definedName name="hp?s_DAL" localSheetId="43">DAL!$W$1:$AC$69</definedName>
    <definedName name="hp?s_dg" localSheetId="8">DG!$W$1:$AC$69</definedName>
    <definedName name="hp?s_DIS" localSheetId="44">DIS!$W$1:$AC$69</definedName>
    <definedName name="hp?s_DIS" localSheetId="45">FTR!#REF!</definedName>
    <definedName name="hp?s_F" localSheetId="18">F!$W$1:$AC$69</definedName>
    <definedName name="hp?s_foxa" localSheetId="10">FOXA!$W$1:$AC$69</definedName>
    <definedName name="hp?s_FTR" localSheetId="45">FTR!$W$1:$AC$69</definedName>
    <definedName name="hp?s_GILD" localSheetId="46">GILD!$W$1:$AC$69</definedName>
    <definedName name="hp?s_GIS" localSheetId="48">GIS!$X$1:$AD$69</definedName>
    <definedName name="hp?s_GM" localSheetId="49">GM!$W$1:$AC$69</definedName>
    <definedName name="hp?s_HES" localSheetId="27">HES!$W$1:$AC$69</definedName>
    <definedName name="hp?s_INTC_Historical_Prices" localSheetId="26">INTC!$W$1:$AC$69</definedName>
    <definedName name="hp?s_IP" localSheetId="25">IP!$W$1:$AC$69</definedName>
    <definedName name="hp?s_jnj" localSheetId="19">JNJ!$W$1:$AC$69</definedName>
    <definedName name="hp?s_KATE" localSheetId="35">KATE!$W$1:$AC$68</definedName>
    <definedName name="hp?s_KORS" localSheetId="37">KORS!$W$1:$AC$68</definedName>
    <definedName name="hp?s_KR" localSheetId="17">KR!$W$1:$AC$69</definedName>
    <definedName name="hp?s_LUV" localSheetId="13">LUV!$W$1:$AC$69</definedName>
    <definedName name="hp?s_MOS_Historical_Prices" localSheetId="22">MOS!$W$1:$AC$69</definedName>
    <definedName name="hp?s_MRO" localSheetId="16">MRO!$W$1:$AC$69</definedName>
    <definedName name="hp?s_MU" localSheetId="24">MU!$W$1:$AC$68</definedName>
    <definedName name="hp?s_MYL" localSheetId="4">MYL!$W$1:$AC$68</definedName>
    <definedName name="hp?s_nclh" localSheetId="29">NCLH!$W$1:$AC$68</definedName>
    <definedName name="hp?s_nke" localSheetId="21">NKE!$W$1:$AC$69</definedName>
    <definedName name="hp?s_NSC" localSheetId="39">NSC!$W$1:$AC$69</definedName>
    <definedName name="hp?s_NWL" localSheetId="36">NWL!$W$1:$AC$69</definedName>
    <definedName name="hp?s_pinc" localSheetId="9">PINC!$W$1:$AC$68</definedName>
    <definedName name="hp?s_SIG" localSheetId="5">SIG!$W$1:$AC$69</definedName>
    <definedName name="hp?s_SPY_Historical_Prices" localSheetId="30">SPY!$W$1:$AC$69</definedName>
    <definedName name="hp?s_swhc" localSheetId="11">SWHC!$W$1:$AC$68</definedName>
    <definedName name="hp?s_SWKS" localSheetId="31">SWKS!$W$1:$AC$69</definedName>
    <definedName name="hp?s_TKR" localSheetId="51">TKR!$W$1:$AC$69</definedName>
    <definedName name="hp?s_tmo" localSheetId="50">TMO!$W$1:$AC$69</definedName>
    <definedName name="hp?s_ual" localSheetId="41">UAL!$W$1:$AC$68</definedName>
    <definedName name="hp?s_UNH" localSheetId="53">UNH!$W$1:$AC$69</definedName>
    <definedName name="hp?s_UNP" localSheetId="28">UNP!$W$1:$AC$69</definedName>
    <definedName name="hp?s_UTX" localSheetId="52">UTX!$W$1:$AC$69</definedName>
    <definedName name="hp?s_vgk" localSheetId="23">VGK!$W$1:$AC$69</definedName>
    <definedName name="hp?s_WFC" localSheetId="33">WFC!$W$1:$AC$69</definedName>
    <definedName name="hp?s_WWD" localSheetId="47">WWD!$W$1:$AC$69</definedName>
    <definedName name="PL" localSheetId="34">AA!$Q$7</definedName>
    <definedName name="PL" localSheetId="14">#REF!</definedName>
    <definedName name="PL" localSheetId="7">#REF!</definedName>
    <definedName name="PL" localSheetId="42">#REF!</definedName>
    <definedName name="PL" localSheetId="12">#REF!</definedName>
    <definedName name="PL" localSheetId="15">#REF!</definedName>
    <definedName name="PL" localSheetId="8">#REF!</definedName>
    <definedName name="PL" localSheetId="18">#REF!</definedName>
    <definedName name="PL" localSheetId="10">#REF!</definedName>
    <definedName name="PL" localSheetId="19">#REF!</definedName>
    <definedName name="PL" localSheetId="17">#REF!</definedName>
    <definedName name="PL" localSheetId="13">#REF!</definedName>
    <definedName name="PL" localSheetId="22">#REF!</definedName>
    <definedName name="PL" localSheetId="4">#REF!</definedName>
    <definedName name="PL" localSheetId="29">NCLH!$Q$7</definedName>
    <definedName name="PL" localSheetId="21">#REF!</definedName>
    <definedName name="PL" localSheetId="9">PINC!$Q$7</definedName>
    <definedName name="PL" localSheetId="30">SPY!$Q$7</definedName>
    <definedName name="PL" localSheetId="11">#REF!</definedName>
    <definedName name="PL" localSheetId="31">SWKS!$Q$7</definedName>
    <definedName name="PL" localSheetId="41">#REF!</definedName>
    <definedName name="PL" localSheetId="23">#REF!</definedName>
    <definedName name="PL" localSheetId="33">WFC!$Q$7</definedName>
    <definedName name="q?s_aa_ql_1" localSheetId="34">AA!$T$40:$U$55</definedName>
    <definedName name="q?s_AAPL" localSheetId="6">AAPL!$T$40:$U$55</definedName>
    <definedName name="q?s_AKAM" localSheetId="14">AKAM!$T$43:$U$58</definedName>
    <definedName name="q?s_ALL" localSheetId="38">ALL!$T$40:$U$55</definedName>
    <definedName name="q?s_AVGO" localSheetId="40">AVGO!$T$42:$U$57</definedName>
    <definedName name="q?s_AXP" localSheetId="7">AXP!$T$43:$U$58</definedName>
    <definedName name="q?s_BIIB" localSheetId="3">BIIB!$T$43:$U$58</definedName>
    <definedName name="q?s_CAH" localSheetId="42">CAH!$T$43:$U$58</definedName>
    <definedName name="q?s_CF" localSheetId="12">CF!$T$43:$U$58</definedName>
    <definedName name="q?s_CNI" localSheetId="32">CNI!$T$43:$U$58</definedName>
    <definedName name="q?s_CPN" localSheetId="20">CPN!$T$43:$U$58</definedName>
    <definedName name="q?s_cvs" localSheetId="15">CVS!$T$43:$U$58</definedName>
    <definedName name="q?s_DAL" localSheetId="43">DAL!$T$43:$U$58</definedName>
    <definedName name="q?s_dg" localSheetId="8">DG!$T$43:$U$58</definedName>
    <definedName name="q?s_DIS" localSheetId="44">DIS!$T$43:$U$58</definedName>
    <definedName name="q?s_F" localSheetId="18">F!$T$43:$U$58</definedName>
    <definedName name="q?s_foxa" localSheetId="10">FOXA!$T$43:$U$58</definedName>
    <definedName name="q?s_FTR" localSheetId="45">FTR!$T$43:$U$58</definedName>
    <definedName name="q?s_GILD" localSheetId="46">GILD!$T$43:$U$58</definedName>
    <definedName name="q?s_GIS_1" localSheetId="48">GIS!$T$43:$U$58</definedName>
    <definedName name="q?s_GM" localSheetId="49">GM!$T$43:$U$58</definedName>
    <definedName name="q?s_HES" localSheetId="27">HES!$T$43:$U$58</definedName>
    <definedName name="q?s_INTC" localSheetId="26">INTC!$T$43:$U$58</definedName>
    <definedName name="q?s_IP" localSheetId="25">IP!$T$43:$U$58</definedName>
    <definedName name="q?s_JNJ" localSheetId="19">JNJ!$T$43:$U$58</definedName>
    <definedName name="q?s_KATE" localSheetId="35">KATE!$T$43:$U$58</definedName>
    <definedName name="q?s_KORS" localSheetId="37">KORS!$T$43:$U$58</definedName>
    <definedName name="q?s_KR" localSheetId="17">KR!$T$43:$U$58</definedName>
    <definedName name="q?s_luv_ql_1" localSheetId="13">LUV!$T$43:$U$58</definedName>
    <definedName name="q?s_MOS" localSheetId="22">MOS!$T$43:$U$58</definedName>
    <definedName name="q?s_mro" localSheetId="16">MRO!$T$43:$U$58</definedName>
    <definedName name="q?s_MU" localSheetId="24">MU!$T$43:$U$58</definedName>
    <definedName name="q?s_MYL" localSheetId="4">MYL!$T$43:$U$58</definedName>
    <definedName name="q?s_nclh" localSheetId="29">NCLH!$T$40:$U$55</definedName>
    <definedName name="q?s_NKE" localSheetId="21">NKE!$T$43:$U$58</definedName>
    <definedName name="q?s_nsc" localSheetId="39">NSC!$T$43:$U$58</definedName>
    <definedName name="q?s_NSC" localSheetId="28">UNP!$T$43:$U$58</definedName>
    <definedName name="q?s_NWL" localSheetId="36">NWL!$T$43:$U$58</definedName>
    <definedName name="q?s_pinc" localSheetId="9">PINC!$T$40:$U$55</definedName>
    <definedName name="q?s_SIG" localSheetId="5">SIG!$T$40:$U$55</definedName>
    <definedName name="q?s_SPY" localSheetId="30">SPY!$T$40:$U$53</definedName>
    <definedName name="q?s_swhc" localSheetId="11">SWHC!$T$43:$U$58</definedName>
    <definedName name="q?s_SWKS" localSheetId="31">SWKS!$T$40:$U$55</definedName>
    <definedName name="q?s_TKR" localSheetId="51">TKR!$T$43:$U$58</definedName>
    <definedName name="q?s_tmo" localSheetId="50">TMO!$T$43:$U$58</definedName>
    <definedName name="q?s_UAL" localSheetId="41">UAL!$T$43:$U$58</definedName>
    <definedName name="q?s_UNH" localSheetId="53">UNH!$T$43:$U$58</definedName>
    <definedName name="q?s_UTX" localSheetId="52">UTX!$T$43:$U$58</definedName>
    <definedName name="q?s_vgk" localSheetId="23">VGK!$T$43:$U$56</definedName>
    <definedName name="q?s_WFC" localSheetId="33">WFC!$T$43:$U$58</definedName>
    <definedName name="q?s_WWD" localSheetId="4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7" i="35" l="1"/>
  <c r="N49" i="35"/>
  <c r="N44" i="35"/>
  <c r="N45" i="35"/>
  <c r="N22" i="35"/>
  <c r="N21" i="35"/>
  <c r="N52" i="35"/>
  <c r="N20" i="35"/>
  <c r="N19" i="35"/>
  <c r="N16" i="35"/>
  <c r="N14" i="35"/>
  <c r="N9" i="35"/>
  <c r="N46" i="35"/>
  <c r="N6" i="35"/>
  <c r="N37" i="35"/>
  <c r="N5" i="35"/>
  <c r="N28" i="35"/>
  <c r="N38" i="35"/>
  <c r="N27" i="35"/>
  <c r="N2" i="35"/>
  <c r="N51" i="35"/>
  <c r="N11" i="35"/>
  <c r="N43" i="35"/>
  <c r="N41" i="35"/>
  <c r="N35" i="35"/>
  <c r="N48" i="35"/>
  <c r="N23" i="35"/>
  <c r="N24" i="35"/>
  <c r="N25" i="35"/>
  <c r="N33" i="35"/>
  <c r="N50" i="35"/>
  <c r="N31" i="35"/>
  <c r="N36" i="35"/>
  <c r="N12" i="35"/>
  <c r="N26" i="35"/>
  <c r="N17" i="35"/>
  <c r="N29" i="35"/>
  <c r="N32" i="35"/>
  <c r="N13" i="35"/>
  <c r="N4" i="35"/>
  <c r="N30" i="35"/>
  <c r="N10" i="35"/>
  <c r="N42" i="35"/>
  <c r="N18" i="35"/>
  <c r="N39" i="35"/>
  <c r="N15" i="35"/>
  <c r="N7" i="35"/>
  <c r="N3" i="35"/>
  <c r="N40" i="35"/>
  <c r="N34" i="35"/>
  <c r="N8" i="35"/>
  <c r="F89" i="5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190" i="7"/>
  <c r="H190" i="7"/>
  <c r="G190" i="7"/>
  <c r="K75" i="7"/>
  <c r="F42" i="40"/>
  <c r="H42" i="40"/>
  <c r="G42" i="40"/>
  <c r="F4" i="40"/>
  <c r="F65" i="57"/>
  <c r="H65" i="57"/>
  <c r="G65" i="57"/>
  <c r="K2" i="57"/>
  <c r="F32" i="64"/>
  <c r="H32" i="64"/>
  <c r="G32" i="64"/>
  <c r="F4" i="64"/>
  <c r="F268" i="17"/>
  <c r="G268" i="17"/>
  <c r="H268" i="17"/>
  <c r="F425" i="25"/>
  <c r="H425" i="25"/>
  <c r="F424" i="25"/>
  <c r="H424" i="25"/>
  <c r="G425" i="25"/>
  <c r="G424" i="25"/>
  <c r="K192" i="25"/>
  <c r="K191" i="25"/>
  <c r="D287" i="38"/>
  <c r="E287" i="38"/>
  <c r="G287" i="38"/>
  <c r="H287" i="38"/>
  <c r="K287" i="38"/>
  <c r="L287" i="38" s="1"/>
  <c r="O287" i="38" s="1"/>
  <c r="M287" i="38"/>
  <c r="T287" i="38" s="1"/>
  <c r="R287" i="38"/>
  <c r="N287" i="38" l="1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189" i="7"/>
  <c r="F189" i="7"/>
  <c r="H189" i="7"/>
  <c r="F88" i="7"/>
  <c r="F267" i="17"/>
  <c r="H267" i="17"/>
  <c r="G267" i="17"/>
  <c r="F132" i="17"/>
  <c r="F423" i="25"/>
  <c r="H423" i="25"/>
  <c r="G423" i="25"/>
  <c r="F422" i="25"/>
  <c r="H422" i="25"/>
  <c r="G422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21" i="25"/>
  <c r="G421" i="25"/>
  <c r="H421" i="25"/>
  <c r="F188" i="7"/>
  <c r="H188" i="7"/>
  <c r="F187" i="7"/>
  <c r="H187" i="7"/>
  <c r="F186" i="7"/>
  <c r="H186" i="7"/>
  <c r="G188" i="7"/>
  <c r="K74" i="7"/>
  <c r="F99" i="31"/>
  <c r="H99" i="31"/>
  <c r="G99" i="31"/>
  <c r="K12" i="31"/>
  <c r="F88" i="51"/>
  <c r="H88" i="51"/>
  <c r="G88" i="51"/>
  <c r="F18" i="51"/>
  <c r="C28" i="51"/>
  <c r="G187" i="7"/>
  <c r="F28" i="69"/>
  <c r="G28" i="69"/>
  <c r="H28" i="69"/>
  <c r="F3" i="69"/>
  <c r="F87" i="7"/>
  <c r="O285" i="38" l="1"/>
  <c r="N285" i="38"/>
  <c r="F86" i="7"/>
  <c r="F17" i="31"/>
  <c r="G186" i="7"/>
  <c r="F85" i="7"/>
  <c r="F26" i="67" l="1"/>
  <c r="G26" i="67"/>
  <c r="H26" i="67"/>
  <c r="C18" i="61"/>
  <c r="T263" i="1" l="1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66" i="17"/>
  <c r="G266" i="17"/>
  <c r="H266" i="17"/>
  <c r="F420" i="25"/>
  <c r="G420" i="25"/>
  <c r="H420" i="25"/>
  <c r="F73" i="61"/>
  <c r="H73" i="61"/>
  <c r="G73" i="61"/>
  <c r="F9" i="61"/>
  <c r="E284" i="38" l="1"/>
  <c r="H284" i="38"/>
  <c r="K284" i="38"/>
  <c r="M284" i="38"/>
  <c r="T284" i="38" s="1"/>
  <c r="R284" i="38"/>
  <c r="F185" i="7"/>
  <c r="H185" i="7"/>
  <c r="G185" i="7"/>
  <c r="F72" i="61"/>
  <c r="H72" i="61"/>
  <c r="G72" i="61"/>
  <c r="K7" i="61"/>
  <c r="H18" i="61"/>
  <c r="F84" i="7"/>
  <c r="L284" i="38" l="1"/>
  <c r="N284" i="38"/>
  <c r="F184" i="7"/>
  <c r="H184" i="7"/>
  <c r="G184" i="7"/>
  <c r="F83" i="7"/>
  <c r="D283" i="38"/>
  <c r="E283" i="38"/>
  <c r="H283" i="38"/>
  <c r="K283" i="38"/>
  <c r="L283" i="38" s="1"/>
  <c r="M283" i="38"/>
  <c r="T283" i="38" s="1"/>
  <c r="R283" i="38"/>
  <c r="F419" i="25"/>
  <c r="H419" i="25"/>
  <c r="G419" i="25"/>
  <c r="F200" i="25"/>
  <c r="F418" i="25"/>
  <c r="H418" i="25"/>
  <c r="G418" i="25"/>
  <c r="F417" i="25"/>
  <c r="H417" i="25"/>
  <c r="F416" i="25"/>
  <c r="H416" i="25"/>
  <c r="G417" i="25"/>
  <c r="G416" i="25"/>
  <c r="K190" i="25"/>
  <c r="K189" i="25"/>
  <c r="K188" i="25"/>
  <c r="O284" i="38" l="1"/>
  <c r="N283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65" i="17"/>
  <c r="H265" i="17"/>
  <c r="G265" i="17"/>
  <c r="F131" i="17"/>
  <c r="F171" i="25"/>
  <c r="F183" i="7"/>
  <c r="H183" i="7"/>
  <c r="G183" i="7"/>
  <c r="F82" i="7"/>
  <c r="F415" i="25"/>
  <c r="H415" i="25"/>
  <c r="F414" i="25"/>
  <c r="H414" i="25"/>
  <c r="G415" i="25"/>
  <c r="G414" i="25"/>
  <c r="F199" i="25"/>
  <c r="F198" i="25"/>
  <c r="K187" i="25"/>
  <c r="K186" i="25"/>
  <c r="K185" i="25"/>
  <c r="K184" i="25"/>
  <c r="H156" i="49"/>
  <c r="C156" i="49"/>
  <c r="M156" i="49"/>
  <c r="K156" i="49"/>
  <c r="F156" i="49"/>
  <c r="F155" i="49" l="1"/>
  <c r="K155" i="49"/>
  <c r="T282" i="38"/>
  <c r="O282" i="38"/>
  <c r="F264" i="17"/>
  <c r="G264" i="17"/>
  <c r="H264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82" i="7"/>
  <c r="G182" i="7"/>
  <c r="H182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13" i="25"/>
  <c r="H413" i="25"/>
  <c r="G413" i="25"/>
  <c r="F197" i="25"/>
  <c r="F3" i="57"/>
  <c r="H46" i="50"/>
  <c r="G46" i="50"/>
  <c r="F46" i="50"/>
  <c r="F2" i="50"/>
  <c r="M126" i="49" l="1"/>
  <c r="K73" i="62"/>
  <c r="O281" i="38"/>
  <c r="N281" i="38"/>
  <c r="F73" i="62"/>
  <c r="F181" i="7"/>
  <c r="G181" i="7"/>
  <c r="H181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412" i="25"/>
  <c r="H412" i="25"/>
  <c r="F411" i="25"/>
  <c r="H411" i="25"/>
  <c r="F410" i="25"/>
  <c r="H410" i="25"/>
  <c r="G412" i="25"/>
  <c r="G411" i="25"/>
  <c r="G410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F3" i="70"/>
  <c r="F2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C19" i="70"/>
  <c r="M19" i="70"/>
  <c r="H19" i="70"/>
  <c r="K19" i="70"/>
  <c r="F19" i="70"/>
  <c r="M55" i="62" l="1"/>
  <c r="Q10" i="62" s="1"/>
  <c r="Q2" i="70"/>
  <c r="N280" i="38"/>
  <c r="O280" i="38"/>
  <c r="Q8" i="70"/>
  <c r="Q7" i="70" s="1"/>
  <c r="Q5" i="70"/>
  <c r="Q3" i="70"/>
  <c r="Q6" i="70" s="1"/>
  <c r="F24" i="43"/>
  <c r="G24" i="43"/>
  <c r="H24" i="43"/>
  <c r="Q9" i="70" l="1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09" i="25"/>
  <c r="H409" i="25"/>
  <c r="G409" i="25"/>
  <c r="F194" i="25"/>
  <c r="N279" i="38" l="1"/>
  <c r="O279" i="38"/>
  <c r="F180" i="7"/>
  <c r="G180" i="7"/>
  <c r="H180" i="7"/>
  <c r="F60" i="53"/>
  <c r="G60" i="53"/>
  <c r="H60" i="53"/>
  <c r="F96" i="31"/>
  <c r="G96" i="31"/>
  <c r="H96" i="31"/>
  <c r="F263" i="17"/>
  <c r="G263" i="17"/>
  <c r="H263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08" i="25"/>
  <c r="G408" i="25"/>
  <c r="H408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07" i="25"/>
  <c r="H407" i="25"/>
  <c r="G407" i="25"/>
  <c r="H219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06" i="25"/>
  <c r="G406" i="25"/>
  <c r="H406" i="25"/>
  <c r="F165" i="25"/>
  <c r="K181" i="25"/>
  <c r="F179" i="7"/>
  <c r="H179" i="7"/>
  <c r="G179" i="7"/>
  <c r="F262" i="17"/>
  <c r="G262" i="17"/>
  <c r="H262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78" i="7"/>
  <c r="G178" i="7"/>
  <c r="H178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05" i="25"/>
  <c r="H405" i="25"/>
  <c r="F404" i="25"/>
  <c r="H404" i="25"/>
  <c r="G405" i="25"/>
  <c r="G404" i="25"/>
  <c r="F193" i="25"/>
  <c r="F192" i="25"/>
  <c r="O276" i="38" l="1"/>
  <c r="N276" i="38"/>
  <c r="F261" i="17"/>
  <c r="G261" i="17"/>
  <c r="H261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03" i="25"/>
  <c r="G403" i="25"/>
  <c r="H403" i="25"/>
  <c r="F191" i="25"/>
  <c r="O275" i="38" l="1"/>
  <c r="N275" i="38"/>
  <c r="C29" i="49"/>
  <c r="F260" i="17"/>
  <c r="G260" i="17"/>
  <c r="H260" i="17"/>
  <c r="F402" i="25"/>
  <c r="G402" i="25"/>
  <c r="H402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C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M18" i="45"/>
  <c r="K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K55" i="67"/>
  <c r="H55" i="67"/>
  <c r="F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2" i="67"/>
  <c r="F18" i="67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C141" i="17"/>
  <c r="K133" i="17"/>
  <c r="K132" i="17"/>
  <c r="K131" i="17"/>
  <c r="K130" i="17"/>
  <c r="F130" i="17"/>
  <c r="K129" i="17"/>
  <c r="F129" i="17"/>
  <c r="K128" i="17"/>
  <c r="F128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4" i="58"/>
  <c r="H74" i="58"/>
  <c r="C74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58" i="58"/>
  <c r="K74" i="58" s="1"/>
  <c r="F58" i="58"/>
  <c r="F74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95" i="7"/>
  <c r="C95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H228" i="25"/>
  <c r="G228" i="25"/>
  <c r="H227" i="25"/>
  <c r="G227" i="25"/>
  <c r="H226" i="25"/>
  <c r="G226" i="25"/>
  <c r="H225" i="25"/>
  <c r="G225" i="25"/>
  <c r="H224" i="25"/>
  <c r="G224" i="25"/>
  <c r="H223" i="25"/>
  <c r="G223" i="25"/>
  <c r="M219" i="25"/>
  <c r="C219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2" i="66"/>
  <c r="F18" i="66" s="1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2" i="57"/>
  <c r="F18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01" i="57"/>
  <c r="H86" i="53"/>
  <c r="M19" i="59"/>
  <c r="F19" i="58"/>
  <c r="H67" i="60"/>
  <c r="M19" i="55"/>
  <c r="M19" i="34"/>
  <c r="H19" i="69"/>
  <c r="K72" i="59"/>
  <c r="C106" i="45"/>
  <c r="H19" i="62"/>
  <c r="M19" i="54"/>
  <c r="M19" i="61"/>
  <c r="C75" i="58"/>
  <c r="H19" i="55"/>
  <c r="C101" i="57"/>
  <c r="F82" i="50"/>
  <c r="F101" i="57"/>
  <c r="C72" i="59"/>
  <c r="M19" i="68"/>
  <c r="C19" i="69"/>
  <c r="C19" i="50"/>
  <c r="F19" i="50"/>
  <c r="C19" i="61"/>
  <c r="H29" i="51"/>
  <c r="C19" i="45"/>
  <c r="K142" i="17"/>
  <c r="K29" i="51"/>
  <c r="F106" i="45"/>
  <c r="H19" i="63"/>
  <c r="K86" i="53"/>
  <c r="M19" i="3"/>
  <c r="F19" i="57"/>
  <c r="K19" i="59"/>
  <c r="F19" i="45"/>
  <c r="H19" i="41"/>
  <c r="M67" i="60"/>
  <c r="K19" i="50"/>
  <c r="K19" i="54"/>
  <c r="H19" i="34"/>
  <c r="M19" i="53"/>
  <c r="F19" i="62"/>
  <c r="M86" i="53"/>
  <c r="F96" i="7"/>
  <c r="H19" i="54"/>
  <c r="F19" i="59"/>
  <c r="K19" i="61"/>
  <c r="C19" i="59"/>
  <c r="K30" i="49"/>
  <c r="H30" i="49"/>
  <c r="K19" i="60"/>
  <c r="C19" i="68"/>
  <c r="F19" i="52"/>
  <c r="M30" i="49"/>
  <c r="C19" i="34"/>
  <c r="H19" i="3"/>
  <c r="M29" i="51"/>
  <c r="K19" i="41"/>
  <c r="M72" i="59"/>
  <c r="C19" i="57"/>
  <c r="C86" i="53"/>
  <c r="M19" i="66"/>
  <c r="K19" i="58"/>
  <c r="F86" i="53"/>
  <c r="H72" i="59"/>
  <c r="K19" i="45"/>
  <c r="C65" i="63"/>
  <c r="H106" i="45"/>
  <c r="F19" i="3"/>
  <c r="C96" i="7"/>
  <c r="M80" i="41"/>
  <c r="M75" i="58"/>
  <c r="M96" i="7"/>
  <c r="F19" i="66"/>
  <c r="M220" i="25"/>
  <c r="K19" i="68"/>
  <c r="C19" i="63"/>
  <c r="M19" i="64"/>
  <c r="K80" i="41"/>
  <c r="F19" i="60"/>
  <c r="M19" i="58"/>
  <c r="M19" i="63"/>
  <c r="H101" i="57"/>
  <c r="H19" i="58"/>
  <c r="M19" i="41"/>
  <c r="C19" i="55"/>
  <c r="K67" i="60"/>
  <c r="H142" i="17"/>
  <c r="K82" i="50"/>
  <c r="H19" i="53"/>
  <c r="H82" i="50"/>
  <c r="M101" i="57"/>
  <c r="F30" i="49"/>
  <c r="C19" i="52"/>
  <c r="H19" i="68"/>
  <c r="K32" i="31"/>
  <c r="F142" i="17"/>
  <c r="M106" i="45"/>
  <c r="H19" i="61"/>
  <c r="C19" i="60"/>
  <c r="F80" i="41"/>
  <c r="H94" i="52"/>
  <c r="K19" i="34"/>
  <c r="C19" i="54"/>
  <c r="H32" i="31"/>
  <c r="K19" i="53"/>
  <c r="H19" i="64"/>
  <c r="K19" i="66"/>
  <c r="H80" i="41"/>
  <c r="M32" i="31"/>
  <c r="M19" i="62"/>
  <c r="F65" i="63"/>
  <c r="C82" i="50"/>
  <c r="K19" i="64"/>
  <c r="C142" i="17"/>
  <c r="C30" i="49"/>
  <c r="F19" i="69"/>
  <c r="H19" i="66"/>
  <c r="K19" i="3"/>
  <c r="M19" i="45"/>
  <c r="K94" i="52"/>
  <c r="C19" i="3"/>
  <c r="K65" i="63"/>
  <c r="M19" i="69"/>
  <c r="C80" i="41"/>
  <c r="C67" i="60"/>
  <c r="F94" i="52"/>
  <c r="H19" i="50"/>
  <c r="F67" i="60"/>
  <c r="M65" i="63"/>
  <c r="C19" i="41"/>
  <c r="F19" i="53"/>
  <c r="F19" i="55"/>
  <c r="C19" i="58"/>
  <c r="M19" i="60"/>
  <c r="K75" i="58"/>
  <c r="F32" i="31"/>
  <c r="F29" i="51"/>
  <c r="C220" i="25"/>
  <c r="F72" i="59"/>
  <c r="F19" i="61"/>
  <c r="M19" i="50"/>
  <c r="K106" i="45"/>
  <c r="C32" i="31"/>
  <c r="H65" i="63"/>
  <c r="H19" i="59"/>
  <c r="K19" i="62"/>
  <c r="M94" i="52"/>
  <c r="H75" i="58"/>
  <c r="H19" i="45"/>
  <c r="F19" i="68"/>
  <c r="F19" i="54"/>
  <c r="C19" i="66"/>
  <c r="M19" i="52"/>
  <c r="K19" i="63"/>
  <c r="C29" i="51"/>
  <c r="F220" i="25"/>
  <c r="M142" i="17"/>
  <c r="K19" i="55"/>
  <c r="F19" i="34"/>
  <c r="H19" i="60"/>
  <c r="K19" i="52"/>
  <c r="H19" i="52"/>
  <c r="F19" i="63"/>
  <c r="C19" i="62"/>
  <c r="M19" i="57"/>
  <c r="C94" i="52"/>
  <c r="F75" i="58"/>
  <c r="K19" i="69"/>
  <c r="M82" i="50"/>
  <c r="C19" i="53"/>
  <c r="F19" i="41"/>
  <c r="K19" i="57"/>
  <c r="H19" i="57"/>
  <c r="F19" i="64"/>
  <c r="C19" i="64"/>
  <c r="K220" i="25"/>
  <c r="H220" i="25"/>
  <c r="K96" i="7"/>
  <c r="H96" i="7"/>
  <c r="U287" i="38" l="1"/>
  <c r="U286" i="38"/>
  <c r="U285" i="38"/>
  <c r="F28" i="51"/>
  <c r="F18" i="61"/>
  <c r="F35" i="30"/>
  <c r="U284" i="38"/>
  <c r="K18" i="61"/>
  <c r="U282" i="38"/>
  <c r="U283" i="38"/>
  <c r="O243" i="38"/>
  <c r="O251" i="38"/>
  <c r="Q2" i="68"/>
  <c r="U281" i="38"/>
  <c r="Q2" i="3"/>
  <c r="U280" i="38"/>
  <c r="U279" i="38"/>
  <c r="U278" i="38"/>
  <c r="Q2" i="30"/>
  <c r="Q9" i="30" s="1"/>
  <c r="F85" i="53"/>
  <c r="K35" i="30"/>
  <c r="M27" i="30" s="1"/>
  <c r="Q10" i="30" s="1"/>
  <c r="Q2" i="26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M34" i="48"/>
  <c r="Q10" i="48" s="1"/>
  <c r="K83" i="1"/>
  <c r="K88" i="1"/>
  <c r="N88" i="1" s="1"/>
  <c r="O88" i="1" s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2" i="51"/>
  <c r="Q5" i="51" s="1"/>
  <c r="Q8" i="68"/>
  <c r="Q7" i="68" s="1"/>
  <c r="F81" i="50"/>
  <c r="K81" i="50"/>
  <c r="M63" i="50" s="1"/>
  <c r="Q10" i="50" s="1"/>
  <c r="Q2" i="20"/>
  <c r="F18" i="53"/>
  <c r="O71" i="38"/>
  <c r="N206" i="38"/>
  <c r="T208" i="38"/>
  <c r="O247" i="38"/>
  <c r="Q2" i="22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T241" i="38"/>
  <c r="F73" i="55"/>
  <c r="K71" i="59"/>
  <c r="M53" i="59" s="1"/>
  <c r="Q10" i="59" s="1"/>
  <c r="F83" i="1"/>
  <c r="N83" i="1" s="1"/>
  <c r="O83" i="1" s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M33" i="24" s="1"/>
  <c r="Q10" i="24" s="1"/>
  <c r="F51" i="24"/>
  <c r="F29" i="49"/>
  <c r="Q2" i="7"/>
  <c r="Q5" i="7" s="1"/>
  <c r="F100" i="57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Q8" i="45" s="1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K100" i="57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19" i="25"/>
  <c r="Q2" i="25"/>
  <c r="Q5" i="25" s="1"/>
  <c r="K141" i="17"/>
  <c r="K105" i="45"/>
  <c r="M87" i="45" s="1"/>
  <c r="Q10" i="45" s="1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95" i="7"/>
  <c r="M56" i="58"/>
  <c r="Q10" i="58" s="1"/>
  <c r="F141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218" i="38"/>
  <c r="V129" i="38"/>
  <c r="W129" i="38" s="1"/>
  <c r="V190" i="38"/>
  <c r="W190" i="38" s="1"/>
  <c r="V191" i="38"/>
  <c r="W191" i="38" s="1"/>
  <c r="V146" i="38"/>
  <c r="W146" i="38" s="1"/>
  <c r="V181" i="38"/>
  <c r="W181" i="38" s="1"/>
  <c r="V168" i="38"/>
  <c r="W168" i="38" s="1"/>
  <c r="V87" i="38"/>
  <c r="W87" i="38" s="1"/>
  <c r="V152" i="38"/>
  <c r="W152" i="38" s="1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116" i="38"/>
  <c r="W116" i="38" s="1"/>
  <c r="V112" i="38"/>
  <c r="W112" i="38" s="1"/>
  <c r="V118" i="38"/>
  <c r="W118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20" i="38"/>
  <c r="W120" i="38" s="1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W218" i="38" s="1"/>
  <c r="T201" i="38"/>
  <c r="N201" i="38"/>
  <c r="T199" i="38"/>
  <c r="T203" i="38"/>
  <c r="T207" i="38"/>
  <c r="N229" i="38"/>
  <c r="T229" i="38"/>
  <c r="N238" i="38"/>
  <c r="T238" i="38"/>
  <c r="Q9" i="47"/>
  <c r="Q9" i="3"/>
  <c r="Q3" i="3"/>
  <c r="Q6" i="3" s="1"/>
  <c r="Q8" i="3"/>
  <c r="Q5" i="3"/>
  <c r="N222" i="38"/>
  <c r="T245" i="38"/>
  <c r="Q3" i="69"/>
  <c r="Q6" i="69" s="1"/>
  <c r="Q5" i="69"/>
  <c r="Q5" i="20"/>
  <c r="Q9" i="20"/>
  <c r="Q3" i="20"/>
  <c r="Q6" i="20" s="1"/>
  <c r="T236" i="38"/>
  <c r="N236" i="38"/>
  <c r="O240" i="38"/>
  <c r="T249" i="38"/>
  <c r="Q5" i="24"/>
  <c r="Q9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3" i="63"/>
  <c r="Q6" i="63" s="1"/>
  <c r="Q9" i="22"/>
  <c r="Q3" i="22"/>
  <c r="Q6" i="22" s="1"/>
  <c r="Q8" i="22"/>
  <c r="Q5" i="22"/>
  <c r="Q5" i="34"/>
  <c r="T271" i="38"/>
  <c r="Q8" i="33"/>
  <c r="Q5" i="57"/>
  <c r="K85" i="3"/>
  <c r="K18" i="34"/>
  <c r="Q8" i="40"/>
  <c r="Q3" i="48"/>
  <c r="Q6" i="48" s="1"/>
  <c r="Q9" i="48"/>
  <c r="Q5" i="26"/>
  <c r="Q9" i="26"/>
  <c r="Q3" i="26"/>
  <c r="Q6" i="26" s="1"/>
  <c r="T254" i="38"/>
  <c r="R258" i="38"/>
  <c r="F18" i="54"/>
  <c r="K56" i="13"/>
  <c r="F128" i="10"/>
  <c r="Q8" i="20"/>
  <c r="Q9" i="42"/>
  <c r="Q3" i="42"/>
  <c r="Q6" i="42" s="1"/>
  <c r="Q8" i="42"/>
  <c r="Q5" i="42"/>
  <c r="Q8" i="24"/>
  <c r="Q3" i="40"/>
  <c r="Q6" i="40" s="1"/>
  <c r="M40" i="43"/>
  <c r="Q10" i="43" s="1"/>
  <c r="Q9" i="33"/>
  <c r="Q3" i="33"/>
  <c r="Q6" i="33" s="1"/>
  <c r="M35" i="56"/>
  <c r="Q10" i="56" s="1"/>
  <c r="Q8" i="57"/>
  <c r="Q3" i="68"/>
  <c r="Q6" i="68" s="1"/>
  <c r="Q8" i="10"/>
  <c r="K128" i="10"/>
  <c r="F64" i="5"/>
  <c r="Q8" i="32"/>
  <c r="Q8" i="26"/>
  <c r="K258" i="38"/>
  <c r="L258" i="38" s="1"/>
  <c r="O258" i="38" s="1"/>
  <c r="Q9" i="60"/>
  <c r="Q3" i="60"/>
  <c r="Q6" i="60" s="1"/>
  <c r="Q5" i="60"/>
  <c r="M48" i="60"/>
  <c r="Q10" i="60" s="1"/>
  <c r="Q8" i="69"/>
  <c r="Q7" i="69" s="1"/>
  <c r="K219" i="25"/>
  <c r="K55" i="47"/>
  <c r="M37" i="47" s="1"/>
  <c r="Q10" i="47" s="1"/>
  <c r="F59" i="41"/>
  <c r="Q5" i="29"/>
  <c r="M29" i="29"/>
  <c r="Q10" i="29" s="1"/>
  <c r="F56" i="13"/>
  <c r="Q9" i="10"/>
  <c r="Q3" i="10"/>
  <c r="Q6" i="10" s="1"/>
  <c r="F93" i="52"/>
  <c r="M75" i="52" s="1"/>
  <c r="Q10" i="52" s="1"/>
  <c r="Q5" i="28"/>
  <c r="Q9" i="28"/>
  <c r="R240" i="38"/>
  <c r="M258" i="38"/>
  <c r="T274" i="38"/>
  <c r="Q3" i="57"/>
  <c r="Q6" i="57" s="1"/>
  <c r="F95" i="7"/>
  <c r="M36" i="42"/>
  <c r="Q10" i="42" s="1"/>
  <c r="F85" i="3"/>
  <c r="M104" i="49"/>
  <c r="Q10" i="49" s="1"/>
  <c r="Q8" i="58"/>
  <c r="F18" i="34"/>
  <c r="Q5" i="48"/>
  <c r="Q5" i="5"/>
  <c r="Q5" i="30"/>
  <c r="Q8" i="5"/>
  <c r="Q5" i="67"/>
  <c r="Q5" i="68"/>
  <c r="Q8" i="67"/>
  <c r="Q3" i="5"/>
  <c r="Q6" i="5" s="1"/>
  <c r="Q5" i="46"/>
  <c r="Q3" i="30"/>
  <c r="Q6" i="30" s="1"/>
  <c r="Q3" i="67"/>
  <c r="Q6" i="67" s="1"/>
  <c r="P287" i="38" l="1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7" i="30" s="1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Q9" i="68"/>
  <c r="M67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Q7" i="32" s="1"/>
  <c r="M32" i="15"/>
  <c r="Q10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7" i="29" s="1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W214" i="38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Q9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M82" i="57"/>
  <c r="Q10" i="57" s="1"/>
  <c r="Q7" i="57" s="1"/>
  <c r="Q3" i="65"/>
  <c r="Q6" i="65" s="1"/>
  <c r="Q9" i="65" s="1"/>
  <c r="Q9" i="55"/>
  <c r="Q3" i="52"/>
  <c r="Q6" i="52" s="1"/>
  <c r="V230" i="38"/>
  <c r="W230" i="38" s="1"/>
  <c r="Q8" i="52"/>
  <c r="Q7" i="52" s="1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7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7" i="15"/>
  <c r="Q7" i="45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7" i="50" s="1"/>
  <c r="Q8" i="34"/>
  <c r="Q7" i="34" s="1"/>
  <c r="P16" i="38"/>
  <c r="P104" i="38"/>
  <c r="V231" i="38"/>
  <c r="W231" i="38" s="1"/>
  <c r="Q8" i="31"/>
  <c r="P68" i="38"/>
  <c r="M34" i="20"/>
  <c r="Q10" i="20" s="1"/>
  <c r="Q7" i="20" s="1"/>
  <c r="T227" i="38"/>
  <c r="N227" i="38"/>
  <c r="M75" i="10"/>
  <c r="Q10" i="10" s="1"/>
  <c r="Q7" i="10" s="1"/>
  <c r="Q7" i="24"/>
  <c r="Q7" i="5"/>
  <c r="Q7" i="42"/>
  <c r="Q9" i="57"/>
  <c r="Q7" i="47"/>
  <c r="Q7" i="33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9" i="67"/>
  <c r="Q7" i="5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9" i="40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W240" i="38" s="1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9" i="69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7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W233" i="38" l="1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6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7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0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1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2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3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4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5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6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1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2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3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4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5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6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7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8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9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3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1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6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8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2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3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4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7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8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9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7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8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9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3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5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7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9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9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0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1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2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<sst xmlns="http://schemas.openxmlformats.org/spreadsheetml/2006/main" count="4663" uniqueCount="677">
  <si>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</si>
  <si>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</si>
  <si>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</si>
  <si>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</si>
  <si>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</si>
  <si>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</si>
  <si>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</si>
  <si>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</si>
  <si>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</si>
  <si>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</si>
  <si>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</si>
  <si>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</si>
  <si>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</si>
  <si>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</si>
  <si>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</si>
  <si>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</si>
  <si>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</si>
  <si>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</si>
  <si>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</si>
  <si>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</si>
  <si>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</si>
  <si>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</si>
  <si>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</si>
  <si>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</si>
  <si>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</si>
  <si>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</si>
  <si>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</si>
  <si>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</si>
  <si>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</si>
  <si>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</si>
  <si>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</si>
  <si>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</si>
  <si>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</si>
  <si>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</si>
  <si>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</si>
  <si>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</si>
  <si>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</si>
  <si>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</si>
  <si>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</si>
  <si>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</si>
  <si>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</si>
  <si>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</si>
  <si>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</si>
  <si>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</si>
  <si>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</si>
  <si>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</si>
  <si>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</si>
  <si>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</si>
  <si>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</si>
  <si>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</si>
  <si>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</si>
  <si>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</si>
  <si>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</si>
  <si>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</si>
  <si>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</si>
  <si>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</si>
  <si>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</si>
  <si>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</si>
  <si>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</si>
  <si>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</si>
  <si>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</si>
  <si>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</si>
  <si>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</si>
  <si>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</si>
  <si>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</si>
  <si>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</si>
  <si>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</si>
  <si>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</si>
  <si>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</si>
  <si>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</si>
  <si>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</si>
  <si>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</si>
  <si>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</si>
  <si>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</si>
  <si>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</si>
  <si>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</si>
  <si>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</si>
  <si>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</si>
  <si>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</si>
  <si>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</si>
  <si>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</si>
  <si>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</si>
  <si>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</si>
  <si>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</si>
  <si>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</si>
  <si>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</si>
  <si>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</si>
  <si>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</si>
  <si>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</si>
  <si>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</si>
  <si>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</si>
  <si>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</si>
  <si>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</si>
  <si>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</si>
  <si>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</si>
  <si>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</si>
  <si>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</si>
  <si>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</si>
  <si>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</si>
  <si>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</si>
  <si>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</si>
  <si>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</si>
  <si>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</si>
  <si>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</si>
  <si>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</si>
  <si>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</si>
  <si>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</si>
  <si>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</si>
  <si>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</si>
  <si>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</si>
  <si>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</si>
  <si>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</si>
  <si>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</si>
  <si>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</si>
  <si>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</si>
  <si>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</si>
  <si>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</si>
  <si>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</si>
  <si>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</si>
  <si>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</si>
  <si>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</si>
  <si>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</si>
  <si>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</si>
  <si>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</si>
  <si>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</si>
  <si>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</si>
  <si>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</si>
  <si>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</si>
  <si>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</si>
  <si>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</si>
  <si>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</si>
  <si>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</si>
  <si>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</si>
  <si>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</si>
  <si>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</si>
  <si>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</si>
  <si>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</si>
  <si>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</si>
  <si>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</si>
  <si>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</si>
  <si>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</si>
  <si>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</si>
  <si>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</si>
  <si>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</si>
  <si>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</si>
  <si>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</si>
  <si>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</si>
  <si>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</si>
  <si>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</si>
  <si>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</si>
  <si>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</si>
  <si>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</si>
  <si>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</si>
  <si>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</si>
  <si>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</si>
  <si>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</si>
  <si>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</si>
  <si>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</si>
  <si>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</si>
  <si>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</si>
  <si>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</si>
  <si>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</si>
  <si>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</si>
  <si>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</si>
  <si>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</si>
  <si>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</si>
  <si>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</si>
  <si>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</si>
  <si>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</si>
  <si>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</si>
  <si>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</si>
  <si>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</si>
  <si>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</si>
  <si>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</si>
  <si>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</si>
  <si>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</si>
  <si>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</si>
  <si>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</si>
  <si>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</si>
  <si>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</si>
  <si>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</si>
  <si>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</si>
  <si>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</si>
  <si>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</si>
  <si>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</si>
  <si>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</si>
  <si>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</si>
  <si>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</si>
  <si>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</si>
  <si>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</si>
  <si>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</si>
  <si>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</si>
  <si>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</si>
  <si>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</si>
  <si>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</si>
  <si>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</si>
  <si>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</si>
  <si>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</si>
  <si>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</si>
  <si>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</si>
  <si>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</si>
  <si>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</si>
  <si>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</si>
  <si>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</si>
  <si>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</si>
  <si>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</si>
  <si>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</si>
  <si>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</si>
  <si>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</si>
  <si>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</si>
  <si>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</si>
  <si>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</si>
  <si>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</si>
  <si>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</si>
  <si>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</si>
  <si>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</si>
  <si>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</si>
  <si>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</si>
  <si>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</si>
  <si>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</si>
  <si>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</si>
  <si>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</si>
  <si>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</si>
  <si>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</si>
  <si>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</si>
  <si>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</si>
  <si>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</si>
  <si>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</si>
  <si>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</si>
  <si>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</si>
  <si>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</si>
  <si>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</si>
  <si>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</si>
  <si>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</si>
  <si>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</si>
  <si>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</si>
  <si>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</si>
  <si>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</si>
  <si>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</si>
  <si>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</si>
  <si>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</si>
  <si>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</si>
  <si>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</si>
  <si>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</si>
  <si>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</si>
  <si>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</si>
  <si>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</si>
  <si>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</si>
  <si>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</si>
  <si>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</si>
  <si>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</si>
  <si>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</si>
  <si>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</si>
  <si>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1.10 (2.90%)</t>
  </si>
  <si>
    <t>6.14 - 11.50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</si>
  <si>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</si>
  <si>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</si>
  <si>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</si>
  <si>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</si>
  <si>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</si>
  <si>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</si>
  <si>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</si>
  <si>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</si>
  <si>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</si>
  <si>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</si>
  <si>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</si>
  <si>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</si>
  <si>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</si>
  <si>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</si>
  <si>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</si>
  <si>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</si>
  <si>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</si>
  <si>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</si>
  <si>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</si>
  <si>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</si>
  <si>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</si>
  <si>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</si>
  <si>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</si>
  <si>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</si>
  <si>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</si>
  <si>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</si>
  <si>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</si>
  <si>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</si>
  <si>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</si>
  <si>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</si>
  <si>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</si>
  <si>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</si>
  <si>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</si>
  <si>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</si>
  <si>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</si>
  <si>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</si>
  <si>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</si>
  <si>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</si>
  <si>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</si>
  <si>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</si>
  <si>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</si>
  <si>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</si>
  <si>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</si>
  <si>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</si>
  <si>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</si>
  <si>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</si>
  <si>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</si>
  <si>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</si>
  <si>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</si>
  <si>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</si>
  <si>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</si>
  <si>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</si>
  <si>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</si>
  <si>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</si>
  <si>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</si>
  <si>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Nov 1 - Nov 7 (Est.)</t>
  </si>
  <si>
    <t>Oct 18 - Oct 24 (Est.)</t>
  </si>
  <si>
    <t>0.28 Dividend</t>
  </si>
  <si>
    <t>86.25 - 120.65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</si>
  <si>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</si>
  <si>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</si>
  <si>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</si>
  <si>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</si>
  <si>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</si>
  <si>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</si>
  <si>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9.31 - 19.30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</si>
  <si>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</si>
  <si>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</si>
  <si>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</si>
  <si>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</si>
  <si>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</si>
  <si>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</si>
  <si>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</si>
  <si>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42.73 - 52.77</t>
  </si>
  <si>
    <t>8/18/2016 1678@    16.43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</si>
  <si>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</si>
  <si>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</si>
  <si>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</si>
  <si>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</si>
  <si>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</si>
  <si>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</si>
  <si>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51.48 - 68.19</t>
  </si>
  <si>
    <t>53.53 - 72.95</t>
  </si>
  <si>
    <t>11.53 - 16.60</t>
  </si>
  <si>
    <t>181.02 - 219.60</t>
  </si>
  <si>
    <t>barc conf</t>
  </si>
  <si>
    <t>conf</t>
  </si>
  <si>
    <t>6.52 - 20.44</t>
  </si>
  <si>
    <t>111.53 - 179.42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</si>
  <si>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</si>
  <si>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</si>
  <si>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</si>
  <si>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</si>
  <si>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</si>
  <si>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</si>
  <si>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</si>
  <si>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10/15 pay</t>
  </si>
  <si>
    <t>9/29 ex 0.4489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</si>
  <si>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</si>
  <si>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</si>
  <si>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</si>
  <si>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</si>
  <si>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</si>
  <si>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</si>
  <si>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</si>
  <si>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0.275 Dividend</t>
  </si>
  <si>
    <t>0.292 Dividend</t>
  </si>
  <si>
    <t>10-Nov-16DIS Earnings announcement</t>
  </si>
  <si>
    <t>16.99B</t>
  </si>
  <si>
    <t>199.99B</t>
  </si>
  <si>
    <t>NCLH</t>
  </si>
  <si>
    <t>1220 @ 16.55</t>
  </si>
  <si>
    <t>JNJ</t>
  </si>
  <si>
    <t>0.80 Dividend</t>
  </si>
  <si>
    <t>18-Oct-16JNJ Earnings announcement</t>
  </si>
  <si>
    <t>4-Oct-16MU Earnings announcement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</si>
  <si>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</si>
  <si>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</si>
  <si>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</si>
  <si>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</si>
  <si>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</si>
  <si>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</si>
  <si>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</si>
  <si>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</si>
  <si>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</si>
  <si>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</si>
  <si>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</si>
  <si>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0.18 Dividend</t>
  </si>
  <si>
    <t>10-Oct-16AA Earnings announcement</t>
  </si>
  <si>
    <t>22-Nov-16SIG Earnings announcement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</si>
  <si>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</si>
  <si>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</si>
  <si>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</si>
  <si>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</si>
  <si>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</si>
  <si>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</si>
  <si>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</si>
  <si>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</si>
  <si>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</si>
  <si>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76.67 - 111.11</t>
  </si>
  <si>
    <t>50.27 - 77.85</t>
  </si>
  <si>
    <t>20.77 - 54.27</t>
  </si>
  <si>
    <t>37.41 - 61.87</t>
  </si>
  <si>
    <t>insider sell @82</t>
  </si>
  <si>
    <t>26-Oct-16BIIB Earnings announcement</t>
  </si>
  <si>
    <t>27.68 - 38.05</t>
  </si>
  <si>
    <t>1.082 Dividend</t>
  </si>
  <si>
    <t>0.425 Dividend</t>
  </si>
  <si>
    <t>8-Nov-16CVS Earnings announcement</t>
  </si>
  <si>
    <t>86.50 - 106.67</t>
  </si>
  <si>
    <t>Daily change</t>
  </si>
  <si>
    <t>32.50 - 49.90</t>
  </si>
  <si>
    <t>22.02 - 36.95</t>
  </si>
  <si>
    <t>29.68 - 37.24</t>
  </si>
  <si>
    <t>cumu NDX%</t>
  </si>
  <si>
    <t>Daily NDX%</t>
  </si>
  <si>
    <t>Sharpe</t>
  </si>
  <si>
    <t>54.50 - 88.52</t>
  </si>
  <si>
    <t>25-Oct-16GM Earnings announcement</t>
  </si>
  <si>
    <t>0.60 (0.38%)</t>
  </si>
  <si>
    <t>18-Oct-16UNH Earnings announcement</t>
  </si>
  <si>
    <t>2-Nov-16MRO Earnings announcement</t>
  </si>
  <si>
    <t>Dec 15 - Dec 19 (Est.)</t>
  </si>
  <si>
    <t>SWHC</t>
  </si>
  <si>
    <t>22.00 ---&gt; 21.50</t>
  </si>
  <si>
    <t>21.50 ---&gt; 21.00</t>
  </si>
  <si>
    <t>Dec 6 - Dec 12 (Est.)</t>
  </si>
  <si>
    <t>https://en.wikipedia.org/wiki/21st_Century_Fox</t>
  </si>
  <si>
    <t>119.75 - 160.68</t>
  </si>
  <si>
    <t>19-Oct-16AXP Earnings announcement</t>
  </si>
  <si>
    <t>16.00 ---&gt; 15.80</t>
  </si>
  <si>
    <t>27-Oct-16AAPL Earnings announcement</t>
  </si>
  <si>
    <t>25-Oct-16AKAM Earnings announcement</t>
  </si>
  <si>
    <t>16.25 ----&gt; 15.75</t>
  </si>
  <si>
    <t>1-Nov-16FTR Earnings announcement</t>
  </si>
  <si>
    <t>35.03 x 200</t>
  </si>
  <si>
    <t>Dec 20 - Dec 27 (Est.)</t>
  </si>
  <si>
    <t>31-Oct-16CAH Earnings announcement</t>
  </si>
  <si>
    <t>49.07 x 100</t>
  </si>
  <si>
    <t>26-Oct-16HES Earnings announcement</t>
  </si>
  <si>
    <t>0.12 (1.18%)</t>
  </si>
  <si>
    <t>46.01 x 100</t>
  </si>
  <si>
    <t>1.32 (1.91%)</t>
  </si>
  <si>
    <t>2.04 (1.18%)</t>
  </si>
  <si>
    <t>1-Nov-16GILD Earnings announcement</t>
  </si>
  <si>
    <t>40.99 - 63.98</t>
  </si>
  <si>
    <t>72.65 - 152.27</t>
  </si>
  <si>
    <t>1.04 (1.40%)</t>
  </si>
  <si>
    <t>1.28 (2.00%)</t>
  </si>
  <si>
    <t>30.64 x 400</t>
  </si>
  <si>
    <t>1.49B</t>
  </si>
  <si>
    <t>92.58 - 126.07</t>
  </si>
  <si>
    <t>47.01 x 200</t>
  </si>
  <si>
    <t>38.10 x 500</t>
  </si>
  <si>
    <t>1.52 (3.43%)</t>
  </si>
  <si>
    <t>75.06 x 100</t>
  </si>
  <si>
    <t>37.78B</t>
  </si>
  <si>
    <t>304.00 x 1100</t>
  </si>
  <si>
    <t>312.98 x 100</t>
  </si>
  <si>
    <t>308.85 - 313.00</t>
  </si>
  <si>
    <t>68.28B</t>
  </si>
  <si>
    <t>12.11 x 136500</t>
  </si>
  <si>
    <t>12.12 x 214800</t>
  </si>
  <si>
    <t>12.02 - 12.15</t>
  </si>
  <si>
    <t>48.96B</t>
  </si>
  <si>
    <t>0.60 (4.97%)</t>
  </si>
  <si>
    <t>12.48 x 1600</t>
  </si>
  <si>
    <t>13.30 x 1600</t>
  </si>
  <si>
    <t>12.34 - 12.78</t>
  </si>
  <si>
    <t>4.49B</t>
  </si>
  <si>
    <t>45.91 x 100</t>
  </si>
  <si>
    <t>47.62 - 48.24</t>
  </si>
  <si>
    <t>19.66B</t>
  </si>
  <si>
    <t>1.76 (3.67%)</t>
  </si>
  <si>
    <t>37.60 x 400</t>
  </si>
  <si>
    <t>37.71 x 1700</t>
  </si>
  <si>
    <t>37.53 - 37.95</t>
  </si>
  <si>
    <t>178.17B</t>
  </si>
  <si>
    <t>1.04 (2.75%)</t>
  </si>
  <si>
    <t>53.60 x 400</t>
  </si>
  <si>
    <t>53.90 x 300</t>
  </si>
  <si>
    <t>52.75 - 54.63</t>
  </si>
  <si>
    <t>16.91B</t>
  </si>
  <si>
    <t>1.00 (1.86%)</t>
  </si>
  <si>
    <t>96.95 x 500</t>
  </si>
  <si>
    <t>96.97 x 400</t>
  </si>
  <si>
    <t>96.33 - 97.12</t>
  </si>
  <si>
    <t>28.45B</t>
  </si>
  <si>
    <t>2.36 (2.43%)</t>
  </si>
  <si>
    <t>75.01 x 200</t>
  </si>
  <si>
    <t>75.60 x 200</t>
  </si>
  <si>
    <t>75.16 - 76.77</t>
  </si>
  <si>
    <t>14.12B</t>
  </si>
  <si>
    <t>1.12 (1.47%)</t>
  </si>
  <si>
    <t>65.92 x 100</t>
  </si>
  <si>
    <t>65.93 x 1300</t>
  </si>
  <si>
    <t>64.93 - 66.03</t>
  </si>
  <si>
    <t>50.64B</t>
  </si>
  <si>
    <t>1.16 (1.77%)</t>
  </si>
  <si>
    <t>10.13 x 200</t>
  </si>
  <si>
    <t>10.14 x 12100</t>
  </si>
  <si>
    <t>9.96 - 10.16</t>
  </si>
  <si>
    <t>13.31B</t>
  </si>
  <si>
    <t>16.89 x 2500</t>
  </si>
  <si>
    <t>17.28 x 100</t>
  </si>
  <si>
    <t>17.00 - 17.45</t>
  </si>
  <si>
    <t>2.21B</t>
  </si>
  <si>
    <t>51.55 x 2000</t>
  </si>
  <si>
    <t>60.15 x 100</t>
  </si>
  <si>
    <t>52.15 - 53.02</t>
  </si>
  <si>
    <t>25.19B</t>
  </si>
  <si>
    <t>0.76 (1.44%)</t>
  </si>
  <si>
    <t>48.24 x 100</t>
  </si>
  <si>
    <t>46.10 - 46.88</t>
  </si>
  <si>
    <t>7.85B</t>
  </si>
  <si>
    <t>68.31 x 100</t>
  </si>
  <si>
    <t>68.52 x 100</t>
  </si>
  <si>
    <t>68.29 - 69.06</t>
  </si>
  <si>
    <t>25.41B</t>
  </si>
  <si>
    <t>170.10 x 200</t>
  </si>
  <si>
    <t>170.40 x 200</t>
  </si>
  <si>
    <t>169.72 - 173.89</t>
  </si>
  <si>
    <t>67.57B</t>
  </si>
  <si>
    <t>39.95 x 1000</t>
  </si>
  <si>
    <t>40.05 x 900</t>
  </si>
  <si>
    <t>39.21 - 40.04</t>
  </si>
  <si>
    <t>29.87B</t>
  </si>
  <si>
    <t>0.81 (2.06%)</t>
  </si>
  <si>
    <t>92.46 x 100</t>
  </si>
  <si>
    <t>92.49 x 200</t>
  </si>
  <si>
    <t>92.05 - 92.72</t>
  </si>
  <si>
    <t>148.64B</t>
  </si>
  <si>
    <t>1.42 (1.53%)</t>
  </si>
  <si>
    <t>4.14 x 500</t>
  </si>
  <si>
    <t>4.15 x 2500</t>
  </si>
  <si>
    <t>4.14 - 4.25</t>
  </si>
  <si>
    <t>4.86B</t>
  </si>
  <si>
    <t>0.42 (10.10%)</t>
  </si>
  <si>
    <t>78.01 x 200</t>
  </si>
  <si>
    <t>78.09 x 200</t>
  </si>
  <si>
    <t>77.25 - 78.97</t>
  </si>
  <si>
    <t>102.97B</t>
  </si>
  <si>
    <t>1.88 (2.38%)</t>
  </si>
  <si>
    <t>56.89 x 300</t>
  </si>
  <si>
    <t>61.75 - 63.20</t>
  </si>
  <si>
    <t>3.85B</t>
  </si>
  <si>
    <t>0.44 (0.70%)</t>
  </si>
  <si>
    <t>31.95 x 500</t>
  </si>
  <si>
    <t>32.12 x 2000</t>
  </si>
  <si>
    <t>31.61 - 32.24</t>
  </si>
  <si>
    <t>50.14B</t>
  </si>
  <si>
    <t>1.52 (4.78%)</t>
  </si>
  <si>
    <t>159.05 x 100</t>
  </si>
  <si>
    <t>159.07 x 100</t>
  </si>
  <si>
    <t>157.57 - 159.22</t>
  </si>
  <si>
    <t>62.74B</t>
  </si>
  <si>
    <t>34.88 x 1100</t>
  </si>
  <si>
    <t>34.90 x 400</t>
  </si>
  <si>
    <t>34.79 - 35.27</t>
  </si>
  <si>
    <t>2.73B</t>
  </si>
  <si>
    <t>1.04 (2.96%)</t>
  </si>
  <si>
    <t>102.38 x 200</t>
  </si>
  <si>
    <t>102.70 x 300</t>
  </si>
  <si>
    <t>101.29 - 102.67</t>
  </si>
  <si>
    <t>85.73B</t>
  </si>
  <si>
    <t>2.64 (2.60%)</t>
  </si>
  <si>
    <t>138.01 x 300</t>
  </si>
  <si>
    <t>138.98 x 100</t>
  </si>
  <si>
    <t>138.02 - 139.72</t>
  </si>
  <si>
    <t>131.90B</t>
  </si>
  <si>
    <t>2.50 (1.79%)</t>
  </si>
  <si>
    <t>38.20 x 100</t>
  </si>
  <si>
    <t>38.50 x 100</t>
  </si>
  <si>
    <t>37.41 - 38.22</t>
  </si>
  <si>
    <t>37.41 - 55.51</t>
  </si>
  <si>
    <t>20.43B</t>
  </si>
  <si>
    <t>75.59 x 100</t>
  </si>
  <si>
    <t>77.59 x 100</t>
  </si>
  <si>
    <t>74.23 - 75.81</t>
  </si>
  <si>
    <t>5.72B</t>
  </si>
  <si>
    <t>112.64 x 500</t>
  </si>
  <si>
    <t>112.66 x 200</t>
  </si>
  <si>
    <t>112.28 - 113.05</t>
  </si>
  <si>
    <t>606.31B</t>
  </si>
  <si>
    <t>2.28 (2.02%)</t>
  </si>
  <si>
    <t>63.53 x 100</t>
  </si>
  <si>
    <t>63.99 x 400</t>
  </si>
  <si>
    <t>63.54 - 64.05</t>
  </si>
  <si>
    <t>58.95B</t>
  </si>
  <si>
    <t>69.61 x 200</t>
  </si>
  <si>
    <t>69.83 x 100</t>
  </si>
  <si>
    <t>68.40 - 69.86</t>
  </si>
  <si>
    <t>19.64B</t>
  </si>
  <si>
    <t>1.00 (1.43%)</t>
  </si>
  <si>
    <t>31.94 - 32.41</t>
  </si>
  <si>
    <t>4.56B</t>
  </si>
  <si>
    <t>22.84 x 300</t>
  </si>
  <si>
    <t>25.10 x 300</t>
  </si>
  <si>
    <t>24.04 - 24.81</t>
  </si>
  <si>
    <t>46.45B</t>
  </si>
  <si>
    <t>0.36 (1.49%)</t>
  </si>
  <si>
    <t>26.70 x 1000</t>
  </si>
  <si>
    <t>26.89 x 200</t>
  </si>
  <si>
    <t>26.37 - 26.74</t>
  </si>
  <si>
    <t>17.05 - 31.19</t>
  </si>
  <si>
    <t>23.31 x 300</t>
  </si>
  <si>
    <t>24.99 x 300</t>
  </si>
  <si>
    <t>23.83 - 24.39</t>
  </si>
  <si>
    <t>5.64B</t>
  </si>
  <si>
    <t>1.20 (4.93%)</t>
  </si>
  <si>
    <t>39.17 x 200</t>
  </si>
  <si>
    <t>39.74 x 500</t>
  </si>
  <si>
    <t>38.70 - 39.74</t>
  </si>
  <si>
    <t>24.65B</t>
  </si>
  <si>
    <t>0.40 (1.03%)</t>
  </si>
  <si>
    <t>53.01 x 100</t>
  </si>
  <si>
    <t>54.00 x 100</t>
  </si>
  <si>
    <t>52.63 - 53.74</t>
  </si>
  <si>
    <t>9.38B</t>
  </si>
  <si>
    <t>87.08 x 100</t>
  </si>
  <si>
    <t>87.09 x 200</t>
  </si>
  <si>
    <t>86.96 - 88.88</t>
  </si>
  <si>
    <t>92.86B</t>
  </si>
  <si>
    <t>1.70 (1.91%)</t>
  </si>
  <si>
    <t>15.80 x 500</t>
  </si>
  <si>
    <t>16.05 x 500</t>
  </si>
  <si>
    <t>15.61 - 16.09</t>
  </si>
  <si>
    <t>13.54B</t>
  </si>
  <si>
    <t>0.20 (1.27%)</t>
  </si>
  <si>
    <t>29.25 x 1300</t>
  </si>
  <si>
    <t>29.35 x 400</t>
  </si>
  <si>
    <t>29.25 - 29.69</t>
  </si>
  <si>
    <t>29.25 - 42.75</t>
  </si>
  <si>
    <t>27.65B</t>
  </si>
  <si>
    <t>0.48 (1.62%)</t>
  </si>
  <si>
    <t>118.81 x 300</t>
  </si>
  <si>
    <t>118.89 x 500</t>
  </si>
  <si>
    <t>117.43 - 119.01</t>
  </si>
  <si>
    <t>325.05B</t>
  </si>
  <si>
    <t>3.20 (2.71%)</t>
  </si>
  <si>
    <t>52.67 x 100</t>
  </si>
  <si>
    <t>52.79 x 400</t>
  </si>
  <si>
    <t>52.42 - 53.00</t>
  </si>
  <si>
    <t>88.38B</t>
  </si>
  <si>
    <t>0.64 (1.22%)</t>
  </si>
  <si>
    <t>24.85 x 400</t>
  </si>
  <si>
    <t>24.92 x 300</t>
  </si>
  <si>
    <t>24.26 - 24.94</t>
  </si>
  <si>
    <t>8.72B</t>
  </si>
  <si>
    <t>48.74 x 100</t>
  </si>
  <si>
    <t>48.53 - 48.74</t>
  </si>
  <si>
    <t>17.73 x 300</t>
  </si>
  <si>
    <t>17.75 x 900</t>
  </si>
  <si>
    <t>17.60 - 18.02</t>
  </si>
  <si>
    <t>18.41B</t>
  </si>
  <si>
    <t>36.66 x 500</t>
  </si>
  <si>
    <t>37.39 - 38.07</t>
  </si>
  <si>
    <t>8.58B</t>
  </si>
  <si>
    <t>215.83 x 1600</t>
  </si>
  <si>
    <t>215.86 x 5100</t>
  </si>
  <si>
    <t>215.04 - 216.04</t>
  </si>
  <si>
    <t>43.74 x 300</t>
  </si>
  <si>
    <t>43.78 x 100</t>
  </si>
  <si>
    <t>43.56 - 44.16</t>
  </si>
  <si>
    <t>43.56 - 56.34</t>
  </si>
  <si>
    <t>221.15B</t>
  </si>
  <si>
    <t>52.70 x 100</t>
  </si>
  <si>
    <t>53.23 x 100</t>
  </si>
  <si>
    <t>52.00 - 53.40</t>
  </si>
  <si>
    <t>17.17B</t>
  </si>
  <si>
    <t>77.99 x 100</t>
  </si>
  <si>
    <t>75.69 - 77.54</t>
  </si>
  <si>
    <t>24.25B</t>
  </si>
  <si>
    <t>1.80 (2.31%)</t>
  </si>
  <si>
    <t>63.79 x 200</t>
  </si>
  <si>
    <t>63.98 x 100</t>
  </si>
  <si>
    <t>63.38 - 64.02</t>
  </si>
  <si>
    <t>1.92 (3.01%)</t>
  </si>
  <si>
    <t>AH -5%</t>
  </si>
  <si>
    <t>Note</t>
  </si>
  <si>
    <t>17.00 ---&gt; 16.80</t>
  </si>
  <si>
    <t>1800  ---&gt; 17.75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</si>
</sst>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60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16" fontId="0" fillId="21" borderId="0" xfId="0" applyNumberFormat="1" applyFill="1" applyAlignment="1">
      <alignment vertical="center"/>
    </xf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5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6" borderId="0" xfId="0" applyFont="1" applyFill="1"/>
    <xf numFmtId="2" fontId="22" fillId="26" borderId="0" xfId="0" applyNumberFormat="1" applyFont="1" applyFill="1"/>
    <xf numFmtId="2" fontId="22" fillId="26" borderId="0" xfId="0" applyNumberFormat="1" applyFont="1" applyFill="1" applyAlignment="1">
      <alignment horizontal="center"/>
    </xf>
    <xf numFmtId="2" fontId="22" fillId="26" borderId="0" xfId="0" applyNumberFormat="1" applyFont="1" applyFill="1" applyAlignment="1">
      <alignment horizontal="right"/>
    </xf>
    <xf numFmtId="0" fontId="22" fillId="26" borderId="0" xfId="0" applyFont="1" applyFill="1" applyAlignment="1">
      <alignment horizontal="right"/>
    </xf>
    <xf numFmtId="16" fontId="0" fillId="26" borderId="0" xfId="0" applyNumberFormat="1" applyFill="1"/>
    <xf numFmtId="0" fontId="0" fillId="26" borderId="0" xfId="0" applyFill="1"/>
    <xf numFmtId="166" fontId="0" fillId="26" borderId="0" xfId="0" applyNumberFormat="1" applyFill="1"/>
    <xf numFmtId="2" fontId="0" fillId="26" borderId="0" xfId="0" applyNumberFormat="1" applyFill="1"/>
    <xf numFmtId="10" fontId="0" fillId="26" borderId="0" xfId="0" applyNumberFormat="1" applyFill="1" applyAlignment="1">
      <alignment horizontal="right"/>
    </xf>
    <xf numFmtId="16" fontId="0" fillId="21" borderId="0" xfId="0" applyNumberFormat="1" applyFill="1" applyAlignment="1">
      <alignment vertical="center" wrapText="1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2" fontId="0" fillId="16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4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43"/>
      <tableStyleElement type="headerRow" dxfId="842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151040"/>
        <c:axId val="494145552"/>
      </c:scatterChart>
      <c:valAx>
        <c:axId val="4941510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45552"/>
        <c:crosses val="autoZero"/>
        <c:crossBetween val="midCat"/>
      </c:valAx>
      <c:valAx>
        <c:axId val="49414555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152608"/>
        <c:axId val="494149080"/>
      </c:scatterChart>
      <c:valAx>
        <c:axId val="49415260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49080"/>
        <c:crosses val="autoZero"/>
        <c:crossBetween val="midCat"/>
      </c:valAx>
      <c:valAx>
        <c:axId val="494149080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2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Balance!$B$2:$B$288</c:f>
              <c:numCache>
                <c:formatCode>m/d/yyyy</c:formatCode>
                <c:ptCount val="2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153000"/>
        <c:axId val="494141632"/>
      </c:scatterChart>
      <c:valAx>
        <c:axId val="4941530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41632"/>
        <c:crosses val="autoZero"/>
        <c:crossBetween val="midCat"/>
      </c:valAx>
      <c:valAx>
        <c:axId val="49414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3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142416"/>
        <c:axId val="494142808"/>
      </c:scatterChart>
      <c:valAx>
        <c:axId val="4941424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42808"/>
        <c:crosses val="autoZero"/>
        <c:crossBetween val="midCat"/>
      </c:valAx>
      <c:valAx>
        <c:axId val="49414280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4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</c:numCache>
            </c:numRef>
          </c:xVal>
          <c:yVal>
            <c:numRef>
              <c:f>Balance!$V$3:$V$467</c:f>
              <c:numCache>
                <c:formatCode>0.00%</c:formatCode>
                <c:ptCount val="465"/>
                <c:pt idx="1">
                  <c:v>0.19577179003677936</c:v>
                </c:pt>
                <c:pt idx="2">
                  <c:v>0.20008182112239786</c:v>
                </c:pt>
                <c:pt idx="3">
                  <c:v>0.16336924292253127</c:v>
                </c:pt>
                <c:pt idx="4">
                  <c:v>0.19389190476539761</c:v>
                </c:pt>
                <c:pt idx="5">
                  <c:v>0.17533735395795544</c:v>
                </c:pt>
                <c:pt idx="6">
                  <c:v>0.35891083910893234</c:v>
                </c:pt>
                <c:pt idx="7">
                  <c:v>0.52868202794227925</c:v>
                </c:pt>
                <c:pt idx="8">
                  <c:v>0.52303521027280186</c:v>
                </c:pt>
                <c:pt idx="9">
                  <c:v>0.49903486890486387</c:v>
                </c:pt>
                <c:pt idx="10">
                  <c:v>0.48831680410668976</c:v>
                </c:pt>
                <c:pt idx="11">
                  <c:v>0.47214016149480637</c:v>
                </c:pt>
                <c:pt idx="12">
                  <c:v>0.45448950679382538</c:v>
                </c:pt>
                <c:pt idx="13">
                  <c:v>0.43762621603032426</c:v>
                </c:pt>
                <c:pt idx="14">
                  <c:v>0.43324605788841486</c:v>
                </c:pt>
                <c:pt idx="15">
                  <c:v>0.43262248943141224</c:v>
                </c:pt>
                <c:pt idx="16">
                  <c:v>0.42023205119752755</c:v>
                </c:pt>
                <c:pt idx="17">
                  <c:v>0.40776589668846686</c:v>
                </c:pt>
                <c:pt idx="18">
                  <c:v>0.39882009643497413</c:v>
                </c:pt>
                <c:pt idx="19">
                  <c:v>0.38986525703766828</c:v>
                </c:pt>
                <c:pt idx="20">
                  <c:v>0.38411926521956707</c:v>
                </c:pt>
                <c:pt idx="21">
                  <c:v>0.37503116894241934</c:v>
                </c:pt>
                <c:pt idx="22">
                  <c:v>0.37697940519041084</c:v>
                </c:pt>
                <c:pt idx="23">
                  <c:v>0.36977509623053162</c:v>
                </c:pt>
                <c:pt idx="24">
                  <c:v>0.36891081336097858</c:v>
                </c:pt>
                <c:pt idx="25">
                  <c:v>0.36576166417456935</c:v>
                </c:pt>
                <c:pt idx="26">
                  <c:v>0.35959656379312804</c:v>
                </c:pt>
                <c:pt idx="27">
                  <c:v>0.35323644241397795</c:v>
                </c:pt>
                <c:pt idx="28">
                  <c:v>0.36074758156117998</c:v>
                </c:pt>
                <c:pt idx="29">
                  <c:v>0.35703191736213136</c:v>
                </c:pt>
                <c:pt idx="30">
                  <c:v>0.36241608593546876</c:v>
                </c:pt>
                <c:pt idx="31">
                  <c:v>0.35707118458821713</c:v>
                </c:pt>
                <c:pt idx="32">
                  <c:v>0.37502060427916972</c:v>
                </c:pt>
                <c:pt idx="33">
                  <c:v>0.38219304301343621</c:v>
                </c:pt>
                <c:pt idx="34">
                  <c:v>0.37670306697854899</c:v>
                </c:pt>
                <c:pt idx="35">
                  <c:v>0.37168118749449619</c:v>
                </c:pt>
                <c:pt idx="36">
                  <c:v>0.36708606132795213</c:v>
                </c:pt>
                <c:pt idx="37">
                  <c:v>0.36271772022566956</c:v>
                </c:pt>
                <c:pt idx="38">
                  <c:v>0.35850362464103236</c:v>
                </c:pt>
                <c:pt idx="39">
                  <c:v>0.35400225993009587</c:v>
                </c:pt>
                <c:pt idx="40">
                  <c:v>0.35017187352757795</c:v>
                </c:pt>
                <c:pt idx="41">
                  <c:v>0.34666743153233776</c:v>
                </c:pt>
                <c:pt idx="42">
                  <c:v>0.34273345139982825</c:v>
                </c:pt>
                <c:pt idx="43">
                  <c:v>0.33890448472804552</c:v>
                </c:pt>
                <c:pt idx="44">
                  <c:v>0.33783134123152347</c:v>
                </c:pt>
                <c:pt idx="45">
                  <c:v>0.33709966873657005</c:v>
                </c:pt>
                <c:pt idx="46">
                  <c:v>0.33420544036824928</c:v>
                </c:pt>
                <c:pt idx="47">
                  <c:v>0.33078274353135961</c:v>
                </c:pt>
                <c:pt idx="48">
                  <c:v>0.33116253966336157</c:v>
                </c:pt>
                <c:pt idx="49">
                  <c:v>0.32784098915228843</c:v>
                </c:pt>
                <c:pt idx="50">
                  <c:v>0.32865868284465172</c:v>
                </c:pt>
                <c:pt idx="51">
                  <c:v>0.32641026079746971</c:v>
                </c:pt>
                <c:pt idx="52">
                  <c:v>0.32355647040832186</c:v>
                </c:pt>
                <c:pt idx="53">
                  <c:v>0.32260027221647702</c:v>
                </c:pt>
                <c:pt idx="54">
                  <c:v>0.32122906847311467</c:v>
                </c:pt>
                <c:pt idx="55">
                  <c:v>0.31831780697519846</c:v>
                </c:pt>
                <c:pt idx="56">
                  <c:v>0.32078118980306136</c:v>
                </c:pt>
                <c:pt idx="57">
                  <c:v>0.31795506965896425</c:v>
                </c:pt>
                <c:pt idx="58">
                  <c:v>0.31620783635013966</c:v>
                </c:pt>
                <c:pt idx="59">
                  <c:v>0.31352177036879675</c:v>
                </c:pt>
                <c:pt idx="60">
                  <c:v>0.31221077177668255</c:v>
                </c:pt>
                <c:pt idx="61">
                  <c:v>0.311389828072407</c:v>
                </c:pt>
                <c:pt idx="62">
                  <c:v>0.30890912442956392</c:v>
                </c:pt>
                <c:pt idx="63">
                  <c:v>0.30942792293284299</c:v>
                </c:pt>
                <c:pt idx="64">
                  <c:v>0.30707902780871166</c:v>
                </c:pt>
                <c:pt idx="65">
                  <c:v>0.30856663188820815</c:v>
                </c:pt>
                <c:pt idx="66">
                  <c:v>0.30643952094821814</c:v>
                </c:pt>
                <c:pt idx="67">
                  <c:v>0.30426600271918647</c:v>
                </c:pt>
                <c:pt idx="68">
                  <c:v>0.30238621984250691</c:v>
                </c:pt>
                <c:pt idx="69">
                  <c:v>0.30126350583982381</c:v>
                </c:pt>
                <c:pt idx="70">
                  <c:v>0.29915075312421052</c:v>
                </c:pt>
                <c:pt idx="71">
                  <c:v>0.29731455796464418</c:v>
                </c:pt>
                <c:pt idx="72">
                  <c:v>0.29562170062555598</c:v>
                </c:pt>
                <c:pt idx="73">
                  <c:v>0.29400855496408335</c:v>
                </c:pt>
                <c:pt idx="74">
                  <c:v>0.29794414920309426</c:v>
                </c:pt>
                <c:pt idx="75">
                  <c:v>0.29712936975574017</c:v>
                </c:pt>
                <c:pt idx="76">
                  <c:v>0.29563649002359699</c:v>
                </c:pt>
                <c:pt idx="77">
                  <c:v>0.3074916653921197</c:v>
                </c:pt>
                <c:pt idx="78">
                  <c:v>0.3057577572819663</c:v>
                </c:pt>
                <c:pt idx="79">
                  <c:v>0.30386643217647319</c:v>
                </c:pt>
                <c:pt idx="80">
                  <c:v>0.30335650462124281</c:v>
                </c:pt>
                <c:pt idx="81">
                  <c:v>0.3052608066855817</c:v>
                </c:pt>
                <c:pt idx="82">
                  <c:v>0.30374972032355096</c:v>
                </c:pt>
                <c:pt idx="83">
                  <c:v>0.30203167512176549</c:v>
                </c:pt>
                <c:pt idx="84">
                  <c:v>0.30170012255410639</c:v>
                </c:pt>
                <c:pt idx="85">
                  <c:v>0.30100381031831397</c:v>
                </c:pt>
                <c:pt idx="86">
                  <c:v>0.29930992001467371</c:v>
                </c:pt>
                <c:pt idx="87">
                  <c:v>0.29920187088435746</c:v>
                </c:pt>
                <c:pt idx="88">
                  <c:v>0.29759929719842121</c:v>
                </c:pt>
                <c:pt idx="89">
                  <c:v>0.29978352577242878</c:v>
                </c:pt>
                <c:pt idx="90">
                  <c:v>0.29815917239051543</c:v>
                </c:pt>
                <c:pt idx="91">
                  <c:v>0.29842518034690152</c:v>
                </c:pt>
                <c:pt idx="92">
                  <c:v>0.29700566198828871</c:v>
                </c:pt>
                <c:pt idx="93">
                  <c:v>0.29803742324397353</c:v>
                </c:pt>
                <c:pt idx="94">
                  <c:v>0.29691114338787766</c:v>
                </c:pt>
                <c:pt idx="95">
                  <c:v>0.29579926006722401</c:v>
                </c:pt>
                <c:pt idx="96">
                  <c:v>0.29456352660323443</c:v>
                </c:pt>
                <c:pt idx="97">
                  <c:v>0.30696087260477756</c:v>
                </c:pt>
                <c:pt idx="98">
                  <c:v>0.3100263800011836</c:v>
                </c:pt>
                <c:pt idx="99">
                  <c:v>0.30926714125463156</c:v>
                </c:pt>
                <c:pt idx="100">
                  <c:v>0.31519307674971891</c:v>
                </c:pt>
                <c:pt idx="101">
                  <c:v>0.31518540993187888</c:v>
                </c:pt>
                <c:pt idx="102">
                  <c:v>0.32174542830097441</c:v>
                </c:pt>
                <c:pt idx="103">
                  <c:v>0.32453820781135018</c:v>
                </c:pt>
                <c:pt idx="104">
                  <c:v>0.33758588878684614</c:v>
                </c:pt>
                <c:pt idx="105">
                  <c:v>0.33863790038958375</c:v>
                </c:pt>
                <c:pt idx="106">
                  <c:v>0.33723365750596535</c:v>
                </c:pt>
                <c:pt idx="107">
                  <c:v>0.35256157198523613</c:v>
                </c:pt>
                <c:pt idx="108">
                  <c:v>0.35267737853182896</c:v>
                </c:pt>
                <c:pt idx="109">
                  <c:v>0.36554774877731538</c:v>
                </c:pt>
                <c:pt idx="110">
                  <c:v>0.36652123813825849</c:v>
                </c:pt>
                <c:pt idx="111">
                  <c:v>0.36580201811385399</c:v>
                </c:pt>
                <c:pt idx="112">
                  <c:v>0.36582687593251006</c:v>
                </c:pt>
                <c:pt idx="113">
                  <c:v>0.37665623164224904</c:v>
                </c:pt>
                <c:pt idx="114">
                  <c:v>0.37500277790793834</c:v>
                </c:pt>
                <c:pt idx="115">
                  <c:v>0.37987177172236325</c:v>
                </c:pt>
                <c:pt idx="116">
                  <c:v>0.38596402182857842</c:v>
                </c:pt>
                <c:pt idx="117">
                  <c:v>0.38442983265447928</c:v>
                </c:pt>
                <c:pt idx="118">
                  <c:v>0.38965360022711565</c:v>
                </c:pt>
                <c:pt idx="119">
                  <c:v>0.39455956732672759</c:v>
                </c:pt>
                <c:pt idx="120">
                  <c:v>0.39391134458203264</c:v>
                </c:pt>
                <c:pt idx="121">
                  <c:v>0.39255054022656277</c:v>
                </c:pt>
                <c:pt idx="122">
                  <c:v>0.39188934391979374</c:v>
                </c:pt>
                <c:pt idx="123">
                  <c:v>0.39280034902438915</c:v>
                </c:pt>
                <c:pt idx="124">
                  <c:v>0.39373317711022293</c:v>
                </c:pt>
                <c:pt idx="125">
                  <c:v>0.39391671411506929</c:v>
                </c:pt>
                <c:pt idx="126">
                  <c:v>0.39434419152440775</c:v>
                </c:pt>
                <c:pt idx="127">
                  <c:v>0.39378743351445816</c:v>
                </c:pt>
                <c:pt idx="128">
                  <c:v>0.39971891584326358</c:v>
                </c:pt>
                <c:pt idx="129">
                  <c:v>0.40132200578539856</c:v>
                </c:pt>
                <c:pt idx="130">
                  <c:v>0.40056518042041067</c:v>
                </c:pt>
                <c:pt idx="131">
                  <c:v>0.399347738080158</c:v>
                </c:pt>
                <c:pt idx="132">
                  <c:v>0.40040715107254371</c:v>
                </c:pt>
                <c:pt idx="133">
                  <c:v>0.39919785402030938</c:v>
                </c:pt>
                <c:pt idx="134">
                  <c:v>0.39798205719407453</c:v>
                </c:pt>
                <c:pt idx="135">
                  <c:v>0.40773104370834762</c:v>
                </c:pt>
                <c:pt idx="136">
                  <c:v>0.41011498593156359</c:v>
                </c:pt>
                <c:pt idx="137">
                  <c:v>0.41201829569755161</c:v>
                </c:pt>
                <c:pt idx="138">
                  <c:v>0.41052951691081185</c:v>
                </c:pt>
                <c:pt idx="139">
                  <c:v>0.41493428525347442</c:v>
                </c:pt>
                <c:pt idx="140">
                  <c:v>0.41420228414527577</c:v>
                </c:pt>
                <c:pt idx="141">
                  <c:v>0.41303460915058671</c:v>
                </c:pt>
                <c:pt idx="142">
                  <c:v>0.41442203469244021</c:v>
                </c:pt>
                <c:pt idx="143">
                  <c:v>0.41305007987980863</c:v>
                </c:pt>
                <c:pt idx="144">
                  <c:v>0.41162261053938765</c:v>
                </c:pt>
                <c:pt idx="145">
                  <c:v>0.41032597832718526</c:v>
                </c:pt>
                <c:pt idx="146">
                  <c:v>0.40893908230401166</c:v>
                </c:pt>
                <c:pt idx="147">
                  <c:v>0.40798335166369004</c:v>
                </c:pt>
                <c:pt idx="148">
                  <c:v>0.40660686098578552</c:v>
                </c:pt>
                <c:pt idx="149">
                  <c:v>0.40527216981287528</c:v>
                </c:pt>
                <c:pt idx="150">
                  <c:v>0.41087213630897762</c:v>
                </c:pt>
                <c:pt idx="151">
                  <c:v>0.40952879368350692</c:v>
                </c:pt>
                <c:pt idx="152">
                  <c:v>0.40827222780986738</c:v>
                </c:pt>
                <c:pt idx="153">
                  <c:v>0.4074274282139313</c:v>
                </c:pt>
                <c:pt idx="154">
                  <c:v>0.40634858436204313</c:v>
                </c:pt>
                <c:pt idx="155">
                  <c:v>0.40652602523849884</c:v>
                </c:pt>
                <c:pt idx="156">
                  <c:v>0.40527068703901437</c:v>
                </c:pt>
                <c:pt idx="157">
                  <c:v>0.40408811296561892</c:v>
                </c:pt>
                <c:pt idx="158">
                  <c:v>0.40283814257892614</c:v>
                </c:pt>
                <c:pt idx="159">
                  <c:v>0.40220348115797722</c:v>
                </c:pt>
                <c:pt idx="160">
                  <c:v>0.40102645372059886</c:v>
                </c:pt>
                <c:pt idx="161">
                  <c:v>0.40100153728117882</c:v>
                </c:pt>
                <c:pt idx="162">
                  <c:v>0.39984095752163645</c:v>
                </c:pt>
                <c:pt idx="163">
                  <c:v>0.40253727965834457</c:v>
                </c:pt>
                <c:pt idx="164">
                  <c:v>0.40149438106382634</c:v>
                </c:pt>
                <c:pt idx="165">
                  <c:v>0.40027732610236538</c:v>
                </c:pt>
                <c:pt idx="166">
                  <c:v>0.39907765714792898</c:v>
                </c:pt>
                <c:pt idx="167">
                  <c:v>0.39841300907192778</c:v>
                </c:pt>
                <c:pt idx="168">
                  <c:v>0.39778020996769808</c:v>
                </c:pt>
                <c:pt idx="169">
                  <c:v>0.39662320245584515</c:v>
                </c:pt>
                <c:pt idx="170">
                  <c:v>0.39552870627175002</c:v>
                </c:pt>
                <c:pt idx="171">
                  <c:v>0.39470764282961784</c:v>
                </c:pt>
                <c:pt idx="172">
                  <c:v>0.39413441432117591</c:v>
                </c:pt>
                <c:pt idx="173">
                  <c:v>0.39523474671048564</c:v>
                </c:pt>
                <c:pt idx="174">
                  <c:v>0.39446713655061666</c:v>
                </c:pt>
                <c:pt idx="175">
                  <c:v>0.39366590594633838</c:v>
                </c:pt>
                <c:pt idx="176">
                  <c:v>0.39340624271023572</c:v>
                </c:pt>
                <c:pt idx="177">
                  <c:v>0.39283799176483652</c:v>
                </c:pt>
                <c:pt idx="178">
                  <c:v>0.3932386492905699</c:v>
                </c:pt>
                <c:pt idx="179">
                  <c:v>0.39383207665570702</c:v>
                </c:pt>
                <c:pt idx="180">
                  <c:v>0.39274558948509919</c:v>
                </c:pt>
                <c:pt idx="181">
                  <c:v>0.39165931974206192</c:v>
                </c:pt>
                <c:pt idx="182">
                  <c:v>0.39131263252933984</c:v>
                </c:pt>
                <c:pt idx="183">
                  <c:v>0.39117995017069312</c:v>
                </c:pt>
                <c:pt idx="184">
                  <c:v>0.39045309819153251</c:v>
                </c:pt>
                <c:pt idx="185">
                  <c:v>0.38974137838139039</c:v>
                </c:pt>
                <c:pt idx="186">
                  <c:v>0.38869471253740751</c:v>
                </c:pt>
                <c:pt idx="187">
                  <c:v>0.38847097955636578</c:v>
                </c:pt>
                <c:pt idx="188">
                  <c:v>0.38745717293573728</c:v>
                </c:pt>
                <c:pt idx="189">
                  <c:v>0.38643084331736716</c:v>
                </c:pt>
                <c:pt idx="190">
                  <c:v>0.38542760333105391</c:v>
                </c:pt>
                <c:pt idx="191">
                  <c:v>0.38584361102495252</c:v>
                </c:pt>
                <c:pt idx="192">
                  <c:v>0.38495329027119468</c:v>
                </c:pt>
                <c:pt idx="193">
                  <c:v>0.38399644388523335</c:v>
                </c:pt>
                <c:pt idx="194">
                  <c:v>0.38344132562048239</c:v>
                </c:pt>
                <c:pt idx="195">
                  <c:v>0.38251907030209392</c:v>
                </c:pt>
                <c:pt idx="196">
                  <c:v>0.38154311840719901</c:v>
                </c:pt>
                <c:pt idx="197">
                  <c:v>0.38079113185082497</c:v>
                </c:pt>
                <c:pt idx="198">
                  <c:v>0.3800270839694988</c:v>
                </c:pt>
                <c:pt idx="199">
                  <c:v>0.37910108221879157</c:v>
                </c:pt>
                <c:pt idx="200">
                  <c:v>0.37819539294836535</c:v>
                </c:pt>
                <c:pt idx="201">
                  <c:v>0.3779906391006832</c:v>
                </c:pt>
                <c:pt idx="202">
                  <c:v>0.37770326655936998</c:v>
                </c:pt>
                <c:pt idx="203">
                  <c:v>0.37684312307903423</c:v>
                </c:pt>
                <c:pt idx="204">
                  <c:v>0.37597781518957712</c:v>
                </c:pt>
                <c:pt idx="205">
                  <c:v>0.37655142178170292</c:v>
                </c:pt>
                <c:pt idx="206">
                  <c:v>0.3757757250288794</c:v>
                </c:pt>
                <c:pt idx="207">
                  <c:v>0.37496263559037396</c:v>
                </c:pt>
                <c:pt idx="208">
                  <c:v>0.37409419523712373</c:v>
                </c:pt>
                <c:pt idx="209">
                  <c:v>0.37342122618774559</c:v>
                </c:pt>
                <c:pt idx="210">
                  <c:v>0.37328913049687473</c:v>
                </c:pt>
                <c:pt idx="211">
                  <c:v>0.37498171296802196</c:v>
                </c:pt>
                <c:pt idx="212">
                  <c:v>0.37477394701034494</c:v>
                </c:pt>
                <c:pt idx="213">
                  <c:v>0.37400942044017926</c:v>
                </c:pt>
                <c:pt idx="214">
                  <c:v>0.37437996728891731</c:v>
                </c:pt>
                <c:pt idx="215">
                  <c:v>0.37501491948250398</c:v>
                </c:pt>
                <c:pt idx="216">
                  <c:v>0.37769251793384978</c:v>
                </c:pt>
                <c:pt idx="217">
                  <c:v>0.38208789279178124</c:v>
                </c:pt>
                <c:pt idx="218">
                  <c:v>0.38190631702856759</c:v>
                </c:pt>
                <c:pt idx="219">
                  <c:v>0.38118352520471832</c:v>
                </c:pt>
                <c:pt idx="220">
                  <c:v>0.3803179125579893</c:v>
                </c:pt>
                <c:pt idx="221">
                  <c:v>0.38112496311245453</c:v>
                </c:pt>
                <c:pt idx="222">
                  <c:v>0.38026911407606601</c:v>
                </c:pt>
                <c:pt idx="223">
                  <c:v>0.3794918182893931</c:v>
                </c:pt>
                <c:pt idx="224">
                  <c:v>0.37915328642285256</c:v>
                </c:pt>
                <c:pt idx="225">
                  <c:v>0.37830983950867753</c:v>
                </c:pt>
                <c:pt idx="226">
                  <c:v>0.37990463509326544</c:v>
                </c:pt>
                <c:pt idx="227">
                  <c:v>0.3791487014021947</c:v>
                </c:pt>
                <c:pt idx="228">
                  <c:v>0.378354378552888</c:v>
                </c:pt>
                <c:pt idx="229">
                  <c:v>0.37758235657631534</c:v>
                </c:pt>
                <c:pt idx="230">
                  <c:v>0.37677647505559991</c:v>
                </c:pt>
                <c:pt idx="231">
                  <c:v>0.37631344049170978</c:v>
                </c:pt>
                <c:pt idx="232">
                  <c:v>0.37559009819227351</c:v>
                </c:pt>
                <c:pt idx="233">
                  <c:v>0.37527253812431671</c:v>
                </c:pt>
                <c:pt idx="234">
                  <c:v>0.37456834740512818</c:v>
                </c:pt>
                <c:pt idx="235">
                  <c:v>0.37380634336339558</c:v>
                </c:pt>
                <c:pt idx="236">
                  <c:v>0.37331560015373266</c:v>
                </c:pt>
                <c:pt idx="237">
                  <c:v>0.37357383869513988</c:v>
                </c:pt>
                <c:pt idx="238">
                  <c:v>0.37279274055236694</c:v>
                </c:pt>
                <c:pt idx="239">
                  <c:v>0.37202162492103208</c:v>
                </c:pt>
                <c:pt idx="240">
                  <c:v>0.37192751121581696</c:v>
                </c:pt>
                <c:pt idx="241">
                  <c:v>0.37133699496327655</c:v>
                </c:pt>
                <c:pt idx="242">
                  <c:v>0.37103067638911486</c:v>
                </c:pt>
                <c:pt idx="243">
                  <c:v>0.37028383202660053</c:v>
                </c:pt>
                <c:pt idx="244">
                  <c:v>0.37041269754030803</c:v>
                </c:pt>
                <c:pt idx="245">
                  <c:v>0.36976250802064314</c:v>
                </c:pt>
                <c:pt idx="246">
                  <c:v>0.36901019344056429</c:v>
                </c:pt>
                <c:pt idx="247">
                  <c:v>0.36870219429475543</c:v>
                </c:pt>
                <c:pt idx="248">
                  <c:v>0.37015124159076757</c:v>
                </c:pt>
                <c:pt idx="249">
                  <c:v>0.36945344751699344</c:v>
                </c:pt>
                <c:pt idx="250">
                  <c:v>0.36889217852396583</c:v>
                </c:pt>
                <c:pt idx="251">
                  <c:v>0.36860527111095059</c:v>
                </c:pt>
                <c:pt idx="252">
                  <c:v>0.36787447588145594</c:v>
                </c:pt>
                <c:pt idx="253">
                  <c:v>0.36746793184663218</c:v>
                </c:pt>
                <c:pt idx="254">
                  <c:v>0.36712884125938189</c:v>
                </c:pt>
                <c:pt idx="255">
                  <c:v>0.36653871966751894</c:v>
                </c:pt>
                <c:pt idx="256">
                  <c:v>0.36582526513101316</c:v>
                </c:pt>
                <c:pt idx="257">
                  <c:v>0.36511315760461099</c:v>
                </c:pt>
                <c:pt idx="258">
                  <c:v>0.36442732658879068</c:v>
                </c:pt>
                <c:pt idx="259">
                  <c:v>0.36384060156715331</c:v>
                </c:pt>
                <c:pt idx="260">
                  <c:v>0.36332602481523973</c:v>
                </c:pt>
                <c:pt idx="261">
                  <c:v>0.36263989119612255</c:v>
                </c:pt>
                <c:pt idx="262">
                  <c:v>0.3622373095628969</c:v>
                </c:pt>
                <c:pt idx="263">
                  <c:v>0.36162688235726198</c:v>
                </c:pt>
                <c:pt idx="264">
                  <c:v>0.3610748681776339</c:v>
                </c:pt>
                <c:pt idx="265">
                  <c:v>0.36126574974857484</c:v>
                </c:pt>
                <c:pt idx="266">
                  <c:v>0.36161388324136196</c:v>
                </c:pt>
                <c:pt idx="267">
                  <c:v>0.36093984423813291</c:v>
                </c:pt>
                <c:pt idx="268">
                  <c:v>0.36172480886226521</c:v>
                </c:pt>
                <c:pt idx="269">
                  <c:v>0.36117811757925894</c:v>
                </c:pt>
                <c:pt idx="270">
                  <c:v>0.36074703023734866</c:v>
                </c:pt>
                <c:pt idx="271">
                  <c:v>0.36008095750354496</c:v>
                </c:pt>
                <c:pt idx="272">
                  <c:v>0.35949423119806312</c:v>
                </c:pt>
                <c:pt idx="273">
                  <c:v>0.35883781630276246</c:v>
                </c:pt>
                <c:pt idx="274">
                  <c:v>0.35903354110809649</c:v>
                </c:pt>
                <c:pt idx="275">
                  <c:v>0.35843771988043882</c:v>
                </c:pt>
                <c:pt idx="276">
                  <c:v>0.35794291849606197</c:v>
                </c:pt>
                <c:pt idx="277">
                  <c:v>0.35736746994840918</c:v>
                </c:pt>
                <c:pt idx="278">
                  <c:v>0.35679007137958157</c:v>
                </c:pt>
                <c:pt idx="279">
                  <c:v>0.35700717953973932</c:v>
                </c:pt>
                <c:pt idx="280">
                  <c:v>0.35647523622237404</c:v>
                </c:pt>
                <c:pt idx="281">
                  <c:v>0.35584037520231043</c:v>
                </c:pt>
                <c:pt idx="282">
                  <c:v>0.35520892170812252</c:v>
                </c:pt>
                <c:pt idx="283">
                  <c:v>0.35476607688224249</c:v>
                </c:pt>
                <c:pt idx="284">
                  <c:v>0.35436735180004281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150648"/>
        <c:axId val="494142024"/>
      </c:scatterChart>
      <c:valAx>
        <c:axId val="4941506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42024"/>
        <c:crosses val="autoZero"/>
        <c:crossBetween val="midCat"/>
      </c:valAx>
      <c:valAx>
        <c:axId val="494142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0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</c:numCache>
            </c:numRef>
          </c:xVal>
          <c:yVal>
            <c:numRef>
              <c:f>Balance!$W$3:$W$467</c:f>
              <c:numCache>
                <c:formatCode>0.00</c:formatCode>
                <c:ptCount val="465"/>
                <c:pt idx="0">
                  <c:v>0</c:v>
                </c:pt>
                <c:pt idx="1">
                  <c:v>-0.68333843636897873</c:v>
                </c:pt>
                <c:pt idx="2">
                  <c:v>-0.80942705329444609</c:v>
                </c:pt>
                <c:pt idx="3">
                  <c:v>-1.1036083869970665</c:v>
                </c:pt>
                <c:pt idx="4">
                  <c:v>-1.1017695385628516</c:v>
                </c:pt>
                <c:pt idx="5">
                  <c:v>-1.3158251812724333</c:v>
                </c:pt>
                <c:pt idx="6">
                  <c:v>-0.58175853636192942</c:v>
                </c:pt>
                <c:pt idx="7">
                  <c:v>-0.31134561916923059</c:v>
                </c:pt>
                <c:pt idx="8">
                  <c:v>-0.27647883703898773</c:v>
                </c:pt>
                <c:pt idx="9">
                  <c:v>-0.27163148665504422</c:v>
                </c:pt>
                <c:pt idx="10">
                  <c:v>-0.32293884713205662</c:v>
                </c:pt>
                <c:pt idx="11">
                  <c:v>-0.30080307101322079</c:v>
                </c:pt>
                <c:pt idx="12">
                  <c:v>-0.29981967174141433</c:v>
                </c:pt>
                <c:pt idx="13">
                  <c:v>-0.33115619282027942</c:v>
                </c:pt>
                <c:pt idx="14">
                  <c:v>-0.29390190582659192</c:v>
                </c:pt>
                <c:pt idx="15">
                  <c:v>-0.35406777953648449</c:v>
                </c:pt>
                <c:pt idx="16">
                  <c:v>-0.35450344661190919</c:v>
                </c:pt>
                <c:pt idx="17">
                  <c:v>-0.36760230668590366</c:v>
                </c:pt>
                <c:pt idx="18">
                  <c:v>-0.35621027390387933</c:v>
                </c:pt>
                <c:pt idx="19">
                  <c:v>-0.34742948176436061</c:v>
                </c:pt>
                <c:pt idx="20">
                  <c:v>-0.32059032754381772</c:v>
                </c:pt>
                <c:pt idx="21">
                  <c:v>-0.32339038386121877</c:v>
                </c:pt>
                <c:pt idx="22">
                  <c:v>-0.37668180302729731</c:v>
                </c:pt>
                <c:pt idx="23">
                  <c:v>-0.36892106013481385</c:v>
                </c:pt>
                <c:pt idx="24">
                  <c:v>-0.42656283124902872</c:v>
                </c:pt>
                <c:pt idx="25">
                  <c:v>-0.47796845756393919</c:v>
                </c:pt>
                <c:pt idx="26">
                  <c:v>-0.47456202026737232</c:v>
                </c:pt>
                <c:pt idx="27">
                  <c:v>-0.50295417532693776</c:v>
                </c:pt>
                <c:pt idx="28">
                  <c:v>-0.57666630350976855</c:v>
                </c:pt>
                <c:pt idx="29">
                  <c:v>-0.55993701093287374</c:v>
                </c:pt>
                <c:pt idx="30">
                  <c:v>-0.49062830443803934</c:v>
                </c:pt>
                <c:pt idx="31">
                  <c:v>-0.48856479544153886</c:v>
                </c:pt>
                <c:pt idx="32">
                  <c:v>-0.36697464009098302</c:v>
                </c:pt>
                <c:pt idx="33">
                  <c:v>-0.28144234872565721</c:v>
                </c:pt>
                <c:pt idx="34">
                  <c:v>-0.27606168138048071</c:v>
                </c:pt>
                <c:pt idx="35">
                  <c:v>-0.26440988350704403</c:v>
                </c:pt>
                <c:pt idx="36">
                  <c:v>-0.24777554448380479</c:v>
                </c:pt>
                <c:pt idx="37">
                  <c:v>-0.27080520381726514</c:v>
                </c:pt>
                <c:pt idx="38">
                  <c:v>-0.2941945007596537</c:v>
                </c:pt>
                <c:pt idx="39">
                  <c:v>-0.30777298810139764</c:v>
                </c:pt>
                <c:pt idx="40">
                  <c:v>-0.29033617999749817</c:v>
                </c:pt>
                <c:pt idx="41">
                  <c:v>-0.26858979201410127</c:v>
                </c:pt>
                <c:pt idx="42">
                  <c:v>-0.28452745573794236</c:v>
                </c:pt>
                <c:pt idx="43">
                  <c:v>-0.27527013142402956</c:v>
                </c:pt>
                <c:pt idx="44">
                  <c:v>-0.32078773835392699</c:v>
                </c:pt>
                <c:pt idx="45">
                  <c:v>-0.36850117790259329</c:v>
                </c:pt>
                <c:pt idx="46">
                  <c:v>-0.34740689700343486</c:v>
                </c:pt>
                <c:pt idx="47">
                  <c:v>-0.34049100868323351</c:v>
                </c:pt>
                <c:pt idx="48">
                  <c:v>-0.40047766312825195</c:v>
                </c:pt>
                <c:pt idx="49">
                  <c:v>-0.41492325395837537</c:v>
                </c:pt>
                <c:pt idx="50">
                  <c:v>-0.35486663243011873</c:v>
                </c:pt>
                <c:pt idx="51">
                  <c:v>-0.38963580583918311</c:v>
                </c:pt>
                <c:pt idx="52">
                  <c:v>-0.37753456095575649</c:v>
                </c:pt>
                <c:pt idx="53">
                  <c:v>-0.33362642337690757</c:v>
                </c:pt>
                <c:pt idx="54">
                  <c:v>-0.29364216771650808</c:v>
                </c:pt>
                <c:pt idx="55">
                  <c:v>-0.3011579870788354</c:v>
                </c:pt>
                <c:pt idx="56">
                  <c:v>-0.37667857044293201</c:v>
                </c:pt>
                <c:pt idx="57">
                  <c:v>-0.38170290893670711</c:v>
                </c:pt>
                <c:pt idx="58">
                  <c:v>-0.41890849869173857</c:v>
                </c:pt>
                <c:pt idx="59">
                  <c:v>-0.42669812001455287</c:v>
                </c:pt>
                <c:pt idx="60">
                  <c:v>-0.46935744454331552</c:v>
                </c:pt>
                <c:pt idx="61">
                  <c:v>-0.51783467365705071</c:v>
                </c:pt>
                <c:pt idx="62">
                  <c:v>-0.51831586488636772</c:v>
                </c:pt>
                <c:pt idx="63">
                  <c:v>-0.46186531469242181</c:v>
                </c:pt>
                <c:pt idx="64">
                  <c:v>-0.4773765439016453</c:v>
                </c:pt>
                <c:pt idx="65">
                  <c:v>-0.40851557483269535</c:v>
                </c:pt>
                <c:pt idx="66">
                  <c:v>-0.39559233295004559</c:v>
                </c:pt>
                <c:pt idx="67">
                  <c:v>-0.41239137425355088</c:v>
                </c:pt>
                <c:pt idx="68">
                  <c:v>-0.39369667725600893</c:v>
                </c:pt>
                <c:pt idx="69">
                  <c:v>-0.3568745397829991</c:v>
                </c:pt>
                <c:pt idx="70">
                  <c:v>-0.35138286934666213</c:v>
                </c:pt>
                <c:pt idx="71">
                  <c:v>-0.37448998717795878</c:v>
                </c:pt>
                <c:pt idx="72">
                  <c:v>-0.35296554609895131</c:v>
                </c:pt>
                <c:pt idx="73">
                  <c:v>-0.32922587919873542</c:v>
                </c:pt>
                <c:pt idx="74">
                  <c:v>-0.42255234860873886</c:v>
                </c:pt>
                <c:pt idx="75">
                  <c:v>-0.46755240020265992</c:v>
                </c:pt>
                <c:pt idx="76">
                  <c:v>-0.49837682414724838</c:v>
                </c:pt>
                <c:pt idx="77">
                  <c:v>-0.62151814669932737</c:v>
                </c:pt>
                <c:pt idx="78">
                  <c:v>-0.64667598872286047</c:v>
                </c:pt>
                <c:pt idx="79">
                  <c:v>-0.66268326697913837</c:v>
                </c:pt>
                <c:pt idx="80">
                  <c:v>-0.62429401418788066</c:v>
                </c:pt>
                <c:pt idx="81">
                  <c:v>-0.69633472540397345</c:v>
                </c:pt>
                <c:pt idx="82">
                  <c:v>-0.68207675970635762</c:v>
                </c:pt>
                <c:pt idx="83">
                  <c:v>-0.70264873680696449</c:v>
                </c:pt>
                <c:pt idx="84">
                  <c:v>-0.66235190197565297</c:v>
                </c:pt>
                <c:pt idx="85">
                  <c:v>-0.70711156372046091</c:v>
                </c:pt>
                <c:pt idx="86">
                  <c:v>-0.70577304951885234</c:v>
                </c:pt>
                <c:pt idx="87">
                  <c:v>-0.6615511775208901</c:v>
                </c:pt>
                <c:pt idx="88">
                  <c:v>-0.65606018508109465</c:v>
                </c:pt>
                <c:pt idx="89">
                  <c:v>-0.57763264193327502</c:v>
                </c:pt>
                <c:pt idx="90">
                  <c:v>-0.57458973549743364</c:v>
                </c:pt>
                <c:pt idx="91">
                  <c:v>-0.63304083382105092</c:v>
                </c:pt>
                <c:pt idx="92">
                  <c:v>-0.620669985770402</c:v>
                </c:pt>
                <c:pt idx="93">
                  <c:v>-0.68738691527438067</c:v>
                </c:pt>
                <c:pt idx="94">
                  <c:v>-0.66615620331101166</c:v>
                </c:pt>
                <c:pt idx="95">
                  <c:v>-0.6443857396961773</c:v>
                </c:pt>
                <c:pt idx="96">
                  <c:v>-0.62702510093444785</c:v>
                </c:pt>
                <c:pt idx="97">
                  <c:v>-0.75567204390462683</c:v>
                </c:pt>
                <c:pt idx="98">
                  <c:v>-0.83500273428026273</c:v>
                </c:pt>
                <c:pt idx="99">
                  <c:v>-0.87538203671336734</c:v>
                </c:pt>
                <c:pt idx="100">
                  <c:v>-0.96360404908630648</c:v>
                </c:pt>
                <c:pt idx="101">
                  <c:v>-1.0130498269859953</c:v>
                </c:pt>
                <c:pt idx="102">
                  <c:v>-1.0951154826367826</c:v>
                </c:pt>
                <c:pt idx="103">
                  <c:v>-1.023936448780679</c:v>
                </c:pt>
                <c:pt idx="104">
                  <c:v>-1.1152897307201377</c:v>
                </c:pt>
                <c:pt idx="105">
                  <c:v>-1.1686742669521146</c:v>
                </c:pt>
                <c:pt idx="106">
                  <c:v>-1.1935229211007214</c:v>
                </c:pt>
                <c:pt idx="107">
                  <c:v>-1.028249400405955</c:v>
                </c:pt>
                <c:pt idx="108">
                  <c:v>-0.99170799231863693</c:v>
                </c:pt>
                <c:pt idx="109">
                  <c:v>-1.0816247024430758</c:v>
                </c:pt>
                <c:pt idx="110">
                  <c:v>-1.0363958086835598</c:v>
                </c:pt>
                <c:pt idx="111">
                  <c:v>-1.0143071432824</c:v>
                </c:pt>
                <c:pt idx="112">
                  <c:v>-0.97937309577576737</c:v>
                </c:pt>
                <c:pt idx="113">
                  <c:v>-0.84598620235401389</c:v>
                </c:pt>
                <c:pt idx="114">
                  <c:v>-0.85541186331891816</c:v>
                </c:pt>
                <c:pt idx="115">
                  <c:v>-0.93342273997435232</c:v>
                </c:pt>
                <c:pt idx="116">
                  <c:v>-0.83558889367993483</c:v>
                </c:pt>
                <c:pt idx="117">
                  <c:v>-0.83134612054743251</c:v>
                </c:pt>
                <c:pt idx="118">
                  <c:v>-0.91133875009244292</c:v>
                </c:pt>
                <c:pt idx="119">
                  <c:v>-0.98499315992552172</c:v>
                </c:pt>
                <c:pt idx="120">
                  <c:v>-1.0214490025082481</c:v>
                </c:pt>
                <c:pt idx="121">
                  <c:v>-1.0452541340617805</c:v>
                </c:pt>
                <c:pt idx="122">
                  <c:v>-1.080603955096751</c:v>
                </c:pt>
                <c:pt idx="123">
                  <c:v>-1.037487430986719</c:v>
                </c:pt>
                <c:pt idx="124">
                  <c:v>-0.9926553633822599</c:v>
                </c:pt>
                <c:pt idx="125">
                  <c:v>-0.95600595635044083</c:v>
                </c:pt>
                <c:pt idx="126">
                  <c:v>-1.0036909595903156</c:v>
                </c:pt>
                <c:pt idx="127">
                  <c:v>-1.040249231277107</c:v>
                </c:pt>
                <c:pt idx="128">
                  <c:v>-0.94807103186629582</c:v>
                </c:pt>
                <c:pt idx="129">
                  <c:v>-1.0042171104255528</c:v>
                </c:pt>
                <c:pt idx="130">
                  <c:v>-0.98347002998747601</c:v>
                </c:pt>
                <c:pt idx="131">
                  <c:v>-0.97330731574591178</c:v>
                </c:pt>
                <c:pt idx="132">
                  <c:v>-0.92457970345521501</c:v>
                </c:pt>
                <c:pt idx="133">
                  <c:v>-0.91349382599999518</c:v>
                </c:pt>
                <c:pt idx="134">
                  <c:v>-0.90274402703738066</c:v>
                </c:pt>
                <c:pt idx="135">
                  <c:v>-0.77507557954319672</c:v>
                </c:pt>
                <c:pt idx="136">
                  <c:v>-0.70428357877221948</c:v>
                </c:pt>
                <c:pt idx="137">
                  <c:v>-0.63608473880097494</c:v>
                </c:pt>
                <c:pt idx="138">
                  <c:v>-0.63739558112419026</c:v>
                </c:pt>
                <c:pt idx="139">
                  <c:v>-0.72508331003838344</c:v>
                </c:pt>
                <c:pt idx="140">
                  <c:v>-0.69747587364504648</c:v>
                </c:pt>
                <c:pt idx="141">
                  <c:v>-0.68142600829216782</c:v>
                </c:pt>
                <c:pt idx="142">
                  <c:v>-0.61815457083530689</c:v>
                </c:pt>
                <c:pt idx="143">
                  <c:v>-0.63319507183270518</c:v>
                </c:pt>
                <c:pt idx="144">
                  <c:v>-0.63365651769763942</c:v>
                </c:pt>
                <c:pt idx="145">
                  <c:v>-0.62375992142499681</c:v>
                </c:pt>
                <c:pt idx="146">
                  <c:v>-0.6220746830230377</c:v>
                </c:pt>
                <c:pt idx="147">
                  <c:v>-0.59896678137356574</c:v>
                </c:pt>
                <c:pt idx="148">
                  <c:v>-0.60010657323495131</c:v>
                </c:pt>
                <c:pt idx="149">
                  <c:v>-0.61115071166707902</c:v>
                </c:pt>
                <c:pt idx="150">
                  <c:v>-0.71125205185546847</c:v>
                </c:pt>
                <c:pt idx="151">
                  <c:v>-0.71054838997446346</c:v>
                </c:pt>
                <c:pt idx="152">
                  <c:v>-0.72680549836024944</c:v>
                </c:pt>
                <c:pt idx="153">
                  <c:v>-0.70366844533957928</c:v>
                </c:pt>
                <c:pt idx="154">
                  <c:v>-0.68828534357784554</c:v>
                </c:pt>
                <c:pt idx="155">
                  <c:v>-0.64161101333420545</c:v>
                </c:pt>
                <c:pt idx="156">
                  <c:v>-0.65459033550694867</c:v>
                </c:pt>
                <c:pt idx="157">
                  <c:v>-0.67199421682345772</c:v>
                </c:pt>
                <c:pt idx="158">
                  <c:v>-0.68321683303878389</c:v>
                </c:pt>
                <c:pt idx="159">
                  <c:v>-0.65389619265055354</c:v>
                </c:pt>
                <c:pt idx="160">
                  <c:v>-0.64576712483019405</c:v>
                </c:pt>
                <c:pt idx="161">
                  <c:v>-0.6012372836140647</c:v>
                </c:pt>
                <c:pt idx="162">
                  <c:v>-0.61665631137014731</c:v>
                </c:pt>
                <c:pt idx="163">
                  <c:v>-0.52945108632147042</c:v>
                </c:pt>
                <c:pt idx="164">
                  <c:v>-0.51256414711140119</c:v>
                </c:pt>
                <c:pt idx="165">
                  <c:v>-0.51687732856267177</c:v>
                </c:pt>
                <c:pt idx="166">
                  <c:v>-0.51542825391438329</c:v>
                </c:pt>
                <c:pt idx="167">
                  <c:v>-0.48379877316004366</c:v>
                </c:pt>
                <c:pt idx="168">
                  <c:v>-0.4504977761828623</c:v>
                </c:pt>
                <c:pt idx="169">
                  <c:v>-0.44541128432764099</c:v>
                </c:pt>
                <c:pt idx="170">
                  <c:v>-0.46033940675573293</c:v>
                </c:pt>
                <c:pt idx="171">
                  <c:v>-0.43404461026348407</c:v>
                </c:pt>
                <c:pt idx="172">
                  <c:v>-0.47229426874738822</c:v>
                </c:pt>
                <c:pt idx="173">
                  <c:v>-0.39977975447523584</c:v>
                </c:pt>
                <c:pt idx="174">
                  <c:v>-0.37049772074294612</c:v>
                </c:pt>
                <c:pt idx="175">
                  <c:v>-0.40049175612757026</c:v>
                </c:pt>
                <c:pt idx="176">
                  <c:v>-0.44772078039883456</c:v>
                </c:pt>
                <c:pt idx="177">
                  <c:v>-0.48537228831508195</c:v>
                </c:pt>
                <c:pt idx="178">
                  <c:v>-0.5452571876818868</c:v>
                </c:pt>
                <c:pt idx="179">
                  <c:v>-0.60698515730342806</c:v>
                </c:pt>
                <c:pt idx="180">
                  <c:v>-0.60564282927236923</c:v>
                </c:pt>
                <c:pt idx="181">
                  <c:v>-0.60924753471243354</c:v>
                </c:pt>
                <c:pt idx="182">
                  <c:v>-0.65075435554947725</c:v>
                </c:pt>
                <c:pt idx="183">
                  <c:v>-0.6084139790297225</c:v>
                </c:pt>
                <c:pt idx="184">
                  <c:v>-0.58371140107639852</c:v>
                </c:pt>
                <c:pt idx="185">
                  <c:v>-0.61386001915834465</c:v>
                </c:pt>
                <c:pt idx="186">
                  <c:v>-0.6191474754801024</c:v>
                </c:pt>
                <c:pt idx="187">
                  <c:v>-0.57831527146908224</c:v>
                </c:pt>
                <c:pt idx="188">
                  <c:v>-0.57400531087054396</c:v>
                </c:pt>
                <c:pt idx="189">
                  <c:v>-0.5769624859289274</c:v>
                </c:pt>
                <c:pt idx="190">
                  <c:v>-0.57358826427932663</c:v>
                </c:pt>
                <c:pt idx="191">
                  <c:v>-0.51563099482586394</c:v>
                </c:pt>
                <c:pt idx="192">
                  <c:v>-0.50041707622316867</c:v>
                </c:pt>
                <c:pt idx="193">
                  <c:v>-0.4919247378667303</c:v>
                </c:pt>
                <c:pt idx="194">
                  <c:v>-0.45928239402736104</c:v>
                </c:pt>
                <c:pt idx="195">
                  <c:v>-0.4739808785397634</c:v>
                </c:pt>
                <c:pt idx="196">
                  <c:v>-0.47749327981736855</c:v>
                </c:pt>
                <c:pt idx="197">
                  <c:v>-0.45449456545589734</c:v>
                </c:pt>
                <c:pt idx="198">
                  <c:v>-0.43208999286266453</c:v>
                </c:pt>
                <c:pt idx="199">
                  <c:v>-0.42410199427288919</c:v>
                </c:pt>
                <c:pt idx="200">
                  <c:v>-0.4367378029444976</c:v>
                </c:pt>
                <c:pt idx="201">
                  <c:v>-0.39065616902927447</c:v>
                </c:pt>
                <c:pt idx="202">
                  <c:v>-0.34622436864586859</c:v>
                </c:pt>
                <c:pt idx="203">
                  <c:v>-0.36211646609079928</c:v>
                </c:pt>
                <c:pt idx="204">
                  <c:v>-0.37676418468620049</c:v>
                </c:pt>
                <c:pt idx="205">
                  <c:v>-0.44523095731980167</c:v>
                </c:pt>
                <c:pt idx="206">
                  <c:v>-0.4670492618609462</c:v>
                </c:pt>
                <c:pt idx="207">
                  <c:v>-0.48543376785639597</c:v>
                </c:pt>
                <c:pt idx="208">
                  <c:v>-0.49713274722725376</c:v>
                </c:pt>
                <c:pt idx="209">
                  <c:v>-0.52428534124508441</c:v>
                </c:pt>
                <c:pt idx="210">
                  <c:v>-0.47828555779899629</c:v>
                </c:pt>
                <c:pt idx="211">
                  <c:v>-0.38840060718486369</c:v>
                </c:pt>
                <c:pt idx="212">
                  <c:v>-0.34146350358891847</c:v>
                </c:pt>
                <c:pt idx="213">
                  <c:v>-0.36203299328835242</c:v>
                </c:pt>
                <c:pt idx="214">
                  <c:v>-0.29651927106006287</c:v>
                </c:pt>
                <c:pt idx="215">
                  <c:v>-0.36933723914539318</c:v>
                </c:pt>
                <c:pt idx="216">
                  <c:v>-0.47597898148325529</c:v>
                </c:pt>
                <c:pt idx="217">
                  <c:v>-0.34471145902488842</c:v>
                </c:pt>
                <c:pt idx="218">
                  <c:v>-0.29588676584144369</c:v>
                </c:pt>
                <c:pt idx="219">
                  <c:v>-0.27280717324850662</c:v>
                </c:pt>
                <c:pt idx="220">
                  <c:v>-0.27042527213155731</c:v>
                </c:pt>
                <c:pt idx="221">
                  <c:v>-0.34805388740925841</c:v>
                </c:pt>
                <c:pt idx="222">
                  <c:v>-0.3451863960051802</c:v>
                </c:pt>
                <c:pt idx="223">
                  <c:v>-0.32930986645066468</c:v>
                </c:pt>
                <c:pt idx="224">
                  <c:v>-0.28651736353102708</c:v>
                </c:pt>
                <c:pt idx="225">
                  <c:v>-0.28717162139132801</c:v>
                </c:pt>
                <c:pt idx="226">
                  <c:v>-0.18994826157434069</c:v>
                </c:pt>
                <c:pt idx="227">
                  <c:v>-0.20776650350817749</c:v>
                </c:pt>
                <c:pt idx="228">
                  <c:v>-0.1949413808348196</c:v>
                </c:pt>
                <c:pt idx="229">
                  <c:v>-0.20957388135800326</c:v>
                </c:pt>
                <c:pt idx="230">
                  <c:v>-0.201138553007633</c:v>
                </c:pt>
                <c:pt idx="231">
                  <c:v>-0.23897066998854954</c:v>
                </c:pt>
                <c:pt idx="232">
                  <c:v>-0.21976670949867452</c:v>
                </c:pt>
                <c:pt idx="233">
                  <c:v>-0.26433322431693346</c:v>
                </c:pt>
                <c:pt idx="234">
                  <c:v>-0.28423270609368756</c:v>
                </c:pt>
                <c:pt idx="235">
                  <c:v>-0.29631800520923551</c:v>
                </c:pt>
                <c:pt idx="236">
                  <c:v>-0.26161477034386266</c:v>
                </c:pt>
                <c:pt idx="237">
                  <c:v>-0.32646725323698839</c:v>
                </c:pt>
                <c:pt idx="238">
                  <c:v>-0.32264757844205921</c:v>
                </c:pt>
                <c:pt idx="239">
                  <c:v>-0.3168485838021402</c:v>
                </c:pt>
                <c:pt idx="240">
                  <c:v>-0.36881057696322023</c:v>
                </c:pt>
                <c:pt idx="241">
                  <c:v>-0.39575366040362731</c:v>
                </c:pt>
                <c:pt idx="242">
                  <c:v>-0.35430648559671674</c:v>
                </c:pt>
                <c:pt idx="243">
                  <c:v>-0.34656752172420313</c:v>
                </c:pt>
                <c:pt idx="244">
                  <c:v>-0.28674745953718778</c:v>
                </c:pt>
                <c:pt idx="245">
                  <c:v>-0.26559290860964568</c:v>
                </c:pt>
                <c:pt idx="246">
                  <c:v>-0.26562857000260015</c:v>
                </c:pt>
                <c:pt idx="247">
                  <c:v>-0.30898385407743301</c:v>
                </c:pt>
                <c:pt idx="248">
                  <c:v>-0.2116648310114819</c:v>
                </c:pt>
                <c:pt idx="249">
                  <c:v>-0.19675557364140292</c:v>
                </c:pt>
                <c:pt idx="250">
                  <c:v>-0.1674260897781206</c:v>
                </c:pt>
                <c:pt idx="251">
                  <c:v>-0.12029921565243348</c:v>
                </c:pt>
                <c:pt idx="252">
                  <c:v>-0.11681464145353668</c:v>
                </c:pt>
                <c:pt idx="253">
                  <c:v>-0.15590870667841411</c:v>
                </c:pt>
                <c:pt idx="254">
                  <c:v>-0.1116089786338815</c:v>
                </c:pt>
                <c:pt idx="255">
                  <c:v>-0.13635496693319452</c:v>
                </c:pt>
                <c:pt idx="256">
                  <c:v>-0.13153417652213611</c:v>
                </c:pt>
                <c:pt idx="257">
                  <c:v>-0.1294083738586233</c:v>
                </c:pt>
                <c:pt idx="258">
                  <c:v>-0.11779488492760141</c:v>
                </c:pt>
                <c:pt idx="259">
                  <c:v>-0.14150042567609866</c:v>
                </c:pt>
                <c:pt idx="260">
                  <c:v>-0.17148358703917072</c:v>
                </c:pt>
                <c:pt idx="261">
                  <c:v>-0.17814869949059492</c:v>
                </c:pt>
                <c:pt idx="262">
                  <c:v>-0.13918023811748198</c:v>
                </c:pt>
                <c:pt idx="263">
                  <c:v>-0.11802358199088389</c:v>
                </c:pt>
                <c:pt idx="264">
                  <c:v>-9.0328635068432694E-2</c:v>
                </c:pt>
                <c:pt idx="265">
                  <c:v>-1.9942867556678505E-2</c:v>
                </c:pt>
                <c:pt idx="266">
                  <c:v>-9.5327368769720547E-2</c:v>
                </c:pt>
                <c:pt idx="267">
                  <c:v>-8.9681495453419177E-2</c:v>
                </c:pt>
                <c:pt idx="268">
                  <c:v>-0.17790174581169885</c:v>
                </c:pt>
                <c:pt idx="269">
                  <c:v>-0.20285683554436748</c:v>
                </c:pt>
                <c:pt idx="270">
                  <c:v>-0.16734663057456206</c:v>
                </c:pt>
                <c:pt idx="271">
                  <c:v>-0.16751212121348055</c:v>
                </c:pt>
                <c:pt idx="272">
                  <c:v>-0.18690508544761888</c:v>
                </c:pt>
                <c:pt idx="273">
                  <c:v>-0.19006699378210126</c:v>
                </c:pt>
                <c:pt idx="274">
                  <c:v>-0.1221082294002179</c:v>
                </c:pt>
                <c:pt idx="275">
                  <c:v>-0.10323383379501101</c:v>
                </c:pt>
                <c:pt idx="276">
                  <c:v>-0.13187822013168105</c:v>
                </c:pt>
                <c:pt idx="277">
                  <c:v>-0.15096911313105432</c:v>
                </c:pt>
                <c:pt idx="278">
                  <c:v>-0.16932351779410335</c:v>
                </c:pt>
                <c:pt idx="279">
                  <c:v>-9.9683429464585013E-2</c:v>
                </c:pt>
                <c:pt idx="280">
                  <c:v>-7.3754421986269442E-2</c:v>
                </c:pt>
                <c:pt idx="281">
                  <c:v>-7.2660459019862719E-2</c:v>
                </c:pt>
                <c:pt idx="282">
                  <c:v>-7.1876150737505931E-2</c:v>
                </c:pt>
                <c:pt idx="283">
                  <c:v>-0.10406131647207613</c:v>
                </c:pt>
                <c:pt idx="284">
                  <c:v>-6.6367993215331003E-2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147120"/>
        <c:axId val="494148296"/>
      </c:scatterChart>
      <c:valAx>
        <c:axId val="49414712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48296"/>
        <c:crosses val="autoZero"/>
        <c:crossBetween val="midCat"/>
      </c:valAx>
      <c:valAx>
        <c:axId val="494148296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47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311.58999999999997</c:v>
                </c:pt>
                <c:pt idx="1">
                  <c:v>313.02999999999997</c:v>
                </c:pt>
                <c:pt idx="2">
                  <c:v>305.77999999999997</c:v>
                </c:pt>
                <c:pt idx="3">
                  <c:v>310.55</c:v>
                </c:pt>
                <c:pt idx="4">
                  <c:v>314.52999999999997</c:v>
                </c:pt>
                <c:pt idx="5">
                  <c:v>309.82</c:v>
                </c:pt>
                <c:pt idx="6">
                  <c:v>312.58</c:v>
                </c:pt>
                <c:pt idx="7">
                  <c:v>314.81</c:v>
                </c:pt>
                <c:pt idx="8">
                  <c:v>312</c:v>
                </c:pt>
                <c:pt idx="9">
                  <c:v>307.05</c:v>
                </c:pt>
                <c:pt idx="10">
                  <c:v>303.5</c:v>
                </c:pt>
                <c:pt idx="11">
                  <c:v>304.51</c:v>
                </c:pt>
                <c:pt idx="12">
                  <c:v>302.82</c:v>
                </c:pt>
                <c:pt idx="13">
                  <c:v>299.79000000000002</c:v>
                </c:pt>
                <c:pt idx="14">
                  <c:v>297.41000000000003</c:v>
                </c:pt>
                <c:pt idx="15">
                  <c:v>302.66000000000003</c:v>
                </c:pt>
                <c:pt idx="16">
                  <c:v>296.10000000000002</c:v>
                </c:pt>
                <c:pt idx="17">
                  <c:v>307.73</c:v>
                </c:pt>
                <c:pt idx="18">
                  <c:v>312.3</c:v>
                </c:pt>
                <c:pt idx="19">
                  <c:v>310.67</c:v>
                </c:pt>
                <c:pt idx="20">
                  <c:v>313.58999999999997</c:v>
                </c:pt>
                <c:pt idx="21">
                  <c:v>306.02999999999997</c:v>
                </c:pt>
                <c:pt idx="22">
                  <c:v>305.63</c:v>
                </c:pt>
                <c:pt idx="23">
                  <c:v>307.86</c:v>
                </c:pt>
                <c:pt idx="24">
                  <c:v>306.13</c:v>
                </c:pt>
                <c:pt idx="25">
                  <c:v>308.17</c:v>
                </c:pt>
                <c:pt idx="26">
                  <c:v>306.85000000000002</c:v>
                </c:pt>
                <c:pt idx="27">
                  <c:v>309.33</c:v>
                </c:pt>
                <c:pt idx="28">
                  <c:v>318.17</c:v>
                </c:pt>
                <c:pt idx="29">
                  <c:v>316.81</c:v>
                </c:pt>
                <c:pt idx="30">
                  <c:v>316.81</c:v>
                </c:pt>
                <c:pt idx="31">
                  <c:v>313.38</c:v>
                </c:pt>
                <c:pt idx="32">
                  <c:v>313.82</c:v>
                </c:pt>
                <c:pt idx="33">
                  <c:v>313.42</c:v>
                </c:pt>
                <c:pt idx="34">
                  <c:v>313.39</c:v>
                </c:pt>
                <c:pt idx="35">
                  <c:v>313.94</c:v>
                </c:pt>
                <c:pt idx="36">
                  <c:v>314.49</c:v>
                </c:pt>
                <c:pt idx="37">
                  <c:v>308.87</c:v>
                </c:pt>
                <c:pt idx="38">
                  <c:v>314.42</c:v>
                </c:pt>
                <c:pt idx="39">
                  <c:v>313.64999999999998</c:v>
                </c:pt>
                <c:pt idx="40">
                  <c:v>315.95999999999998</c:v>
                </c:pt>
                <c:pt idx="41">
                  <c:v>314.56</c:v>
                </c:pt>
                <c:pt idx="42">
                  <c:v>321.33999999999997</c:v>
                </c:pt>
                <c:pt idx="43">
                  <c:v>330.11</c:v>
                </c:pt>
                <c:pt idx="44">
                  <c:v>301.83</c:v>
                </c:pt>
                <c:pt idx="45">
                  <c:v>289.93</c:v>
                </c:pt>
                <c:pt idx="46">
                  <c:v>289.02999999999997</c:v>
                </c:pt>
                <c:pt idx="47">
                  <c:v>288.35000000000002</c:v>
                </c:pt>
                <c:pt idx="48">
                  <c:v>287.04000000000002</c:v>
                </c:pt>
                <c:pt idx="49">
                  <c:v>287.35000000000002</c:v>
                </c:pt>
                <c:pt idx="50">
                  <c:v>287.77999999999997</c:v>
                </c:pt>
                <c:pt idx="51">
                  <c:v>282.45</c:v>
                </c:pt>
                <c:pt idx="52">
                  <c:v>262.41000000000003</c:v>
                </c:pt>
                <c:pt idx="53">
                  <c:v>259.82</c:v>
                </c:pt>
                <c:pt idx="54">
                  <c:v>261.5</c:v>
                </c:pt>
                <c:pt idx="55">
                  <c:v>260.3</c:v>
                </c:pt>
                <c:pt idx="56">
                  <c:v>252.87</c:v>
                </c:pt>
                <c:pt idx="57">
                  <c:v>251.19</c:v>
                </c:pt>
                <c:pt idx="58">
                  <c:v>253.36</c:v>
                </c:pt>
                <c:pt idx="59">
                  <c:v>252.54</c:v>
                </c:pt>
                <c:pt idx="60">
                  <c:v>251.3</c:v>
                </c:pt>
                <c:pt idx="61">
                  <c:v>247.27</c:v>
                </c:pt>
                <c:pt idx="62">
                  <c:v>247.48</c:v>
                </c:pt>
                <c:pt idx="63">
                  <c:v>242.03</c:v>
                </c:pt>
                <c:pt idx="64">
                  <c:v>245.06</c:v>
                </c:pt>
                <c:pt idx="65">
                  <c:v>241.82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46728"/>
        <c:axId val="494147512"/>
      </c:lineChart>
      <c:dateAx>
        <c:axId val="494146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47512"/>
        <c:crosses val="autoZero"/>
        <c:auto val="1"/>
        <c:lblOffset val="100"/>
        <c:baseTimeUnit val="days"/>
      </c:dateAx>
      <c:valAx>
        <c:axId val="49414751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46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38.200000000000003</c:v>
                </c:pt>
                <c:pt idx="1">
                  <c:v>38.119999999999997</c:v>
                </c:pt>
                <c:pt idx="2">
                  <c:v>38.47</c:v>
                </c:pt>
                <c:pt idx="3">
                  <c:v>40.22</c:v>
                </c:pt>
                <c:pt idx="4">
                  <c:v>41.31</c:v>
                </c:pt>
                <c:pt idx="5">
                  <c:v>41.18</c:v>
                </c:pt>
                <c:pt idx="6">
                  <c:v>42.06</c:v>
                </c:pt>
                <c:pt idx="7">
                  <c:v>42.59</c:v>
                </c:pt>
                <c:pt idx="8">
                  <c:v>41.91</c:v>
                </c:pt>
                <c:pt idx="9">
                  <c:v>41.26</c:v>
                </c:pt>
                <c:pt idx="10">
                  <c:v>41.49</c:v>
                </c:pt>
                <c:pt idx="11">
                  <c:v>41.79</c:v>
                </c:pt>
                <c:pt idx="12">
                  <c:v>41.49</c:v>
                </c:pt>
                <c:pt idx="13">
                  <c:v>40.840000000000003</c:v>
                </c:pt>
                <c:pt idx="14">
                  <c:v>40.909999999999997</c:v>
                </c:pt>
                <c:pt idx="15">
                  <c:v>41.33</c:v>
                </c:pt>
                <c:pt idx="16">
                  <c:v>39.89</c:v>
                </c:pt>
                <c:pt idx="17">
                  <c:v>40.57</c:v>
                </c:pt>
                <c:pt idx="18">
                  <c:v>40.31</c:v>
                </c:pt>
                <c:pt idx="19">
                  <c:v>40.4</c:v>
                </c:pt>
                <c:pt idx="20">
                  <c:v>39.97</c:v>
                </c:pt>
                <c:pt idx="21">
                  <c:v>41.92</c:v>
                </c:pt>
                <c:pt idx="22">
                  <c:v>42.36</c:v>
                </c:pt>
                <c:pt idx="23">
                  <c:v>42.75</c:v>
                </c:pt>
                <c:pt idx="24">
                  <c:v>43.22</c:v>
                </c:pt>
                <c:pt idx="25">
                  <c:v>43.03</c:v>
                </c:pt>
                <c:pt idx="26">
                  <c:v>42.85</c:v>
                </c:pt>
                <c:pt idx="27">
                  <c:v>43.15</c:v>
                </c:pt>
                <c:pt idx="28">
                  <c:v>45.62</c:v>
                </c:pt>
                <c:pt idx="29">
                  <c:v>47.9</c:v>
                </c:pt>
                <c:pt idx="30">
                  <c:v>48.66</c:v>
                </c:pt>
                <c:pt idx="31">
                  <c:v>49.32</c:v>
                </c:pt>
                <c:pt idx="32">
                  <c:v>48.9</c:v>
                </c:pt>
                <c:pt idx="33">
                  <c:v>48.53</c:v>
                </c:pt>
                <c:pt idx="34">
                  <c:v>48.75</c:v>
                </c:pt>
                <c:pt idx="35">
                  <c:v>48.46</c:v>
                </c:pt>
                <c:pt idx="36">
                  <c:v>48.71</c:v>
                </c:pt>
                <c:pt idx="37">
                  <c:v>48.79</c:v>
                </c:pt>
                <c:pt idx="38">
                  <c:v>49.92</c:v>
                </c:pt>
                <c:pt idx="39">
                  <c:v>48.53</c:v>
                </c:pt>
                <c:pt idx="40">
                  <c:v>48.46</c:v>
                </c:pt>
                <c:pt idx="41">
                  <c:v>48.55</c:v>
                </c:pt>
                <c:pt idx="42">
                  <c:v>48.41</c:v>
                </c:pt>
                <c:pt idx="43">
                  <c:v>46.53</c:v>
                </c:pt>
                <c:pt idx="44">
                  <c:v>46.74</c:v>
                </c:pt>
                <c:pt idx="45">
                  <c:v>46.79</c:v>
                </c:pt>
                <c:pt idx="46">
                  <c:v>46.72</c:v>
                </c:pt>
                <c:pt idx="47">
                  <c:v>46.93</c:v>
                </c:pt>
                <c:pt idx="48">
                  <c:v>46.48</c:v>
                </c:pt>
                <c:pt idx="49">
                  <c:v>47.28</c:v>
                </c:pt>
                <c:pt idx="50">
                  <c:v>46.59</c:v>
                </c:pt>
                <c:pt idx="51">
                  <c:v>46.86</c:v>
                </c:pt>
                <c:pt idx="52">
                  <c:v>47.2</c:v>
                </c:pt>
                <c:pt idx="53">
                  <c:v>44.93</c:v>
                </c:pt>
                <c:pt idx="54">
                  <c:v>45.53</c:v>
                </c:pt>
                <c:pt idx="55">
                  <c:v>45.45</c:v>
                </c:pt>
                <c:pt idx="56">
                  <c:v>45.38</c:v>
                </c:pt>
                <c:pt idx="57">
                  <c:v>45.3</c:v>
                </c:pt>
                <c:pt idx="58">
                  <c:v>45.16</c:v>
                </c:pt>
                <c:pt idx="59">
                  <c:v>44.55</c:v>
                </c:pt>
                <c:pt idx="60">
                  <c:v>44.54</c:v>
                </c:pt>
                <c:pt idx="61">
                  <c:v>43.7</c:v>
                </c:pt>
                <c:pt idx="62">
                  <c:v>43.54</c:v>
                </c:pt>
                <c:pt idx="63">
                  <c:v>42.67</c:v>
                </c:pt>
                <c:pt idx="64">
                  <c:v>43.48</c:v>
                </c:pt>
                <c:pt idx="65">
                  <c:v>43.24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56920"/>
        <c:axId val="494162800"/>
      </c:lineChart>
      <c:dateAx>
        <c:axId val="494156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62800"/>
        <c:crosses val="autoZero"/>
        <c:auto val="1"/>
        <c:lblOffset val="100"/>
        <c:baseTimeUnit val="days"/>
      </c:dateAx>
      <c:valAx>
        <c:axId val="49416280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75.72</c:v>
                </c:pt>
                <c:pt idx="1">
                  <c:v>74.53</c:v>
                </c:pt>
                <c:pt idx="2">
                  <c:v>73.16</c:v>
                </c:pt>
                <c:pt idx="3">
                  <c:v>74.900000000000006</c:v>
                </c:pt>
                <c:pt idx="4">
                  <c:v>74.69</c:v>
                </c:pt>
                <c:pt idx="5">
                  <c:v>76.31</c:v>
                </c:pt>
                <c:pt idx="6">
                  <c:v>78.97</c:v>
                </c:pt>
                <c:pt idx="7">
                  <c:v>77.27</c:v>
                </c:pt>
                <c:pt idx="8">
                  <c:v>75.81</c:v>
                </c:pt>
                <c:pt idx="9">
                  <c:v>75.52</c:v>
                </c:pt>
                <c:pt idx="10">
                  <c:v>77.2</c:v>
                </c:pt>
                <c:pt idx="11">
                  <c:v>77.77</c:v>
                </c:pt>
                <c:pt idx="12">
                  <c:v>79</c:v>
                </c:pt>
                <c:pt idx="13">
                  <c:v>79.19</c:v>
                </c:pt>
                <c:pt idx="14">
                  <c:v>78.97</c:v>
                </c:pt>
                <c:pt idx="15">
                  <c:v>78.540000000000006</c:v>
                </c:pt>
                <c:pt idx="16">
                  <c:v>76.900000000000006</c:v>
                </c:pt>
                <c:pt idx="17">
                  <c:v>81.77</c:v>
                </c:pt>
                <c:pt idx="18">
                  <c:v>82.48</c:v>
                </c:pt>
                <c:pt idx="19">
                  <c:v>81.099999999999994</c:v>
                </c:pt>
                <c:pt idx="20">
                  <c:v>82</c:v>
                </c:pt>
                <c:pt idx="21">
                  <c:v>80.63</c:v>
                </c:pt>
                <c:pt idx="22">
                  <c:v>81.98</c:v>
                </c:pt>
                <c:pt idx="23">
                  <c:v>79.930000000000007</c:v>
                </c:pt>
                <c:pt idx="24">
                  <c:v>80.180000000000007</c:v>
                </c:pt>
                <c:pt idx="25">
                  <c:v>80.650000000000006</c:v>
                </c:pt>
                <c:pt idx="26">
                  <c:v>83.44</c:v>
                </c:pt>
                <c:pt idx="27">
                  <c:v>95.5</c:v>
                </c:pt>
                <c:pt idx="28">
                  <c:v>94.99</c:v>
                </c:pt>
                <c:pt idx="29">
                  <c:v>92.41</c:v>
                </c:pt>
                <c:pt idx="30">
                  <c:v>93.05</c:v>
                </c:pt>
                <c:pt idx="31">
                  <c:v>92.94</c:v>
                </c:pt>
                <c:pt idx="32">
                  <c:v>90.96</c:v>
                </c:pt>
                <c:pt idx="33">
                  <c:v>92.43</c:v>
                </c:pt>
                <c:pt idx="34">
                  <c:v>92.67</c:v>
                </c:pt>
                <c:pt idx="35">
                  <c:v>91.22</c:v>
                </c:pt>
                <c:pt idx="36">
                  <c:v>90.62</c:v>
                </c:pt>
                <c:pt idx="37">
                  <c:v>87.07</c:v>
                </c:pt>
                <c:pt idx="38">
                  <c:v>87.67</c:v>
                </c:pt>
                <c:pt idx="39">
                  <c:v>87.9</c:v>
                </c:pt>
                <c:pt idx="40">
                  <c:v>87</c:v>
                </c:pt>
                <c:pt idx="41">
                  <c:v>86.21</c:v>
                </c:pt>
                <c:pt idx="42">
                  <c:v>84.39</c:v>
                </c:pt>
                <c:pt idx="43">
                  <c:v>83.59</c:v>
                </c:pt>
                <c:pt idx="44">
                  <c:v>86.69</c:v>
                </c:pt>
                <c:pt idx="45">
                  <c:v>87.91</c:v>
                </c:pt>
                <c:pt idx="46">
                  <c:v>86.92</c:v>
                </c:pt>
                <c:pt idx="47">
                  <c:v>87.22</c:v>
                </c:pt>
                <c:pt idx="49">
                  <c:v>89.46</c:v>
                </c:pt>
                <c:pt idx="50">
                  <c:v>88.86</c:v>
                </c:pt>
                <c:pt idx="51">
                  <c:v>89.53</c:v>
                </c:pt>
                <c:pt idx="52">
                  <c:v>87.46</c:v>
                </c:pt>
                <c:pt idx="53">
                  <c:v>89.55</c:v>
                </c:pt>
                <c:pt idx="54">
                  <c:v>90.39</c:v>
                </c:pt>
                <c:pt idx="55">
                  <c:v>92.26</c:v>
                </c:pt>
                <c:pt idx="56">
                  <c:v>90.34</c:v>
                </c:pt>
                <c:pt idx="57">
                  <c:v>91.59</c:v>
                </c:pt>
                <c:pt idx="58">
                  <c:v>88.77</c:v>
                </c:pt>
                <c:pt idx="59">
                  <c:v>89.07</c:v>
                </c:pt>
                <c:pt idx="60">
                  <c:v>87.78</c:v>
                </c:pt>
                <c:pt idx="61">
                  <c:v>84.23</c:v>
                </c:pt>
                <c:pt idx="62">
                  <c:v>82.47</c:v>
                </c:pt>
                <c:pt idx="63">
                  <c:v>82.08</c:v>
                </c:pt>
                <c:pt idx="64">
                  <c:v>81.290000000000006</c:v>
                </c:pt>
                <c:pt idx="65">
                  <c:v>84.15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51824"/>
        <c:axId val="494144376"/>
      </c:lineChart>
      <c:dateAx>
        <c:axId val="494151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44376"/>
        <c:crosses val="autoZero"/>
        <c:auto val="1"/>
        <c:lblOffset val="100"/>
        <c:baseTimeUnit val="days"/>
      </c:dateAx>
      <c:valAx>
        <c:axId val="4941443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112.52</c:v>
                </c:pt>
                <c:pt idx="1">
                  <c:v>113.05</c:v>
                </c:pt>
                <c:pt idx="2">
                  <c:v>112.18</c:v>
                </c:pt>
                <c:pt idx="3">
                  <c:v>113.95</c:v>
                </c:pt>
                <c:pt idx="4">
                  <c:v>113.09</c:v>
                </c:pt>
                <c:pt idx="5">
                  <c:v>112.88</c:v>
                </c:pt>
                <c:pt idx="6">
                  <c:v>112.71</c:v>
                </c:pt>
                <c:pt idx="7">
                  <c:v>114.62</c:v>
                </c:pt>
                <c:pt idx="8">
                  <c:v>113.55</c:v>
                </c:pt>
                <c:pt idx="9">
                  <c:v>113.57</c:v>
                </c:pt>
                <c:pt idx="10">
                  <c:v>113.58</c:v>
                </c:pt>
                <c:pt idx="11">
                  <c:v>114.92</c:v>
                </c:pt>
                <c:pt idx="12">
                  <c:v>115.57</c:v>
                </c:pt>
                <c:pt idx="13">
                  <c:v>111.77</c:v>
                </c:pt>
                <c:pt idx="14">
                  <c:v>107.95</c:v>
                </c:pt>
                <c:pt idx="15">
                  <c:v>105.44</c:v>
                </c:pt>
                <c:pt idx="16">
                  <c:v>103.13</c:v>
                </c:pt>
                <c:pt idx="17">
                  <c:v>105.52</c:v>
                </c:pt>
                <c:pt idx="18">
                  <c:v>108.36</c:v>
                </c:pt>
                <c:pt idx="19">
                  <c:v>107.7</c:v>
                </c:pt>
                <c:pt idx="20">
                  <c:v>107.73</c:v>
                </c:pt>
                <c:pt idx="21">
                  <c:v>106.73</c:v>
                </c:pt>
                <c:pt idx="22">
                  <c:v>106.1</c:v>
                </c:pt>
                <c:pt idx="23">
                  <c:v>106</c:v>
                </c:pt>
                <c:pt idx="24">
                  <c:v>106.82</c:v>
                </c:pt>
                <c:pt idx="25">
                  <c:v>106.94</c:v>
                </c:pt>
                <c:pt idx="26">
                  <c:v>107.57</c:v>
                </c:pt>
                <c:pt idx="27">
                  <c:v>108.03</c:v>
                </c:pt>
                <c:pt idx="28">
                  <c:v>108.85</c:v>
                </c:pt>
                <c:pt idx="29">
                  <c:v>108.51</c:v>
                </c:pt>
                <c:pt idx="30">
                  <c:v>109.36</c:v>
                </c:pt>
                <c:pt idx="31">
                  <c:v>109.08</c:v>
                </c:pt>
                <c:pt idx="32">
                  <c:v>109.22</c:v>
                </c:pt>
                <c:pt idx="33">
                  <c:v>109.38</c:v>
                </c:pt>
                <c:pt idx="34">
                  <c:v>109.48</c:v>
                </c:pt>
                <c:pt idx="35">
                  <c:v>108.18</c:v>
                </c:pt>
                <c:pt idx="36">
                  <c:v>107.93</c:v>
                </c:pt>
                <c:pt idx="37">
                  <c:v>108</c:v>
                </c:pt>
                <c:pt idx="38">
                  <c:v>108.81</c:v>
                </c:pt>
                <c:pt idx="39">
                  <c:v>108.37</c:v>
                </c:pt>
                <c:pt idx="40">
                  <c:v>107.48</c:v>
                </c:pt>
                <c:pt idx="41">
                  <c:v>105.87</c:v>
                </c:pt>
                <c:pt idx="43">
                  <c:v>105.79</c:v>
                </c:pt>
                <c:pt idx="44">
                  <c:v>104.48</c:v>
                </c:pt>
                <c:pt idx="45">
                  <c:v>106.05</c:v>
                </c:pt>
                <c:pt idx="46">
                  <c:v>104.21</c:v>
                </c:pt>
                <c:pt idx="47">
                  <c:v>104.34</c:v>
                </c:pt>
                <c:pt idx="48">
                  <c:v>102.95</c:v>
                </c:pt>
                <c:pt idx="49">
                  <c:v>96.67</c:v>
                </c:pt>
                <c:pt idx="50">
                  <c:v>97.34</c:v>
                </c:pt>
                <c:pt idx="51">
                  <c:v>98.66</c:v>
                </c:pt>
                <c:pt idx="52">
                  <c:v>99.43</c:v>
                </c:pt>
                <c:pt idx="53">
                  <c:v>99.96</c:v>
                </c:pt>
                <c:pt idx="54">
                  <c:v>99.87</c:v>
                </c:pt>
                <c:pt idx="55">
                  <c:v>99.83</c:v>
                </c:pt>
                <c:pt idx="56">
                  <c:v>98.78</c:v>
                </c:pt>
                <c:pt idx="57">
                  <c:v>98.79</c:v>
                </c:pt>
                <c:pt idx="58">
                  <c:v>96.87</c:v>
                </c:pt>
                <c:pt idx="59">
                  <c:v>97.42</c:v>
                </c:pt>
                <c:pt idx="60">
                  <c:v>96.98</c:v>
                </c:pt>
                <c:pt idx="61">
                  <c:v>96.68</c:v>
                </c:pt>
                <c:pt idx="62">
                  <c:v>95.94</c:v>
                </c:pt>
                <c:pt idx="63">
                  <c:v>95.53</c:v>
                </c:pt>
                <c:pt idx="64">
                  <c:v>94.99</c:v>
                </c:pt>
                <c:pt idx="65">
                  <c:v>95.89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59664"/>
        <c:axId val="494157704"/>
      </c:lineChart>
      <c:dateAx>
        <c:axId val="494159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7704"/>
        <c:crosses val="autoZero"/>
        <c:auto val="1"/>
        <c:lblOffset val="100"/>
        <c:baseTimeUnit val="days"/>
      </c:dateAx>
      <c:valAx>
        <c:axId val="4941577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AXP!$AA$2:$AA$68</c:f>
              <c:numCache>
                <c:formatCode>General</c:formatCode>
                <c:ptCount val="67"/>
                <c:pt idx="0">
                  <c:v>63.81</c:v>
                </c:pt>
                <c:pt idx="1">
                  <c:v>64.040000000000006</c:v>
                </c:pt>
                <c:pt idx="2">
                  <c:v>63.37</c:v>
                </c:pt>
                <c:pt idx="3">
                  <c:v>64.22</c:v>
                </c:pt>
                <c:pt idx="4">
                  <c:v>64.28</c:v>
                </c:pt>
                <c:pt idx="5">
                  <c:v>63.42</c:v>
                </c:pt>
                <c:pt idx="6">
                  <c:v>63.85</c:v>
                </c:pt>
                <c:pt idx="7">
                  <c:v>64.63</c:v>
                </c:pt>
                <c:pt idx="8">
                  <c:v>64.28</c:v>
                </c:pt>
                <c:pt idx="9">
                  <c:v>63.72</c:v>
                </c:pt>
                <c:pt idx="10">
                  <c:v>64.06</c:v>
                </c:pt>
                <c:pt idx="11">
                  <c:v>63.66</c:v>
                </c:pt>
                <c:pt idx="12">
                  <c:v>63.83</c:v>
                </c:pt>
                <c:pt idx="13">
                  <c:v>63.48</c:v>
                </c:pt>
                <c:pt idx="14">
                  <c:v>64.36</c:v>
                </c:pt>
                <c:pt idx="15">
                  <c:v>65.900000000000006</c:v>
                </c:pt>
                <c:pt idx="16">
                  <c:v>65.12</c:v>
                </c:pt>
                <c:pt idx="17">
                  <c:v>66.239999999999995</c:v>
                </c:pt>
                <c:pt idx="18">
                  <c:v>66.19</c:v>
                </c:pt>
                <c:pt idx="19">
                  <c:v>65.760000000000005</c:v>
                </c:pt>
                <c:pt idx="20">
                  <c:v>65.19</c:v>
                </c:pt>
                <c:pt idx="21">
                  <c:v>64.86</c:v>
                </c:pt>
                <c:pt idx="22">
                  <c:v>65.58</c:v>
                </c:pt>
                <c:pt idx="23">
                  <c:v>65.45</c:v>
                </c:pt>
                <c:pt idx="24">
                  <c:v>65.52</c:v>
                </c:pt>
                <c:pt idx="25">
                  <c:v>64.790000000000006</c:v>
                </c:pt>
                <c:pt idx="26">
                  <c:v>65</c:v>
                </c:pt>
                <c:pt idx="27">
                  <c:v>65.16</c:v>
                </c:pt>
                <c:pt idx="28">
                  <c:v>65.680000000000007</c:v>
                </c:pt>
                <c:pt idx="29">
                  <c:v>65.36</c:v>
                </c:pt>
                <c:pt idx="30">
                  <c:v>65.53</c:v>
                </c:pt>
                <c:pt idx="31">
                  <c:v>65.63</c:v>
                </c:pt>
                <c:pt idx="32">
                  <c:v>65.680000000000007</c:v>
                </c:pt>
                <c:pt idx="33">
                  <c:v>65.3</c:v>
                </c:pt>
                <c:pt idx="34">
                  <c:v>65.63</c:v>
                </c:pt>
                <c:pt idx="35">
                  <c:v>65.38</c:v>
                </c:pt>
                <c:pt idx="36">
                  <c:v>65.48</c:v>
                </c:pt>
                <c:pt idx="37">
                  <c:v>64.739999999999995</c:v>
                </c:pt>
                <c:pt idx="38">
                  <c:v>65.39</c:v>
                </c:pt>
                <c:pt idx="39">
                  <c:v>65.83</c:v>
                </c:pt>
                <c:pt idx="40">
                  <c:v>65.52</c:v>
                </c:pt>
                <c:pt idx="41">
                  <c:v>63.94</c:v>
                </c:pt>
                <c:pt idx="42">
                  <c:v>63.83</c:v>
                </c:pt>
                <c:pt idx="43">
                  <c:v>63.47</c:v>
                </c:pt>
                <c:pt idx="44">
                  <c:v>64.13</c:v>
                </c:pt>
                <c:pt idx="45">
                  <c:v>64.459999999999994</c:v>
                </c:pt>
                <c:pt idx="46">
                  <c:v>64.790000000000006</c:v>
                </c:pt>
                <c:pt idx="47">
                  <c:v>64.59</c:v>
                </c:pt>
                <c:pt idx="48">
                  <c:v>64.37</c:v>
                </c:pt>
                <c:pt idx="49">
                  <c:v>64.33</c:v>
                </c:pt>
                <c:pt idx="50">
                  <c:v>64.28</c:v>
                </c:pt>
                <c:pt idx="51">
                  <c:v>63.43</c:v>
                </c:pt>
                <c:pt idx="52">
                  <c:v>64.48</c:v>
                </c:pt>
                <c:pt idx="53">
                  <c:v>64.16</c:v>
                </c:pt>
                <c:pt idx="54">
                  <c:v>63.99</c:v>
                </c:pt>
                <c:pt idx="55">
                  <c:v>63.78</c:v>
                </c:pt>
                <c:pt idx="56">
                  <c:v>63.61</c:v>
                </c:pt>
                <c:pt idx="57">
                  <c:v>63.1</c:v>
                </c:pt>
                <c:pt idx="58">
                  <c:v>63</c:v>
                </c:pt>
                <c:pt idx="59">
                  <c:v>62.16</c:v>
                </c:pt>
                <c:pt idx="60">
                  <c:v>61.49</c:v>
                </c:pt>
                <c:pt idx="61">
                  <c:v>59.81</c:v>
                </c:pt>
                <c:pt idx="62">
                  <c:v>59.48</c:v>
                </c:pt>
                <c:pt idx="63">
                  <c:v>59.15</c:v>
                </c:pt>
                <c:pt idx="64">
                  <c:v>60.69</c:v>
                </c:pt>
                <c:pt idx="65">
                  <c:v>60.76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64368"/>
        <c:axId val="494165544"/>
      </c:lineChart>
      <c:dateAx>
        <c:axId val="494164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65544"/>
        <c:crosses val="autoZero"/>
        <c:auto val="1"/>
        <c:lblOffset val="100"/>
        <c:baseTimeUnit val="days"/>
      </c:dateAx>
      <c:valAx>
        <c:axId val="49416554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6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42625</c:v>
                </c:pt>
                <c:pt idx="17">
                  <c:v>42622</c:v>
                </c:pt>
                <c:pt idx="18">
                  <c:v>42621</c:v>
                </c:pt>
                <c:pt idx="19">
                  <c:v>42620</c:v>
                </c:pt>
                <c:pt idx="20">
                  <c:v>42619</c:v>
                </c:pt>
                <c:pt idx="21">
                  <c:v>42615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69.7</c:v>
                </c:pt>
                <c:pt idx="1">
                  <c:v>69.989999999999995</c:v>
                </c:pt>
                <c:pt idx="2">
                  <c:v>69.319999999999993</c:v>
                </c:pt>
                <c:pt idx="3">
                  <c:v>70.5</c:v>
                </c:pt>
                <c:pt idx="4">
                  <c:v>71.599999999999994</c:v>
                </c:pt>
                <c:pt idx="5">
                  <c:v>71.69</c:v>
                </c:pt>
                <c:pt idx="6">
                  <c:v>72.09</c:v>
                </c:pt>
                <c:pt idx="7">
                  <c:v>71.89</c:v>
                </c:pt>
                <c:pt idx="8">
                  <c:v>72.180000000000007</c:v>
                </c:pt>
                <c:pt idx="9">
                  <c:v>71.72</c:v>
                </c:pt>
                <c:pt idx="10">
                  <c:v>71.83</c:v>
                </c:pt>
                <c:pt idx="11">
                  <c:v>71.91</c:v>
                </c:pt>
                <c:pt idx="12">
                  <c:v>72.53</c:v>
                </c:pt>
                <c:pt idx="13">
                  <c:v>71.510000000000005</c:v>
                </c:pt>
                <c:pt idx="14">
                  <c:v>70.38</c:v>
                </c:pt>
                <c:pt idx="15">
                  <c:v>71.77</c:v>
                </c:pt>
                <c:pt idx="17">
                  <c:v>70.58</c:v>
                </c:pt>
                <c:pt idx="18">
                  <c:v>70.67</c:v>
                </c:pt>
                <c:pt idx="19">
                  <c:v>71.75</c:v>
                </c:pt>
                <c:pt idx="20">
                  <c:v>72</c:v>
                </c:pt>
                <c:pt idx="21">
                  <c:v>73.319999999999993</c:v>
                </c:pt>
                <c:pt idx="22">
                  <c:v>73.78</c:v>
                </c:pt>
                <c:pt idx="23">
                  <c:v>73.41</c:v>
                </c:pt>
                <c:pt idx="24">
                  <c:v>75.650000000000006</c:v>
                </c:pt>
                <c:pt idx="25">
                  <c:v>77.489999999999995</c:v>
                </c:pt>
                <c:pt idx="26">
                  <c:v>75.5</c:v>
                </c:pt>
                <c:pt idx="27">
                  <c:v>75.61</c:v>
                </c:pt>
                <c:pt idx="28">
                  <c:v>91.79</c:v>
                </c:pt>
                <c:pt idx="29">
                  <c:v>91.49</c:v>
                </c:pt>
                <c:pt idx="30">
                  <c:v>90.8</c:v>
                </c:pt>
                <c:pt idx="31">
                  <c:v>90.85</c:v>
                </c:pt>
                <c:pt idx="32">
                  <c:v>91.69</c:v>
                </c:pt>
                <c:pt idx="33">
                  <c:v>90.92</c:v>
                </c:pt>
                <c:pt idx="34">
                  <c:v>89.49</c:v>
                </c:pt>
                <c:pt idx="35">
                  <c:v>92.13</c:v>
                </c:pt>
                <c:pt idx="36">
                  <c:v>92.91</c:v>
                </c:pt>
                <c:pt idx="37">
                  <c:v>92.72</c:v>
                </c:pt>
                <c:pt idx="38">
                  <c:v>93.02</c:v>
                </c:pt>
                <c:pt idx="39">
                  <c:v>92.04</c:v>
                </c:pt>
                <c:pt idx="40">
                  <c:v>92.99</c:v>
                </c:pt>
                <c:pt idx="41">
                  <c:v>94.37</c:v>
                </c:pt>
                <c:pt idx="42">
                  <c:v>93.12</c:v>
                </c:pt>
                <c:pt idx="43">
                  <c:v>93.77</c:v>
                </c:pt>
                <c:pt idx="44">
                  <c:v>93.16</c:v>
                </c:pt>
                <c:pt idx="45">
                  <c:v>94.06</c:v>
                </c:pt>
                <c:pt idx="46">
                  <c:v>94.74</c:v>
                </c:pt>
                <c:pt idx="47">
                  <c:v>95.07</c:v>
                </c:pt>
                <c:pt idx="48">
                  <c:v>95.07</c:v>
                </c:pt>
                <c:pt idx="49">
                  <c:v>96.71</c:v>
                </c:pt>
                <c:pt idx="50">
                  <c:v>95.98</c:v>
                </c:pt>
                <c:pt idx="51">
                  <c:v>95.15</c:v>
                </c:pt>
                <c:pt idx="52">
                  <c:v>94.04</c:v>
                </c:pt>
                <c:pt idx="53">
                  <c:v>93.82</c:v>
                </c:pt>
                <c:pt idx="54">
                  <c:v>93.15</c:v>
                </c:pt>
                <c:pt idx="55">
                  <c:v>92.82</c:v>
                </c:pt>
                <c:pt idx="56">
                  <c:v>91.71</c:v>
                </c:pt>
                <c:pt idx="57">
                  <c:v>92.63</c:v>
                </c:pt>
                <c:pt idx="58">
                  <c:v>92.43</c:v>
                </c:pt>
                <c:pt idx="59">
                  <c:v>93.04</c:v>
                </c:pt>
                <c:pt idx="60">
                  <c:v>94.24</c:v>
                </c:pt>
                <c:pt idx="61">
                  <c:v>94.32</c:v>
                </c:pt>
                <c:pt idx="62">
                  <c:v>93.78</c:v>
                </c:pt>
                <c:pt idx="63">
                  <c:v>94.51</c:v>
                </c:pt>
                <c:pt idx="64">
                  <c:v>93.6</c:v>
                </c:pt>
                <c:pt idx="65">
                  <c:v>93.48</c:v>
                </c:pt>
                <c:pt idx="66">
                  <c:v>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60056"/>
        <c:axId val="494153392"/>
      </c:lineChart>
      <c:dateAx>
        <c:axId val="494160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3392"/>
        <c:crosses val="autoZero"/>
        <c:auto val="1"/>
        <c:lblOffset val="100"/>
        <c:baseTimeUnit val="days"/>
      </c:dateAx>
      <c:valAx>
        <c:axId val="4941533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60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32.020000000000003</c:v>
                </c:pt>
                <c:pt idx="1">
                  <c:v>32.340000000000003</c:v>
                </c:pt>
                <c:pt idx="2">
                  <c:v>31.72</c:v>
                </c:pt>
                <c:pt idx="3">
                  <c:v>31.7</c:v>
                </c:pt>
                <c:pt idx="4">
                  <c:v>32.1</c:v>
                </c:pt>
                <c:pt idx="5">
                  <c:v>32.020000000000003</c:v>
                </c:pt>
                <c:pt idx="6">
                  <c:v>32.090000000000003</c:v>
                </c:pt>
                <c:pt idx="7">
                  <c:v>32.14</c:v>
                </c:pt>
                <c:pt idx="8">
                  <c:v>32.049999999999997</c:v>
                </c:pt>
                <c:pt idx="9">
                  <c:v>31.8</c:v>
                </c:pt>
                <c:pt idx="10">
                  <c:v>31.52</c:v>
                </c:pt>
                <c:pt idx="11">
                  <c:v>31.72</c:v>
                </c:pt>
                <c:pt idx="12">
                  <c:v>31.73</c:v>
                </c:pt>
                <c:pt idx="13">
                  <c:v>31.6</c:v>
                </c:pt>
                <c:pt idx="14">
                  <c:v>31.71</c:v>
                </c:pt>
                <c:pt idx="15">
                  <c:v>31.61</c:v>
                </c:pt>
                <c:pt idx="16">
                  <c:v>31.5</c:v>
                </c:pt>
                <c:pt idx="17">
                  <c:v>31.65</c:v>
                </c:pt>
                <c:pt idx="18">
                  <c:v>31.51</c:v>
                </c:pt>
                <c:pt idx="19">
                  <c:v>31.29</c:v>
                </c:pt>
                <c:pt idx="20">
                  <c:v>31.8</c:v>
                </c:pt>
                <c:pt idx="21">
                  <c:v>31.61</c:v>
                </c:pt>
                <c:pt idx="22">
                  <c:v>31.65</c:v>
                </c:pt>
                <c:pt idx="23">
                  <c:v>31.6</c:v>
                </c:pt>
                <c:pt idx="24">
                  <c:v>31.5</c:v>
                </c:pt>
                <c:pt idx="25">
                  <c:v>30.85</c:v>
                </c:pt>
                <c:pt idx="26">
                  <c:v>30.97</c:v>
                </c:pt>
                <c:pt idx="27">
                  <c:v>30.86</c:v>
                </c:pt>
                <c:pt idx="28">
                  <c:v>31.22</c:v>
                </c:pt>
                <c:pt idx="29">
                  <c:v>33.74</c:v>
                </c:pt>
                <c:pt idx="30">
                  <c:v>32.840000000000003</c:v>
                </c:pt>
                <c:pt idx="31">
                  <c:v>32.770000000000003</c:v>
                </c:pt>
                <c:pt idx="32">
                  <c:v>32.119999999999997</c:v>
                </c:pt>
                <c:pt idx="33">
                  <c:v>32.630000000000003</c:v>
                </c:pt>
                <c:pt idx="34">
                  <c:v>32.880000000000003</c:v>
                </c:pt>
                <c:pt idx="35">
                  <c:v>32.799999999999997</c:v>
                </c:pt>
                <c:pt idx="36">
                  <c:v>33.020000000000003</c:v>
                </c:pt>
                <c:pt idx="37">
                  <c:v>33</c:v>
                </c:pt>
                <c:pt idx="38">
                  <c:v>33.119999999999997</c:v>
                </c:pt>
                <c:pt idx="39">
                  <c:v>33.200000000000003</c:v>
                </c:pt>
                <c:pt idx="40">
                  <c:v>33.65</c:v>
                </c:pt>
                <c:pt idx="41">
                  <c:v>32.31</c:v>
                </c:pt>
                <c:pt idx="42">
                  <c:v>32.700000000000003</c:v>
                </c:pt>
                <c:pt idx="43">
                  <c:v>32.4</c:v>
                </c:pt>
                <c:pt idx="44">
                  <c:v>32.54</c:v>
                </c:pt>
                <c:pt idx="45">
                  <c:v>32.700000000000003</c:v>
                </c:pt>
                <c:pt idx="46">
                  <c:v>32.409999999999997</c:v>
                </c:pt>
                <c:pt idx="47">
                  <c:v>32.19</c:v>
                </c:pt>
                <c:pt idx="48">
                  <c:v>32.6</c:v>
                </c:pt>
                <c:pt idx="49">
                  <c:v>32.82</c:v>
                </c:pt>
                <c:pt idx="50">
                  <c:v>32.979999999999997</c:v>
                </c:pt>
                <c:pt idx="51">
                  <c:v>32.799999999999997</c:v>
                </c:pt>
                <c:pt idx="52">
                  <c:v>33.200000000000003</c:v>
                </c:pt>
                <c:pt idx="53">
                  <c:v>32.97</c:v>
                </c:pt>
                <c:pt idx="54">
                  <c:v>33.25</c:v>
                </c:pt>
                <c:pt idx="55">
                  <c:v>33.229999999999997</c:v>
                </c:pt>
                <c:pt idx="56">
                  <c:v>33.39</c:v>
                </c:pt>
                <c:pt idx="57">
                  <c:v>33.979999999999997</c:v>
                </c:pt>
                <c:pt idx="58">
                  <c:v>34.020000000000003</c:v>
                </c:pt>
                <c:pt idx="59">
                  <c:v>33.380000000000003</c:v>
                </c:pt>
                <c:pt idx="60">
                  <c:v>33.770000000000003</c:v>
                </c:pt>
                <c:pt idx="61">
                  <c:v>33.25</c:v>
                </c:pt>
                <c:pt idx="62">
                  <c:v>33.21</c:v>
                </c:pt>
                <c:pt idx="63">
                  <c:v>32.76</c:v>
                </c:pt>
                <c:pt idx="64">
                  <c:v>33.340000000000003</c:v>
                </c:pt>
                <c:pt idx="65">
                  <c:v>32.700000000000003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159272"/>
        <c:axId val="494160840"/>
      </c:lineChart>
      <c:dateAx>
        <c:axId val="494159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60840"/>
        <c:crosses val="autoZero"/>
        <c:auto val="1"/>
        <c:lblOffset val="100"/>
        <c:baseTimeUnit val="days"/>
      </c:dateAx>
      <c:valAx>
        <c:axId val="494160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159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42625</c:v>
                </c:pt>
                <c:pt idx="17">
                  <c:v>42622</c:v>
                </c:pt>
                <c:pt idx="18">
                  <c:v>42621</c:v>
                </c:pt>
                <c:pt idx="19">
                  <c:v>42620</c:v>
                </c:pt>
                <c:pt idx="20">
                  <c:v>42619</c:v>
                </c:pt>
                <c:pt idx="21">
                  <c:v>42615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24.73</c:v>
                </c:pt>
                <c:pt idx="1">
                  <c:v>24.22</c:v>
                </c:pt>
                <c:pt idx="2">
                  <c:v>24.04</c:v>
                </c:pt>
                <c:pt idx="3">
                  <c:v>24.31</c:v>
                </c:pt>
                <c:pt idx="4">
                  <c:v>24.2</c:v>
                </c:pt>
                <c:pt idx="5">
                  <c:v>23.79</c:v>
                </c:pt>
                <c:pt idx="6">
                  <c:v>23.93</c:v>
                </c:pt>
                <c:pt idx="7">
                  <c:v>24.3</c:v>
                </c:pt>
                <c:pt idx="8">
                  <c:v>24</c:v>
                </c:pt>
                <c:pt idx="9">
                  <c:v>23.89</c:v>
                </c:pt>
                <c:pt idx="10">
                  <c:v>23.93</c:v>
                </c:pt>
                <c:pt idx="11">
                  <c:v>23.9</c:v>
                </c:pt>
                <c:pt idx="12">
                  <c:v>23.84</c:v>
                </c:pt>
                <c:pt idx="13">
                  <c:v>23.7</c:v>
                </c:pt>
                <c:pt idx="14">
                  <c:v>23.71</c:v>
                </c:pt>
                <c:pt idx="15">
                  <c:v>23.95</c:v>
                </c:pt>
                <c:pt idx="17">
                  <c:v>23.57</c:v>
                </c:pt>
                <c:pt idx="18">
                  <c:v>24.75</c:v>
                </c:pt>
                <c:pt idx="19">
                  <c:v>24.38</c:v>
                </c:pt>
                <c:pt idx="20">
                  <c:v>24.42</c:v>
                </c:pt>
                <c:pt idx="21">
                  <c:v>24.55</c:v>
                </c:pt>
                <c:pt idx="22">
                  <c:v>24.54</c:v>
                </c:pt>
                <c:pt idx="23">
                  <c:v>24.54</c:v>
                </c:pt>
                <c:pt idx="24">
                  <c:v>24.55</c:v>
                </c:pt>
                <c:pt idx="25">
                  <c:v>24.74</c:v>
                </c:pt>
                <c:pt idx="26">
                  <c:v>24.54</c:v>
                </c:pt>
                <c:pt idx="27">
                  <c:v>24.57</c:v>
                </c:pt>
                <c:pt idx="28">
                  <c:v>24.8</c:v>
                </c:pt>
                <c:pt idx="29">
                  <c:v>24.89</c:v>
                </c:pt>
                <c:pt idx="30">
                  <c:v>25.12</c:v>
                </c:pt>
                <c:pt idx="31">
                  <c:v>25.15</c:v>
                </c:pt>
                <c:pt idx="32">
                  <c:v>25.08</c:v>
                </c:pt>
                <c:pt idx="33">
                  <c:v>25.48</c:v>
                </c:pt>
                <c:pt idx="34">
                  <c:v>25.46</c:v>
                </c:pt>
                <c:pt idx="35">
                  <c:v>25.85</c:v>
                </c:pt>
                <c:pt idx="36">
                  <c:v>26.02</c:v>
                </c:pt>
                <c:pt idx="37">
                  <c:v>26.16</c:v>
                </c:pt>
                <c:pt idx="38">
                  <c:v>25.58</c:v>
                </c:pt>
                <c:pt idx="39">
                  <c:v>25.48</c:v>
                </c:pt>
                <c:pt idx="40">
                  <c:v>25.41</c:v>
                </c:pt>
                <c:pt idx="41">
                  <c:v>25.64</c:v>
                </c:pt>
                <c:pt idx="42">
                  <c:v>25.59</c:v>
                </c:pt>
                <c:pt idx="43">
                  <c:v>27.04</c:v>
                </c:pt>
                <c:pt idx="44">
                  <c:v>26.7</c:v>
                </c:pt>
                <c:pt idx="45">
                  <c:v>26.62</c:v>
                </c:pt>
                <c:pt idx="46">
                  <c:v>26.64</c:v>
                </c:pt>
                <c:pt idx="47">
                  <c:v>26.76</c:v>
                </c:pt>
                <c:pt idx="48">
                  <c:v>26.74</c:v>
                </c:pt>
                <c:pt idx="49">
                  <c:v>26.74</c:v>
                </c:pt>
                <c:pt idx="50">
                  <c:v>26.85</c:v>
                </c:pt>
                <c:pt idx="51">
                  <c:v>27.11</c:v>
                </c:pt>
                <c:pt idx="52">
                  <c:v>27.18</c:v>
                </c:pt>
                <c:pt idx="53">
                  <c:v>27</c:v>
                </c:pt>
                <c:pt idx="54">
                  <c:v>27.75</c:v>
                </c:pt>
                <c:pt idx="55">
                  <c:v>28.02</c:v>
                </c:pt>
                <c:pt idx="56">
                  <c:v>28.03</c:v>
                </c:pt>
                <c:pt idx="57">
                  <c:v>28.12</c:v>
                </c:pt>
                <c:pt idx="58">
                  <c:v>27.92</c:v>
                </c:pt>
                <c:pt idx="59">
                  <c:v>27.83</c:v>
                </c:pt>
                <c:pt idx="60">
                  <c:v>27.77</c:v>
                </c:pt>
                <c:pt idx="61">
                  <c:v>27.7</c:v>
                </c:pt>
                <c:pt idx="62">
                  <c:v>26.93</c:v>
                </c:pt>
                <c:pt idx="63">
                  <c:v>26.74</c:v>
                </c:pt>
                <c:pt idx="64">
                  <c:v>26.65</c:v>
                </c:pt>
                <c:pt idx="65">
                  <c:v>27.27</c:v>
                </c:pt>
                <c:pt idx="66">
                  <c:v>27.05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932448"/>
        <c:axId val="504935976"/>
      </c:lineChart>
      <c:dateAx>
        <c:axId val="504932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35976"/>
        <c:crosses val="autoZero"/>
        <c:auto val="1"/>
        <c:lblOffset val="100"/>
        <c:baseTimeUnit val="days"/>
      </c:dateAx>
      <c:valAx>
        <c:axId val="5049359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3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26.58</c:v>
                </c:pt>
                <c:pt idx="1">
                  <c:v>26.59</c:v>
                </c:pt>
                <c:pt idx="2">
                  <c:v>25.82</c:v>
                </c:pt>
                <c:pt idx="3">
                  <c:v>26</c:v>
                </c:pt>
                <c:pt idx="4">
                  <c:v>25.86</c:v>
                </c:pt>
                <c:pt idx="5">
                  <c:v>25.53</c:v>
                </c:pt>
                <c:pt idx="6">
                  <c:v>27.56</c:v>
                </c:pt>
                <c:pt idx="7">
                  <c:v>27.61</c:v>
                </c:pt>
                <c:pt idx="8">
                  <c:v>27.8</c:v>
                </c:pt>
                <c:pt idx="9">
                  <c:v>27.31</c:v>
                </c:pt>
                <c:pt idx="10">
                  <c:v>27.97</c:v>
                </c:pt>
                <c:pt idx="11">
                  <c:v>27.33</c:v>
                </c:pt>
                <c:pt idx="12">
                  <c:v>27.32</c:v>
                </c:pt>
                <c:pt idx="13">
                  <c:v>26.61</c:v>
                </c:pt>
                <c:pt idx="14">
                  <c:v>26.71</c:v>
                </c:pt>
                <c:pt idx="15">
                  <c:v>26.92</c:v>
                </c:pt>
                <c:pt idx="16">
                  <c:v>27.54</c:v>
                </c:pt>
                <c:pt idx="17">
                  <c:v>27.89</c:v>
                </c:pt>
                <c:pt idx="18">
                  <c:v>28.03</c:v>
                </c:pt>
                <c:pt idx="19">
                  <c:v>27.96</c:v>
                </c:pt>
                <c:pt idx="20">
                  <c:v>27.69</c:v>
                </c:pt>
                <c:pt idx="21">
                  <c:v>29.58</c:v>
                </c:pt>
                <c:pt idx="22">
                  <c:v>28.15</c:v>
                </c:pt>
                <c:pt idx="23">
                  <c:v>29.58</c:v>
                </c:pt>
                <c:pt idx="24">
                  <c:v>29.43</c:v>
                </c:pt>
                <c:pt idx="25">
                  <c:v>28.84</c:v>
                </c:pt>
                <c:pt idx="26">
                  <c:v>29.83</c:v>
                </c:pt>
                <c:pt idx="27">
                  <c:v>29.25</c:v>
                </c:pt>
                <c:pt idx="28">
                  <c:v>28.82</c:v>
                </c:pt>
                <c:pt idx="29">
                  <c:v>28.6</c:v>
                </c:pt>
                <c:pt idx="30">
                  <c:v>28.53</c:v>
                </c:pt>
                <c:pt idx="31">
                  <c:v>28.81</c:v>
                </c:pt>
                <c:pt idx="32">
                  <c:v>28.53</c:v>
                </c:pt>
                <c:pt idx="33">
                  <c:v>28.83</c:v>
                </c:pt>
                <c:pt idx="34">
                  <c:v>29.43</c:v>
                </c:pt>
                <c:pt idx="35">
                  <c:v>29.68</c:v>
                </c:pt>
                <c:pt idx="36">
                  <c:v>29.88</c:v>
                </c:pt>
                <c:pt idx="37">
                  <c:v>29.88</c:v>
                </c:pt>
                <c:pt idx="38">
                  <c:v>29.72</c:v>
                </c:pt>
                <c:pt idx="39">
                  <c:v>29.54</c:v>
                </c:pt>
                <c:pt idx="40">
                  <c:v>29.72</c:v>
                </c:pt>
                <c:pt idx="41">
                  <c:v>29.58</c:v>
                </c:pt>
                <c:pt idx="42">
                  <c:v>29.73</c:v>
                </c:pt>
                <c:pt idx="43">
                  <c:v>29.8</c:v>
                </c:pt>
                <c:pt idx="44">
                  <c:v>30.36</c:v>
                </c:pt>
                <c:pt idx="45">
                  <c:v>29.45</c:v>
                </c:pt>
                <c:pt idx="46">
                  <c:v>29.48</c:v>
                </c:pt>
                <c:pt idx="47">
                  <c:v>29.83</c:v>
                </c:pt>
                <c:pt idx="48">
                  <c:v>29.79</c:v>
                </c:pt>
                <c:pt idx="49">
                  <c:v>29.37</c:v>
                </c:pt>
                <c:pt idx="50">
                  <c:v>28.65</c:v>
                </c:pt>
                <c:pt idx="51">
                  <c:v>28.47</c:v>
                </c:pt>
                <c:pt idx="52">
                  <c:v>28.73</c:v>
                </c:pt>
                <c:pt idx="53">
                  <c:v>28.76</c:v>
                </c:pt>
                <c:pt idx="54">
                  <c:v>28.78</c:v>
                </c:pt>
                <c:pt idx="55">
                  <c:v>28.35</c:v>
                </c:pt>
                <c:pt idx="56">
                  <c:v>28.44</c:v>
                </c:pt>
                <c:pt idx="57">
                  <c:v>28.42</c:v>
                </c:pt>
                <c:pt idx="58">
                  <c:v>28.58</c:v>
                </c:pt>
                <c:pt idx="59">
                  <c:v>29.35</c:v>
                </c:pt>
                <c:pt idx="60">
                  <c:v>29.07</c:v>
                </c:pt>
                <c:pt idx="61">
                  <c:v>28.29</c:v>
                </c:pt>
                <c:pt idx="62">
                  <c:v>28.33</c:v>
                </c:pt>
                <c:pt idx="63">
                  <c:v>27.8</c:v>
                </c:pt>
                <c:pt idx="64">
                  <c:v>27.77</c:v>
                </c:pt>
                <c:pt idx="65">
                  <c:v>27.18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933232"/>
        <c:axId val="504937936"/>
      </c:lineChart>
      <c:dateAx>
        <c:axId val="504933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37936"/>
        <c:crosses val="autoZero"/>
        <c:auto val="1"/>
        <c:lblOffset val="100"/>
        <c:baseTimeUnit val="days"/>
      </c:dateAx>
      <c:valAx>
        <c:axId val="50493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3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24.21</c:v>
                </c:pt>
                <c:pt idx="1">
                  <c:v>24.35</c:v>
                </c:pt>
                <c:pt idx="2">
                  <c:v>24.2</c:v>
                </c:pt>
                <c:pt idx="3">
                  <c:v>23.95</c:v>
                </c:pt>
                <c:pt idx="4">
                  <c:v>22.89</c:v>
                </c:pt>
                <c:pt idx="5">
                  <c:v>22.64</c:v>
                </c:pt>
                <c:pt idx="6">
                  <c:v>22.63</c:v>
                </c:pt>
                <c:pt idx="7">
                  <c:v>23.23</c:v>
                </c:pt>
                <c:pt idx="8">
                  <c:v>23.03</c:v>
                </c:pt>
                <c:pt idx="9">
                  <c:v>23.3</c:v>
                </c:pt>
                <c:pt idx="10">
                  <c:v>23.68</c:v>
                </c:pt>
                <c:pt idx="11">
                  <c:v>24.02</c:v>
                </c:pt>
                <c:pt idx="12">
                  <c:v>24.09</c:v>
                </c:pt>
                <c:pt idx="13">
                  <c:v>24.03</c:v>
                </c:pt>
                <c:pt idx="14">
                  <c:v>24.01</c:v>
                </c:pt>
                <c:pt idx="15">
                  <c:v>25.51</c:v>
                </c:pt>
                <c:pt idx="16">
                  <c:v>25</c:v>
                </c:pt>
                <c:pt idx="17">
                  <c:v>25.96</c:v>
                </c:pt>
                <c:pt idx="18">
                  <c:v>25.53</c:v>
                </c:pt>
                <c:pt idx="19">
                  <c:v>25.65</c:v>
                </c:pt>
                <c:pt idx="20">
                  <c:v>25.94</c:v>
                </c:pt>
                <c:pt idx="21">
                  <c:v>25.6</c:v>
                </c:pt>
                <c:pt idx="22">
                  <c:v>26</c:v>
                </c:pt>
                <c:pt idx="23">
                  <c:v>26.17</c:v>
                </c:pt>
                <c:pt idx="24">
                  <c:v>24.98</c:v>
                </c:pt>
                <c:pt idx="25">
                  <c:v>23.98</c:v>
                </c:pt>
                <c:pt idx="26">
                  <c:v>24.23</c:v>
                </c:pt>
                <c:pt idx="27">
                  <c:v>24.04</c:v>
                </c:pt>
                <c:pt idx="28">
                  <c:v>24.83</c:v>
                </c:pt>
                <c:pt idx="29">
                  <c:v>23.69</c:v>
                </c:pt>
                <c:pt idx="30">
                  <c:v>23.02</c:v>
                </c:pt>
                <c:pt idx="31">
                  <c:v>22.74</c:v>
                </c:pt>
                <c:pt idx="32">
                  <c:v>23.31</c:v>
                </c:pt>
                <c:pt idx="33">
                  <c:v>23.2</c:v>
                </c:pt>
                <c:pt idx="34">
                  <c:v>23.2</c:v>
                </c:pt>
                <c:pt idx="35">
                  <c:v>22.35</c:v>
                </c:pt>
                <c:pt idx="36">
                  <c:v>22.26</c:v>
                </c:pt>
                <c:pt idx="38">
                  <c:v>21.57</c:v>
                </c:pt>
                <c:pt idx="39">
                  <c:v>22.12</c:v>
                </c:pt>
                <c:pt idx="40">
                  <c:v>23.19</c:v>
                </c:pt>
                <c:pt idx="41">
                  <c:v>22.09</c:v>
                </c:pt>
                <c:pt idx="42">
                  <c:v>21.43</c:v>
                </c:pt>
                <c:pt idx="43">
                  <c:v>24.52</c:v>
                </c:pt>
                <c:pt idx="44">
                  <c:v>24.49</c:v>
                </c:pt>
                <c:pt idx="45">
                  <c:v>24.42</c:v>
                </c:pt>
                <c:pt idx="46">
                  <c:v>24.68</c:v>
                </c:pt>
                <c:pt idx="47">
                  <c:v>24.66</c:v>
                </c:pt>
                <c:pt idx="48">
                  <c:v>25.41</c:v>
                </c:pt>
                <c:pt idx="49">
                  <c:v>25.8</c:v>
                </c:pt>
                <c:pt idx="50">
                  <c:v>25.33</c:v>
                </c:pt>
                <c:pt idx="51">
                  <c:v>25.18</c:v>
                </c:pt>
                <c:pt idx="52">
                  <c:v>26.29</c:v>
                </c:pt>
                <c:pt idx="53">
                  <c:v>26.61</c:v>
                </c:pt>
                <c:pt idx="54">
                  <c:v>26.55</c:v>
                </c:pt>
                <c:pt idx="55">
                  <c:v>27.69</c:v>
                </c:pt>
                <c:pt idx="56">
                  <c:v>27.44</c:v>
                </c:pt>
                <c:pt idx="57">
                  <c:v>27.87</c:v>
                </c:pt>
                <c:pt idx="58">
                  <c:v>26.92</c:v>
                </c:pt>
                <c:pt idx="59">
                  <c:v>26.03</c:v>
                </c:pt>
                <c:pt idx="60">
                  <c:v>24.67</c:v>
                </c:pt>
                <c:pt idx="61">
                  <c:v>24.86</c:v>
                </c:pt>
                <c:pt idx="62">
                  <c:v>23.5</c:v>
                </c:pt>
                <c:pt idx="63">
                  <c:v>23.75</c:v>
                </c:pt>
                <c:pt idx="64">
                  <c:v>23.54</c:v>
                </c:pt>
                <c:pt idx="65">
                  <c:v>24.22</c:v>
                </c:pt>
                <c:pt idx="66">
                  <c:v>24.1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931664"/>
        <c:axId val="504935584"/>
      </c:lineChart>
      <c:dateAx>
        <c:axId val="504931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35584"/>
        <c:crosses val="autoZero"/>
        <c:auto val="1"/>
        <c:lblOffset val="100"/>
        <c:baseTimeUnit val="days"/>
      </c:dateAx>
      <c:valAx>
        <c:axId val="5049355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3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39.74</c:v>
                </c:pt>
                <c:pt idx="1">
                  <c:v>38.89</c:v>
                </c:pt>
                <c:pt idx="2">
                  <c:v>38.15</c:v>
                </c:pt>
                <c:pt idx="3">
                  <c:v>38.07</c:v>
                </c:pt>
                <c:pt idx="4">
                  <c:v>38.54</c:v>
                </c:pt>
                <c:pt idx="5">
                  <c:v>36.869999999999997</c:v>
                </c:pt>
                <c:pt idx="6">
                  <c:v>37.24</c:v>
                </c:pt>
                <c:pt idx="7">
                  <c:v>37.33</c:v>
                </c:pt>
                <c:pt idx="8">
                  <c:v>36.909999999999997</c:v>
                </c:pt>
                <c:pt idx="9">
                  <c:v>36.82</c:v>
                </c:pt>
                <c:pt idx="10">
                  <c:v>36.700000000000003</c:v>
                </c:pt>
                <c:pt idx="11">
                  <c:v>36.590000000000003</c:v>
                </c:pt>
                <c:pt idx="12">
                  <c:v>36.99</c:v>
                </c:pt>
                <c:pt idx="13">
                  <c:v>36.840000000000003</c:v>
                </c:pt>
                <c:pt idx="14">
                  <c:v>37.14</c:v>
                </c:pt>
                <c:pt idx="15">
                  <c:v>37.82</c:v>
                </c:pt>
                <c:pt idx="16">
                  <c:v>37.340000000000003</c:v>
                </c:pt>
                <c:pt idx="17">
                  <c:v>38.76</c:v>
                </c:pt>
                <c:pt idx="18">
                  <c:v>38.68</c:v>
                </c:pt>
                <c:pt idx="19">
                  <c:v>36.950000000000003</c:v>
                </c:pt>
                <c:pt idx="20">
                  <c:v>36.89</c:v>
                </c:pt>
                <c:pt idx="21">
                  <c:v>36.590000000000003</c:v>
                </c:pt>
                <c:pt idx="22">
                  <c:v>36.880000000000003</c:v>
                </c:pt>
                <c:pt idx="23">
                  <c:v>37.18</c:v>
                </c:pt>
                <c:pt idx="24">
                  <c:v>36.450000000000003</c:v>
                </c:pt>
                <c:pt idx="25">
                  <c:v>36.270000000000003</c:v>
                </c:pt>
                <c:pt idx="26">
                  <c:v>36.69</c:v>
                </c:pt>
                <c:pt idx="27">
                  <c:v>36.659999999999997</c:v>
                </c:pt>
                <c:pt idx="28">
                  <c:v>36.69</c:v>
                </c:pt>
                <c:pt idx="29">
                  <c:v>36.28</c:v>
                </c:pt>
                <c:pt idx="30">
                  <c:v>36.35</c:v>
                </c:pt>
                <c:pt idx="31">
                  <c:v>36.840000000000003</c:v>
                </c:pt>
                <c:pt idx="32">
                  <c:v>36.85</c:v>
                </c:pt>
                <c:pt idx="33">
                  <c:v>36.520000000000003</c:v>
                </c:pt>
                <c:pt idx="35">
                  <c:v>36.880000000000003</c:v>
                </c:pt>
                <c:pt idx="36">
                  <c:v>36.520000000000003</c:v>
                </c:pt>
                <c:pt idx="37">
                  <c:v>37.24</c:v>
                </c:pt>
                <c:pt idx="38">
                  <c:v>36.99</c:v>
                </c:pt>
                <c:pt idx="39">
                  <c:v>37.46</c:v>
                </c:pt>
                <c:pt idx="40">
                  <c:v>37.450000000000003</c:v>
                </c:pt>
                <c:pt idx="41">
                  <c:v>37.85</c:v>
                </c:pt>
                <c:pt idx="42">
                  <c:v>36.42</c:v>
                </c:pt>
                <c:pt idx="43">
                  <c:v>35.880000000000003</c:v>
                </c:pt>
                <c:pt idx="44">
                  <c:v>35.54</c:v>
                </c:pt>
                <c:pt idx="45">
                  <c:v>37.04</c:v>
                </c:pt>
                <c:pt idx="46">
                  <c:v>37.01</c:v>
                </c:pt>
                <c:pt idx="47">
                  <c:v>37.47</c:v>
                </c:pt>
                <c:pt idx="48">
                  <c:v>37.479999999999997</c:v>
                </c:pt>
                <c:pt idx="49">
                  <c:v>38.28</c:v>
                </c:pt>
                <c:pt idx="50">
                  <c:v>37.36</c:v>
                </c:pt>
                <c:pt idx="51">
                  <c:v>37.83</c:v>
                </c:pt>
                <c:pt idx="52">
                  <c:v>37.32</c:v>
                </c:pt>
                <c:pt idx="53">
                  <c:v>42.03</c:v>
                </c:pt>
                <c:pt idx="54">
                  <c:v>42.72</c:v>
                </c:pt>
                <c:pt idx="55">
                  <c:v>43.18</c:v>
                </c:pt>
                <c:pt idx="56">
                  <c:v>43.16</c:v>
                </c:pt>
                <c:pt idx="57">
                  <c:v>43.17</c:v>
                </c:pt>
                <c:pt idx="58">
                  <c:v>42.4</c:v>
                </c:pt>
                <c:pt idx="59">
                  <c:v>42.84</c:v>
                </c:pt>
                <c:pt idx="60">
                  <c:v>41.04</c:v>
                </c:pt>
                <c:pt idx="61">
                  <c:v>40.54</c:v>
                </c:pt>
                <c:pt idx="62">
                  <c:v>39.85</c:v>
                </c:pt>
                <c:pt idx="63">
                  <c:v>39.130000000000003</c:v>
                </c:pt>
                <c:pt idx="64">
                  <c:v>39.21</c:v>
                </c:pt>
                <c:pt idx="65">
                  <c:v>39.6</c:v>
                </c:pt>
                <c:pt idx="66">
                  <c:v>39.21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911280"/>
        <c:axId val="504908144"/>
      </c:lineChart>
      <c:dateAx>
        <c:axId val="504911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08144"/>
        <c:crosses val="autoZero"/>
        <c:auto val="1"/>
        <c:lblOffset val="100"/>
        <c:baseTimeUnit val="days"/>
      </c:dateAx>
      <c:valAx>
        <c:axId val="50490814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1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53.71</c:v>
                </c:pt>
                <c:pt idx="1">
                  <c:v>52.99</c:v>
                </c:pt>
                <c:pt idx="2">
                  <c:v>52.41</c:v>
                </c:pt>
                <c:pt idx="3">
                  <c:v>52.28</c:v>
                </c:pt>
                <c:pt idx="4">
                  <c:v>52.65</c:v>
                </c:pt>
                <c:pt idx="5">
                  <c:v>51.76</c:v>
                </c:pt>
                <c:pt idx="6">
                  <c:v>52.25</c:v>
                </c:pt>
                <c:pt idx="7">
                  <c:v>52.43</c:v>
                </c:pt>
                <c:pt idx="8">
                  <c:v>52.21</c:v>
                </c:pt>
                <c:pt idx="9">
                  <c:v>51.36</c:v>
                </c:pt>
                <c:pt idx="10">
                  <c:v>51.62</c:v>
                </c:pt>
                <c:pt idx="11">
                  <c:v>50.98</c:v>
                </c:pt>
                <c:pt idx="12">
                  <c:v>51.38</c:v>
                </c:pt>
                <c:pt idx="13">
                  <c:v>51.65</c:v>
                </c:pt>
                <c:pt idx="14">
                  <c:v>51.87</c:v>
                </c:pt>
                <c:pt idx="15">
                  <c:v>53.09</c:v>
                </c:pt>
                <c:pt idx="16">
                  <c:v>52.5</c:v>
                </c:pt>
                <c:pt idx="17">
                  <c:v>53.5</c:v>
                </c:pt>
                <c:pt idx="18">
                  <c:v>54.08</c:v>
                </c:pt>
                <c:pt idx="19">
                  <c:v>55.5</c:v>
                </c:pt>
                <c:pt idx="20">
                  <c:v>55.33</c:v>
                </c:pt>
                <c:pt idx="21">
                  <c:v>55.07</c:v>
                </c:pt>
                <c:pt idx="22">
                  <c:v>54.9</c:v>
                </c:pt>
                <c:pt idx="23">
                  <c:v>54.89</c:v>
                </c:pt>
                <c:pt idx="24">
                  <c:v>55.04</c:v>
                </c:pt>
                <c:pt idx="25">
                  <c:v>55.31</c:v>
                </c:pt>
                <c:pt idx="26">
                  <c:v>54.56</c:v>
                </c:pt>
                <c:pt idx="27">
                  <c:v>53.98</c:v>
                </c:pt>
                <c:pt idx="28">
                  <c:v>53.6</c:v>
                </c:pt>
                <c:pt idx="29">
                  <c:v>52.98</c:v>
                </c:pt>
                <c:pt idx="30">
                  <c:v>52.95</c:v>
                </c:pt>
                <c:pt idx="31">
                  <c:v>52.35</c:v>
                </c:pt>
                <c:pt idx="32">
                  <c:v>52.34</c:v>
                </c:pt>
                <c:pt idx="33">
                  <c:v>52</c:v>
                </c:pt>
                <c:pt idx="34">
                  <c:v>52.05</c:v>
                </c:pt>
                <c:pt idx="35">
                  <c:v>51.97</c:v>
                </c:pt>
                <c:pt idx="36">
                  <c:v>51.41</c:v>
                </c:pt>
                <c:pt idx="37">
                  <c:v>52.02</c:v>
                </c:pt>
                <c:pt idx="38">
                  <c:v>50.22</c:v>
                </c:pt>
                <c:pt idx="39">
                  <c:v>50.21</c:v>
                </c:pt>
                <c:pt idx="40">
                  <c:v>50.66</c:v>
                </c:pt>
                <c:pt idx="41">
                  <c:v>49.43</c:v>
                </c:pt>
                <c:pt idx="42">
                  <c:v>49.44</c:v>
                </c:pt>
                <c:pt idx="43">
                  <c:v>49.96</c:v>
                </c:pt>
                <c:pt idx="44">
                  <c:v>50.6</c:v>
                </c:pt>
                <c:pt idx="45">
                  <c:v>50.53</c:v>
                </c:pt>
                <c:pt idx="46">
                  <c:v>50.69</c:v>
                </c:pt>
                <c:pt idx="47">
                  <c:v>50.51</c:v>
                </c:pt>
                <c:pt idx="48">
                  <c:v>58.09</c:v>
                </c:pt>
                <c:pt idx="49">
                  <c:v>57.9</c:v>
                </c:pt>
                <c:pt idx="50">
                  <c:v>57.89</c:v>
                </c:pt>
                <c:pt idx="51">
                  <c:v>57.2</c:v>
                </c:pt>
                <c:pt idx="52">
                  <c:v>57.83</c:v>
                </c:pt>
                <c:pt idx="53">
                  <c:v>57.45</c:v>
                </c:pt>
                <c:pt idx="54">
                  <c:v>57.47</c:v>
                </c:pt>
                <c:pt idx="55">
                  <c:v>57.25</c:v>
                </c:pt>
                <c:pt idx="56">
                  <c:v>57.43</c:v>
                </c:pt>
                <c:pt idx="57">
                  <c:v>56.86</c:v>
                </c:pt>
                <c:pt idx="58">
                  <c:v>56.16</c:v>
                </c:pt>
                <c:pt idx="59">
                  <c:v>56.24</c:v>
                </c:pt>
                <c:pt idx="60">
                  <c:v>56.38</c:v>
                </c:pt>
                <c:pt idx="61">
                  <c:v>54.94</c:v>
                </c:pt>
                <c:pt idx="62">
                  <c:v>54.96</c:v>
                </c:pt>
                <c:pt idx="63">
                  <c:v>54.25</c:v>
                </c:pt>
                <c:pt idx="64">
                  <c:v>55.5</c:v>
                </c:pt>
                <c:pt idx="65">
                  <c:v>55.93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911672"/>
        <c:axId val="504909320"/>
      </c:lineChart>
      <c:dateAx>
        <c:axId val="504911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09320"/>
        <c:crosses val="autoZero"/>
        <c:auto val="1"/>
        <c:lblOffset val="100"/>
        <c:baseTimeUnit val="days"/>
      </c:dateAx>
      <c:valAx>
        <c:axId val="5049093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11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87.09</c:v>
                </c:pt>
                <c:pt idx="1">
                  <c:v>88.99</c:v>
                </c:pt>
                <c:pt idx="2">
                  <c:v>89.55</c:v>
                </c:pt>
                <c:pt idx="3">
                  <c:v>90.18</c:v>
                </c:pt>
                <c:pt idx="4">
                  <c:v>90.56</c:v>
                </c:pt>
                <c:pt idx="5">
                  <c:v>89.92</c:v>
                </c:pt>
                <c:pt idx="6">
                  <c:v>90.6</c:v>
                </c:pt>
                <c:pt idx="7">
                  <c:v>90.57</c:v>
                </c:pt>
                <c:pt idx="8">
                  <c:v>90.26</c:v>
                </c:pt>
                <c:pt idx="9">
                  <c:v>89.99</c:v>
                </c:pt>
                <c:pt idx="10">
                  <c:v>89.17</c:v>
                </c:pt>
                <c:pt idx="11">
                  <c:v>90.12</c:v>
                </c:pt>
                <c:pt idx="12">
                  <c:v>90.15</c:v>
                </c:pt>
                <c:pt idx="13">
                  <c:v>89.44</c:v>
                </c:pt>
                <c:pt idx="14">
                  <c:v>90.93</c:v>
                </c:pt>
                <c:pt idx="15">
                  <c:v>92.04</c:v>
                </c:pt>
                <c:pt idx="16">
                  <c:v>91.52</c:v>
                </c:pt>
                <c:pt idx="17">
                  <c:v>93.11</c:v>
                </c:pt>
                <c:pt idx="18">
                  <c:v>93.61</c:v>
                </c:pt>
                <c:pt idx="19">
                  <c:v>93.36</c:v>
                </c:pt>
                <c:pt idx="20">
                  <c:v>93.84</c:v>
                </c:pt>
                <c:pt idx="21">
                  <c:v>93.37</c:v>
                </c:pt>
                <c:pt idx="22">
                  <c:v>93.4</c:v>
                </c:pt>
                <c:pt idx="23">
                  <c:v>92.79</c:v>
                </c:pt>
                <c:pt idx="24">
                  <c:v>93.08</c:v>
                </c:pt>
                <c:pt idx="25">
                  <c:v>93.26</c:v>
                </c:pt>
                <c:pt idx="26">
                  <c:v>93.78</c:v>
                </c:pt>
                <c:pt idx="27">
                  <c:v>97.17</c:v>
                </c:pt>
                <c:pt idx="28">
                  <c:v>97.27</c:v>
                </c:pt>
                <c:pt idx="29">
                  <c:v>98</c:v>
                </c:pt>
                <c:pt idx="30">
                  <c:v>97</c:v>
                </c:pt>
                <c:pt idx="31">
                  <c:v>97.18</c:v>
                </c:pt>
                <c:pt idx="32">
                  <c:v>97.55</c:v>
                </c:pt>
                <c:pt idx="33">
                  <c:v>97.56</c:v>
                </c:pt>
                <c:pt idx="34">
                  <c:v>97.58</c:v>
                </c:pt>
                <c:pt idx="35">
                  <c:v>97.43</c:v>
                </c:pt>
                <c:pt idx="36">
                  <c:v>97</c:v>
                </c:pt>
                <c:pt idx="37">
                  <c:v>97.11</c:v>
                </c:pt>
                <c:pt idx="38">
                  <c:v>97.45</c:v>
                </c:pt>
                <c:pt idx="39">
                  <c:v>97.18</c:v>
                </c:pt>
                <c:pt idx="40">
                  <c:v>97.37</c:v>
                </c:pt>
                <c:pt idx="41">
                  <c:v>96.97</c:v>
                </c:pt>
                <c:pt idx="42">
                  <c:v>97.43</c:v>
                </c:pt>
                <c:pt idx="43">
                  <c:v>98.06</c:v>
                </c:pt>
                <c:pt idx="44">
                  <c:v>93.49</c:v>
                </c:pt>
                <c:pt idx="45">
                  <c:v>92.72</c:v>
                </c:pt>
                <c:pt idx="46">
                  <c:v>93.39</c:v>
                </c:pt>
                <c:pt idx="47">
                  <c:v>92.73</c:v>
                </c:pt>
                <c:pt idx="48">
                  <c:v>93.85</c:v>
                </c:pt>
                <c:pt idx="49">
                  <c:v>94.04</c:v>
                </c:pt>
                <c:pt idx="50">
                  <c:v>96.55</c:v>
                </c:pt>
                <c:pt idx="51">
                  <c:v>96.95</c:v>
                </c:pt>
                <c:pt idx="52">
                  <c:v>97</c:v>
                </c:pt>
                <c:pt idx="53">
                  <c:v>96.9</c:v>
                </c:pt>
                <c:pt idx="55">
                  <c:v>96.87</c:v>
                </c:pt>
                <c:pt idx="56">
                  <c:v>97.09</c:v>
                </c:pt>
                <c:pt idx="57">
                  <c:v>97.46</c:v>
                </c:pt>
                <c:pt idx="58">
                  <c:v>97.63</c:v>
                </c:pt>
                <c:pt idx="59">
                  <c:v>96.46</c:v>
                </c:pt>
                <c:pt idx="60">
                  <c:v>96.84</c:v>
                </c:pt>
                <c:pt idx="61">
                  <c:v>96.74</c:v>
                </c:pt>
                <c:pt idx="62">
                  <c:v>95.5</c:v>
                </c:pt>
                <c:pt idx="63">
                  <c:v>96.06</c:v>
                </c:pt>
                <c:pt idx="64">
                  <c:v>94.98</c:v>
                </c:pt>
                <c:pt idx="65">
                  <c:v>95</c:v>
                </c:pt>
                <c:pt idx="66">
                  <c:v>95.74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913240"/>
        <c:axId val="504915200"/>
      </c:lineChart>
      <c:dateAx>
        <c:axId val="504913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15200"/>
        <c:crosses val="autoZero"/>
        <c:auto val="1"/>
        <c:lblOffset val="100"/>
        <c:baseTimeUnit val="days"/>
      </c:dateAx>
      <c:valAx>
        <c:axId val="50491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13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15.98</c:v>
                </c:pt>
                <c:pt idx="1">
                  <c:v>15.81</c:v>
                </c:pt>
                <c:pt idx="2">
                  <c:v>15.9</c:v>
                </c:pt>
                <c:pt idx="3">
                  <c:v>15.18</c:v>
                </c:pt>
                <c:pt idx="4">
                  <c:v>14.06</c:v>
                </c:pt>
                <c:pt idx="5">
                  <c:v>14.41</c:v>
                </c:pt>
                <c:pt idx="6">
                  <c:v>14.49</c:v>
                </c:pt>
                <c:pt idx="7">
                  <c:v>14.87</c:v>
                </c:pt>
                <c:pt idx="8">
                  <c:v>14.65</c:v>
                </c:pt>
                <c:pt idx="9">
                  <c:v>13.87</c:v>
                </c:pt>
                <c:pt idx="10">
                  <c:v>14.09</c:v>
                </c:pt>
                <c:pt idx="11">
                  <c:v>14.24</c:v>
                </c:pt>
                <c:pt idx="12">
                  <c:v>14.26</c:v>
                </c:pt>
                <c:pt idx="13">
                  <c:v>14.01</c:v>
                </c:pt>
                <c:pt idx="14">
                  <c:v>14.34</c:v>
                </c:pt>
                <c:pt idx="15">
                  <c:v>15.47</c:v>
                </c:pt>
                <c:pt idx="16">
                  <c:v>15.67</c:v>
                </c:pt>
                <c:pt idx="17">
                  <c:v>16.739999999999998</c:v>
                </c:pt>
                <c:pt idx="18">
                  <c:v>15.69</c:v>
                </c:pt>
                <c:pt idx="19">
                  <c:v>15.64</c:v>
                </c:pt>
                <c:pt idx="20">
                  <c:v>15.49</c:v>
                </c:pt>
                <c:pt idx="21">
                  <c:v>15.11</c:v>
                </c:pt>
                <c:pt idx="22">
                  <c:v>15.02</c:v>
                </c:pt>
                <c:pt idx="23">
                  <c:v>15.55</c:v>
                </c:pt>
                <c:pt idx="24">
                  <c:v>15.99</c:v>
                </c:pt>
                <c:pt idx="25">
                  <c:v>15.95</c:v>
                </c:pt>
                <c:pt idx="26">
                  <c:v>16.010000000000002</c:v>
                </c:pt>
                <c:pt idx="27">
                  <c:v>16.059999999999999</c:v>
                </c:pt>
                <c:pt idx="28">
                  <c:v>16.43</c:v>
                </c:pt>
                <c:pt idx="29">
                  <c:v>15.64</c:v>
                </c:pt>
                <c:pt idx="30">
                  <c:v>16.8</c:v>
                </c:pt>
                <c:pt idx="31">
                  <c:v>16.68</c:v>
                </c:pt>
                <c:pt idx="32">
                  <c:v>15.7</c:v>
                </c:pt>
                <c:pt idx="33">
                  <c:v>15.17</c:v>
                </c:pt>
                <c:pt idx="34">
                  <c:v>14.9</c:v>
                </c:pt>
                <c:pt idx="36">
                  <c:v>14.72</c:v>
                </c:pt>
                <c:pt idx="37">
                  <c:v>14.45</c:v>
                </c:pt>
                <c:pt idx="38">
                  <c:v>13.98</c:v>
                </c:pt>
                <c:pt idx="39">
                  <c:v>14.42</c:v>
                </c:pt>
                <c:pt idx="40">
                  <c:v>14.25</c:v>
                </c:pt>
                <c:pt idx="41">
                  <c:v>13.87</c:v>
                </c:pt>
                <c:pt idx="42">
                  <c:v>13.41</c:v>
                </c:pt>
                <c:pt idx="43">
                  <c:v>13.42</c:v>
                </c:pt>
                <c:pt idx="44">
                  <c:v>12.9</c:v>
                </c:pt>
                <c:pt idx="45">
                  <c:v>12.92</c:v>
                </c:pt>
                <c:pt idx="46">
                  <c:v>13.64</c:v>
                </c:pt>
                <c:pt idx="47">
                  <c:v>13.35</c:v>
                </c:pt>
                <c:pt idx="48">
                  <c:v>13.13</c:v>
                </c:pt>
                <c:pt idx="49">
                  <c:v>13.78</c:v>
                </c:pt>
                <c:pt idx="50">
                  <c:v>13.58</c:v>
                </c:pt>
                <c:pt idx="51">
                  <c:v>14.11</c:v>
                </c:pt>
                <c:pt idx="52">
                  <c:v>14.42</c:v>
                </c:pt>
                <c:pt idx="53">
                  <c:v>14.84</c:v>
                </c:pt>
                <c:pt idx="54">
                  <c:v>14.75</c:v>
                </c:pt>
                <c:pt idx="55">
                  <c:v>15.18</c:v>
                </c:pt>
                <c:pt idx="56">
                  <c:v>15.21</c:v>
                </c:pt>
                <c:pt idx="57">
                  <c:v>15.27</c:v>
                </c:pt>
                <c:pt idx="58">
                  <c:v>15.29</c:v>
                </c:pt>
                <c:pt idx="59">
                  <c:v>15.6</c:v>
                </c:pt>
                <c:pt idx="60">
                  <c:v>14.69</c:v>
                </c:pt>
                <c:pt idx="61">
                  <c:v>14.92</c:v>
                </c:pt>
                <c:pt idx="62">
                  <c:v>14.74</c:v>
                </c:pt>
                <c:pt idx="63">
                  <c:v>14.84</c:v>
                </c:pt>
                <c:pt idx="64">
                  <c:v>14.72</c:v>
                </c:pt>
                <c:pt idx="65">
                  <c:v>15.68</c:v>
                </c:pt>
                <c:pt idx="66">
                  <c:v>15.01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915984"/>
        <c:axId val="504910888"/>
      </c:lineChart>
      <c:dateAx>
        <c:axId val="50491598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10888"/>
        <c:crosses val="autoZero"/>
        <c:auto val="1"/>
        <c:lblOffset val="100"/>
        <c:baseTimeUnit val="days"/>
      </c:dateAx>
      <c:valAx>
        <c:axId val="50491088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1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29.28</c:v>
                </c:pt>
                <c:pt idx="1">
                  <c:v>29.68</c:v>
                </c:pt>
                <c:pt idx="2">
                  <c:v>29.5</c:v>
                </c:pt>
                <c:pt idx="3">
                  <c:v>29.84</c:v>
                </c:pt>
                <c:pt idx="4">
                  <c:v>29.9</c:v>
                </c:pt>
                <c:pt idx="5">
                  <c:v>30.08</c:v>
                </c:pt>
                <c:pt idx="6">
                  <c:v>30.45</c:v>
                </c:pt>
                <c:pt idx="7">
                  <c:v>30.75</c:v>
                </c:pt>
                <c:pt idx="8">
                  <c:v>30.84</c:v>
                </c:pt>
                <c:pt idx="9">
                  <c:v>31.09</c:v>
                </c:pt>
                <c:pt idx="10">
                  <c:v>30.79</c:v>
                </c:pt>
                <c:pt idx="11">
                  <c:v>31.08</c:v>
                </c:pt>
                <c:pt idx="12">
                  <c:v>31.25</c:v>
                </c:pt>
                <c:pt idx="13">
                  <c:v>30.71</c:v>
                </c:pt>
                <c:pt idx="14">
                  <c:v>30.95</c:v>
                </c:pt>
                <c:pt idx="15">
                  <c:v>30.89</c:v>
                </c:pt>
                <c:pt idx="16">
                  <c:v>31.51</c:v>
                </c:pt>
                <c:pt idx="17">
                  <c:v>31.31</c:v>
                </c:pt>
                <c:pt idx="18">
                  <c:v>31.32</c:v>
                </c:pt>
                <c:pt idx="19">
                  <c:v>32.67</c:v>
                </c:pt>
                <c:pt idx="20">
                  <c:v>32.5</c:v>
                </c:pt>
                <c:pt idx="21">
                  <c:v>31.96</c:v>
                </c:pt>
                <c:pt idx="22">
                  <c:v>31.99</c:v>
                </c:pt>
                <c:pt idx="23">
                  <c:v>32.159999999999997</c:v>
                </c:pt>
                <c:pt idx="24">
                  <c:v>32.33</c:v>
                </c:pt>
                <c:pt idx="25">
                  <c:v>32.68</c:v>
                </c:pt>
                <c:pt idx="26">
                  <c:v>32.76</c:v>
                </c:pt>
                <c:pt idx="27">
                  <c:v>32.99</c:v>
                </c:pt>
                <c:pt idx="28">
                  <c:v>32.25</c:v>
                </c:pt>
                <c:pt idx="29">
                  <c:v>32.86</c:v>
                </c:pt>
                <c:pt idx="30">
                  <c:v>32.61</c:v>
                </c:pt>
                <c:pt idx="31">
                  <c:v>32.46</c:v>
                </c:pt>
                <c:pt idx="32">
                  <c:v>31.88</c:v>
                </c:pt>
                <c:pt idx="33">
                  <c:v>32.1</c:v>
                </c:pt>
                <c:pt idx="34">
                  <c:v>32.729999999999997</c:v>
                </c:pt>
                <c:pt idx="35">
                  <c:v>32.58</c:v>
                </c:pt>
                <c:pt idx="36">
                  <c:v>32.299999999999997</c:v>
                </c:pt>
                <c:pt idx="38">
                  <c:v>32.5</c:v>
                </c:pt>
                <c:pt idx="39">
                  <c:v>32.29</c:v>
                </c:pt>
                <c:pt idx="40">
                  <c:v>32.31</c:v>
                </c:pt>
                <c:pt idx="41">
                  <c:v>32.619999999999997</c:v>
                </c:pt>
                <c:pt idx="42">
                  <c:v>32.549999999999997</c:v>
                </c:pt>
                <c:pt idx="43">
                  <c:v>33.200000000000003</c:v>
                </c:pt>
                <c:pt idx="44">
                  <c:v>32.61</c:v>
                </c:pt>
                <c:pt idx="45">
                  <c:v>34.01</c:v>
                </c:pt>
                <c:pt idx="46">
                  <c:v>34.19</c:v>
                </c:pt>
                <c:pt idx="47">
                  <c:v>34.4</c:v>
                </c:pt>
                <c:pt idx="48">
                  <c:v>35.57</c:v>
                </c:pt>
                <c:pt idx="49">
                  <c:v>36.42</c:v>
                </c:pt>
                <c:pt idx="50">
                  <c:v>35.79</c:v>
                </c:pt>
                <c:pt idx="51">
                  <c:v>35.979999999999997</c:v>
                </c:pt>
                <c:pt idx="52">
                  <c:v>35.96</c:v>
                </c:pt>
                <c:pt idx="53">
                  <c:v>36.4</c:v>
                </c:pt>
                <c:pt idx="54">
                  <c:v>36.21</c:v>
                </c:pt>
                <c:pt idx="55">
                  <c:v>36.340000000000003</c:v>
                </c:pt>
                <c:pt idx="56">
                  <c:v>36.71</c:v>
                </c:pt>
                <c:pt idx="57">
                  <c:v>37.299999999999997</c:v>
                </c:pt>
                <c:pt idx="58">
                  <c:v>37.479999999999997</c:v>
                </c:pt>
                <c:pt idx="59">
                  <c:v>37.39</c:v>
                </c:pt>
                <c:pt idx="60">
                  <c:v>37.54</c:v>
                </c:pt>
                <c:pt idx="61">
                  <c:v>37.86</c:v>
                </c:pt>
                <c:pt idx="62">
                  <c:v>37.32</c:v>
                </c:pt>
                <c:pt idx="63">
                  <c:v>37.58</c:v>
                </c:pt>
                <c:pt idx="64">
                  <c:v>37.33</c:v>
                </c:pt>
                <c:pt idx="65">
                  <c:v>36.549999999999997</c:v>
                </c:pt>
                <c:pt idx="66">
                  <c:v>36.79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913632"/>
        <c:axId val="504906576"/>
      </c:lineChart>
      <c:dateAx>
        <c:axId val="504913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06576"/>
        <c:crosses val="autoZero"/>
        <c:auto val="1"/>
        <c:lblOffset val="100"/>
        <c:baseTimeUnit val="days"/>
      </c:dateAx>
      <c:valAx>
        <c:axId val="50490657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1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12.1</c:v>
                </c:pt>
                <c:pt idx="1">
                  <c:v>12.07</c:v>
                </c:pt>
                <c:pt idx="2">
                  <c:v>11.97</c:v>
                </c:pt>
                <c:pt idx="3">
                  <c:v>12.09</c:v>
                </c:pt>
                <c:pt idx="4">
                  <c:v>11.98</c:v>
                </c:pt>
                <c:pt idx="5">
                  <c:v>12.01</c:v>
                </c:pt>
                <c:pt idx="6">
                  <c:v>12.17</c:v>
                </c:pt>
                <c:pt idx="7">
                  <c:v>12.18</c:v>
                </c:pt>
                <c:pt idx="8">
                  <c:v>12.09</c:v>
                </c:pt>
                <c:pt idx="9">
                  <c:v>12</c:v>
                </c:pt>
                <c:pt idx="10">
                  <c:v>12.11</c:v>
                </c:pt>
                <c:pt idx="11">
                  <c:v>12.11</c:v>
                </c:pt>
                <c:pt idx="12">
                  <c:v>12.11</c:v>
                </c:pt>
                <c:pt idx="13">
                  <c:v>12.14</c:v>
                </c:pt>
                <c:pt idx="14">
                  <c:v>12.38</c:v>
                </c:pt>
                <c:pt idx="15">
                  <c:v>12.7</c:v>
                </c:pt>
                <c:pt idx="16">
                  <c:v>12.38</c:v>
                </c:pt>
                <c:pt idx="17">
                  <c:v>12.73</c:v>
                </c:pt>
                <c:pt idx="18">
                  <c:v>12.7</c:v>
                </c:pt>
                <c:pt idx="19">
                  <c:v>12.67</c:v>
                </c:pt>
                <c:pt idx="20">
                  <c:v>12.5</c:v>
                </c:pt>
                <c:pt idx="21">
                  <c:v>12.44</c:v>
                </c:pt>
                <c:pt idx="22">
                  <c:v>12.6</c:v>
                </c:pt>
                <c:pt idx="23">
                  <c:v>12.55</c:v>
                </c:pt>
                <c:pt idx="24">
                  <c:v>12.47</c:v>
                </c:pt>
                <c:pt idx="25">
                  <c:v>12.38</c:v>
                </c:pt>
                <c:pt idx="26">
                  <c:v>12.47</c:v>
                </c:pt>
                <c:pt idx="27">
                  <c:v>12.3</c:v>
                </c:pt>
                <c:pt idx="28">
                  <c:v>12.42</c:v>
                </c:pt>
                <c:pt idx="29">
                  <c:v>12.36</c:v>
                </c:pt>
                <c:pt idx="30">
                  <c:v>12.39</c:v>
                </c:pt>
                <c:pt idx="31">
                  <c:v>12.33</c:v>
                </c:pt>
                <c:pt idx="32">
                  <c:v>12.39</c:v>
                </c:pt>
                <c:pt idx="33">
                  <c:v>12.34</c:v>
                </c:pt>
                <c:pt idx="34">
                  <c:v>12.43</c:v>
                </c:pt>
                <c:pt idx="35">
                  <c:v>12.33</c:v>
                </c:pt>
                <c:pt idx="36">
                  <c:v>12.31</c:v>
                </c:pt>
                <c:pt idx="37">
                  <c:v>12.25</c:v>
                </c:pt>
                <c:pt idx="38">
                  <c:v>12.31</c:v>
                </c:pt>
                <c:pt idx="39">
                  <c:v>12.18</c:v>
                </c:pt>
                <c:pt idx="40">
                  <c:v>12.19</c:v>
                </c:pt>
                <c:pt idx="41">
                  <c:v>12.08</c:v>
                </c:pt>
                <c:pt idx="42">
                  <c:v>12.13</c:v>
                </c:pt>
                <c:pt idx="43">
                  <c:v>11.94</c:v>
                </c:pt>
                <c:pt idx="44">
                  <c:v>12.48</c:v>
                </c:pt>
                <c:pt idx="45">
                  <c:v>12.66</c:v>
                </c:pt>
                <c:pt idx="46">
                  <c:v>12.71</c:v>
                </c:pt>
                <c:pt idx="47">
                  <c:v>13.84</c:v>
                </c:pt>
                <c:pt idx="48">
                  <c:v>13.86</c:v>
                </c:pt>
                <c:pt idx="50">
                  <c:v>13.83</c:v>
                </c:pt>
                <c:pt idx="51">
                  <c:v>13.84</c:v>
                </c:pt>
                <c:pt idx="52">
                  <c:v>13.92</c:v>
                </c:pt>
                <c:pt idx="53">
                  <c:v>13.74</c:v>
                </c:pt>
                <c:pt idx="54">
                  <c:v>13.65</c:v>
                </c:pt>
                <c:pt idx="55">
                  <c:v>13.65</c:v>
                </c:pt>
                <c:pt idx="56">
                  <c:v>13.57</c:v>
                </c:pt>
                <c:pt idx="57">
                  <c:v>13.59</c:v>
                </c:pt>
                <c:pt idx="58">
                  <c:v>13.48</c:v>
                </c:pt>
                <c:pt idx="59">
                  <c:v>13.45</c:v>
                </c:pt>
                <c:pt idx="60">
                  <c:v>13.27</c:v>
                </c:pt>
                <c:pt idx="61">
                  <c:v>13.09</c:v>
                </c:pt>
                <c:pt idx="62">
                  <c:v>12.75</c:v>
                </c:pt>
                <c:pt idx="63">
                  <c:v>12.57</c:v>
                </c:pt>
                <c:pt idx="64">
                  <c:v>12.4</c:v>
                </c:pt>
                <c:pt idx="65">
                  <c:v>12.72</c:v>
                </c:pt>
                <c:pt idx="66">
                  <c:v>12.57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914808"/>
        <c:axId val="504924216"/>
      </c:lineChart>
      <c:dateAx>
        <c:axId val="504914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24216"/>
        <c:crosses val="autoZero"/>
        <c:auto val="1"/>
        <c:lblOffset val="100"/>
        <c:baseTimeUnit val="days"/>
      </c:dateAx>
      <c:valAx>
        <c:axId val="50492421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14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118.81</c:v>
                </c:pt>
                <c:pt idx="1">
                  <c:v>118.13</c:v>
                </c:pt>
                <c:pt idx="2">
                  <c:v>117.27</c:v>
                </c:pt>
                <c:pt idx="3">
                  <c:v>119.39</c:v>
                </c:pt>
                <c:pt idx="4">
                  <c:v>119.22</c:v>
                </c:pt>
                <c:pt idx="5">
                  <c:v>117.78</c:v>
                </c:pt>
                <c:pt idx="6">
                  <c:v>118.81</c:v>
                </c:pt>
                <c:pt idx="7">
                  <c:v>119.46</c:v>
                </c:pt>
                <c:pt idx="8">
                  <c:v>118.91</c:v>
                </c:pt>
                <c:pt idx="9">
                  <c:v>117.95</c:v>
                </c:pt>
                <c:pt idx="10">
                  <c:v>117.66</c:v>
                </c:pt>
                <c:pt idx="11">
                  <c:v>118.25</c:v>
                </c:pt>
                <c:pt idx="12">
                  <c:v>118.63</c:v>
                </c:pt>
                <c:pt idx="13">
                  <c:v>117.86</c:v>
                </c:pt>
                <c:pt idx="14">
                  <c:v>117.61</c:v>
                </c:pt>
                <c:pt idx="15">
                  <c:v>119.16</c:v>
                </c:pt>
                <c:pt idx="16">
                  <c:v>118.23</c:v>
                </c:pt>
                <c:pt idx="17">
                  <c:v>119.47</c:v>
                </c:pt>
                <c:pt idx="18">
                  <c:v>119.61</c:v>
                </c:pt>
                <c:pt idx="19">
                  <c:v>119.75</c:v>
                </c:pt>
                <c:pt idx="20">
                  <c:v>119.32</c:v>
                </c:pt>
                <c:pt idx="21">
                  <c:v>119.08</c:v>
                </c:pt>
                <c:pt idx="22">
                  <c:v>119.34</c:v>
                </c:pt>
                <c:pt idx="23">
                  <c:v>119.47</c:v>
                </c:pt>
                <c:pt idx="24">
                  <c:v>119.92</c:v>
                </c:pt>
                <c:pt idx="25">
                  <c:v>119.04</c:v>
                </c:pt>
                <c:pt idx="26">
                  <c:v>118.57</c:v>
                </c:pt>
                <c:pt idx="27">
                  <c:v>118.71</c:v>
                </c:pt>
                <c:pt idx="28">
                  <c:v>119.44</c:v>
                </c:pt>
                <c:pt idx="29">
                  <c:v>119.13</c:v>
                </c:pt>
                <c:pt idx="30">
                  <c:v>119.92</c:v>
                </c:pt>
                <c:pt idx="32">
                  <c:v>120.72</c:v>
                </c:pt>
                <c:pt idx="33">
                  <c:v>121.31</c:v>
                </c:pt>
                <c:pt idx="34">
                  <c:v>120.33</c:v>
                </c:pt>
                <c:pt idx="35">
                  <c:v>122.31</c:v>
                </c:pt>
                <c:pt idx="36">
                  <c:v>123.22</c:v>
                </c:pt>
                <c:pt idx="37">
                  <c:v>123.77</c:v>
                </c:pt>
                <c:pt idx="38">
                  <c:v>123.36</c:v>
                </c:pt>
                <c:pt idx="39">
                  <c:v>123.43</c:v>
                </c:pt>
                <c:pt idx="40">
                  <c:v>123.65</c:v>
                </c:pt>
                <c:pt idx="41">
                  <c:v>124.24</c:v>
                </c:pt>
                <c:pt idx="42">
                  <c:v>123.86</c:v>
                </c:pt>
                <c:pt idx="43">
                  <c:v>123.9</c:v>
                </c:pt>
                <c:pt idx="44">
                  <c:v>124.85</c:v>
                </c:pt>
                <c:pt idx="45">
                  <c:v>125.4</c:v>
                </c:pt>
                <c:pt idx="46">
                  <c:v>125.23</c:v>
                </c:pt>
                <c:pt idx="47">
                  <c:v>124.46</c:v>
                </c:pt>
                <c:pt idx="48">
                  <c:v>124.77</c:v>
                </c:pt>
                <c:pt idx="49">
                  <c:v>125.15</c:v>
                </c:pt>
                <c:pt idx="50">
                  <c:v>124.89</c:v>
                </c:pt>
                <c:pt idx="51">
                  <c:v>125.03</c:v>
                </c:pt>
                <c:pt idx="52">
                  <c:v>125.15</c:v>
                </c:pt>
                <c:pt idx="53">
                  <c:v>125.14</c:v>
                </c:pt>
                <c:pt idx="54">
                  <c:v>125.25</c:v>
                </c:pt>
                <c:pt idx="55">
                  <c:v>123.14</c:v>
                </c:pt>
                <c:pt idx="56">
                  <c:v>123</c:v>
                </c:pt>
                <c:pt idx="57">
                  <c:v>123.18</c:v>
                </c:pt>
                <c:pt idx="58">
                  <c:v>123</c:v>
                </c:pt>
                <c:pt idx="59">
                  <c:v>122.92</c:v>
                </c:pt>
                <c:pt idx="60">
                  <c:v>122.93</c:v>
                </c:pt>
                <c:pt idx="61">
                  <c:v>122.85</c:v>
                </c:pt>
                <c:pt idx="62">
                  <c:v>122.51</c:v>
                </c:pt>
                <c:pt idx="63">
                  <c:v>122.64</c:v>
                </c:pt>
                <c:pt idx="64">
                  <c:v>122.27</c:v>
                </c:pt>
                <c:pt idx="65">
                  <c:v>121.29</c:v>
                </c:pt>
                <c:pt idx="66">
                  <c:v>121.3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918336"/>
        <c:axId val="504921472"/>
      </c:lineChart>
      <c:dateAx>
        <c:axId val="504918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21472"/>
        <c:crosses val="autoZero"/>
        <c:auto val="1"/>
        <c:lblOffset val="100"/>
        <c:baseTimeUnit val="days"/>
      </c:dateAx>
      <c:valAx>
        <c:axId val="50492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1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12.5</c:v>
                </c:pt>
                <c:pt idx="1">
                  <c:v>12.64</c:v>
                </c:pt>
                <c:pt idx="2">
                  <c:v>12.76</c:v>
                </c:pt>
                <c:pt idx="3">
                  <c:v>13.31</c:v>
                </c:pt>
                <c:pt idx="4">
                  <c:v>13.47</c:v>
                </c:pt>
                <c:pt idx="5">
                  <c:v>13.67</c:v>
                </c:pt>
                <c:pt idx="6">
                  <c:v>13.9</c:v>
                </c:pt>
                <c:pt idx="7">
                  <c:v>13.91</c:v>
                </c:pt>
                <c:pt idx="8">
                  <c:v>13.79</c:v>
                </c:pt>
                <c:pt idx="9">
                  <c:v>13.62</c:v>
                </c:pt>
                <c:pt idx="10">
                  <c:v>13.26</c:v>
                </c:pt>
                <c:pt idx="11">
                  <c:v>13.29</c:v>
                </c:pt>
                <c:pt idx="12">
                  <c:v>13.12</c:v>
                </c:pt>
                <c:pt idx="13">
                  <c:v>12.91</c:v>
                </c:pt>
                <c:pt idx="14">
                  <c:v>13.03</c:v>
                </c:pt>
                <c:pt idx="15">
                  <c:v>13.62</c:v>
                </c:pt>
                <c:pt idx="16">
                  <c:v>13.4</c:v>
                </c:pt>
                <c:pt idx="17">
                  <c:v>13.86</c:v>
                </c:pt>
                <c:pt idx="18">
                  <c:v>13.42</c:v>
                </c:pt>
                <c:pt idx="19">
                  <c:v>12.72</c:v>
                </c:pt>
                <c:pt idx="20">
                  <c:v>12.48</c:v>
                </c:pt>
                <c:pt idx="21">
                  <c:v>12.13</c:v>
                </c:pt>
                <c:pt idx="22">
                  <c:v>12.48</c:v>
                </c:pt>
                <c:pt idx="23">
                  <c:v>12.41</c:v>
                </c:pt>
                <c:pt idx="24">
                  <c:v>12.59</c:v>
                </c:pt>
                <c:pt idx="25">
                  <c:v>12.46</c:v>
                </c:pt>
                <c:pt idx="26">
                  <c:v>12.42</c:v>
                </c:pt>
                <c:pt idx="27">
                  <c:v>12.46</c:v>
                </c:pt>
                <c:pt idx="28">
                  <c:v>12.57</c:v>
                </c:pt>
                <c:pt idx="29">
                  <c:v>12.24</c:v>
                </c:pt>
                <c:pt idx="30">
                  <c:v>12.26</c:v>
                </c:pt>
                <c:pt idx="31">
                  <c:v>12.57</c:v>
                </c:pt>
                <c:pt idx="32">
                  <c:v>12.61</c:v>
                </c:pt>
                <c:pt idx="33">
                  <c:v>12.77</c:v>
                </c:pt>
                <c:pt idx="34">
                  <c:v>12.66</c:v>
                </c:pt>
                <c:pt idx="35">
                  <c:v>12.73</c:v>
                </c:pt>
                <c:pt idx="36">
                  <c:v>12.63</c:v>
                </c:pt>
                <c:pt idx="37">
                  <c:v>12.51</c:v>
                </c:pt>
                <c:pt idx="38">
                  <c:v>12.67</c:v>
                </c:pt>
                <c:pt idx="39">
                  <c:v>13.09</c:v>
                </c:pt>
                <c:pt idx="40">
                  <c:v>13.01</c:v>
                </c:pt>
                <c:pt idx="41">
                  <c:v>12.97</c:v>
                </c:pt>
                <c:pt idx="42">
                  <c:v>13.52</c:v>
                </c:pt>
                <c:pt idx="43">
                  <c:v>13.45</c:v>
                </c:pt>
                <c:pt idx="44">
                  <c:v>13.43</c:v>
                </c:pt>
                <c:pt idx="45">
                  <c:v>13.74</c:v>
                </c:pt>
                <c:pt idx="46">
                  <c:v>14.23</c:v>
                </c:pt>
                <c:pt idx="47">
                  <c:v>14.06</c:v>
                </c:pt>
                <c:pt idx="48">
                  <c:v>14.75</c:v>
                </c:pt>
                <c:pt idx="49">
                  <c:v>14.69</c:v>
                </c:pt>
                <c:pt idx="50">
                  <c:v>14.76</c:v>
                </c:pt>
                <c:pt idx="51">
                  <c:v>14.63</c:v>
                </c:pt>
                <c:pt idx="52">
                  <c:v>14.43</c:v>
                </c:pt>
                <c:pt idx="53">
                  <c:v>14.49</c:v>
                </c:pt>
                <c:pt idx="54">
                  <c:v>14.95</c:v>
                </c:pt>
                <c:pt idx="55">
                  <c:v>14.92</c:v>
                </c:pt>
                <c:pt idx="56">
                  <c:v>15</c:v>
                </c:pt>
                <c:pt idx="57">
                  <c:v>15.02</c:v>
                </c:pt>
                <c:pt idx="58">
                  <c:v>14.98</c:v>
                </c:pt>
                <c:pt idx="59">
                  <c:v>14.73</c:v>
                </c:pt>
                <c:pt idx="60">
                  <c:v>14.51</c:v>
                </c:pt>
                <c:pt idx="61">
                  <c:v>14.23</c:v>
                </c:pt>
                <c:pt idx="62">
                  <c:v>14.33</c:v>
                </c:pt>
                <c:pt idx="63">
                  <c:v>14.31</c:v>
                </c:pt>
                <c:pt idx="64">
                  <c:v>14.71</c:v>
                </c:pt>
                <c:pt idx="65">
                  <c:v>14.75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927744"/>
        <c:axId val="504920688"/>
      </c:lineChart>
      <c:dateAx>
        <c:axId val="5049277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20688"/>
        <c:crosses val="autoZero"/>
        <c:auto val="1"/>
        <c:lblOffset val="100"/>
        <c:baseTimeUnit val="days"/>
      </c:dateAx>
      <c:valAx>
        <c:axId val="50492068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2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52.67</c:v>
                </c:pt>
                <c:pt idx="1">
                  <c:v>52.65</c:v>
                </c:pt>
                <c:pt idx="2">
                  <c:v>52.16</c:v>
                </c:pt>
                <c:pt idx="3">
                  <c:v>53.25</c:v>
                </c:pt>
                <c:pt idx="4">
                  <c:v>55.34</c:v>
                </c:pt>
                <c:pt idx="5">
                  <c:v>54.4</c:v>
                </c:pt>
                <c:pt idx="6">
                  <c:v>55.15</c:v>
                </c:pt>
                <c:pt idx="7">
                  <c:v>55.41</c:v>
                </c:pt>
                <c:pt idx="8">
                  <c:v>55.34</c:v>
                </c:pt>
                <c:pt idx="9">
                  <c:v>54.87</c:v>
                </c:pt>
                <c:pt idx="10">
                  <c:v>54.95</c:v>
                </c:pt>
                <c:pt idx="11">
                  <c:v>55.18</c:v>
                </c:pt>
                <c:pt idx="12">
                  <c:v>55.47</c:v>
                </c:pt>
                <c:pt idx="13">
                  <c:v>55.13</c:v>
                </c:pt>
                <c:pt idx="14">
                  <c:v>55.37</c:v>
                </c:pt>
                <c:pt idx="15">
                  <c:v>56.01</c:v>
                </c:pt>
                <c:pt idx="16">
                  <c:v>55.33</c:v>
                </c:pt>
                <c:pt idx="17">
                  <c:v>56.17</c:v>
                </c:pt>
                <c:pt idx="18">
                  <c:v>57.72</c:v>
                </c:pt>
                <c:pt idx="19">
                  <c:v>57.41</c:v>
                </c:pt>
                <c:pt idx="20">
                  <c:v>58.02</c:v>
                </c:pt>
                <c:pt idx="21">
                  <c:v>58.54</c:v>
                </c:pt>
                <c:pt idx="23">
                  <c:v>57.64</c:v>
                </c:pt>
                <c:pt idx="24">
                  <c:v>58</c:v>
                </c:pt>
                <c:pt idx="25">
                  <c:v>58.63</c:v>
                </c:pt>
                <c:pt idx="26">
                  <c:v>59</c:v>
                </c:pt>
                <c:pt idx="27">
                  <c:v>59.24</c:v>
                </c:pt>
                <c:pt idx="28">
                  <c:v>60.22</c:v>
                </c:pt>
                <c:pt idx="29">
                  <c:v>59.62</c:v>
                </c:pt>
                <c:pt idx="30">
                  <c:v>58.66</c:v>
                </c:pt>
                <c:pt idx="31">
                  <c:v>58.9</c:v>
                </c:pt>
                <c:pt idx="32">
                  <c:v>57.21</c:v>
                </c:pt>
                <c:pt idx="33">
                  <c:v>56.86</c:v>
                </c:pt>
                <c:pt idx="34">
                  <c:v>56.88</c:v>
                </c:pt>
                <c:pt idx="35">
                  <c:v>56.77</c:v>
                </c:pt>
                <c:pt idx="36">
                  <c:v>56.45</c:v>
                </c:pt>
                <c:pt idx="37">
                  <c:v>56.73</c:v>
                </c:pt>
                <c:pt idx="38">
                  <c:v>55.13</c:v>
                </c:pt>
                <c:pt idx="39">
                  <c:v>55.77</c:v>
                </c:pt>
                <c:pt idx="40">
                  <c:v>55.98</c:v>
                </c:pt>
                <c:pt idx="41">
                  <c:v>55.85</c:v>
                </c:pt>
                <c:pt idx="42">
                  <c:v>54.79</c:v>
                </c:pt>
                <c:pt idx="43">
                  <c:v>54.75</c:v>
                </c:pt>
                <c:pt idx="44">
                  <c:v>54.92</c:v>
                </c:pt>
                <c:pt idx="45">
                  <c:v>55.41</c:v>
                </c:pt>
                <c:pt idx="46">
                  <c:v>55.5</c:v>
                </c:pt>
                <c:pt idx="47">
                  <c:v>55.45</c:v>
                </c:pt>
                <c:pt idx="48">
                  <c:v>55.79</c:v>
                </c:pt>
                <c:pt idx="49">
                  <c:v>56.37</c:v>
                </c:pt>
                <c:pt idx="50">
                  <c:v>57.14</c:v>
                </c:pt>
                <c:pt idx="51">
                  <c:v>56.73</c:v>
                </c:pt>
                <c:pt idx="52">
                  <c:v>56.99</c:v>
                </c:pt>
                <c:pt idx="53">
                  <c:v>57.76</c:v>
                </c:pt>
                <c:pt idx="54">
                  <c:v>57.76</c:v>
                </c:pt>
                <c:pt idx="55">
                  <c:v>57.74</c:v>
                </c:pt>
                <c:pt idx="56">
                  <c:v>57.87</c:v>
                </c:pt>
                <c:pt idx="57">
                  <c:v>58.49</c:v>
                </c:pt>
                <c:pt idx="58">
                  <c:v>57.99</c:v>
                </c:pt>
                <c:pt idx="59">
                  <c:v>58.06</c:v>
                </c:pt>
                <c:pt idx="60">
                  <c:v>56.83</c:v>
                </c:pt>
                <c:pt idx="61">
                  <c:v>56.72</c:v>
                </c:pt>
                <c:pt idx="62">
                  <c:v>55.92</c:v>
                </c:pt>
                <c:pt idx="63">
                  <c:v>55.8</c:v>
                </c:pt>
                <c:pt idx="64">
                  <c:v>55.2</c:v>
                </c:pt>
                <c:pt idx="65">
                  <c:v>55.61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921080"/>
        <c:axId val="504926960"/>
      </c:lineChart>
      <c:dateAx>
        <c:axId val="504921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26960"/>
        <c:crosses val="autoZero"/>
        <c:auto val="1"/>
        <c:lblOffset val="100"/>
        <c:baseTimeUnit val="days"/>
      </c:dateAx>
      <c:valAx>
        <c:axId val="50492696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21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42619</c:v>
                </c:pt>
                <c:pt idx="21">
                  <c:v>42615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24.89</c:v>
                </c:pt>
                <c:pt idx="1">
                  <c:v>24.46</c:v>
                </c:pt>
                <c:pt idx="2">
                  <c:v>24.25</c:v>
                </c:pt>
                <c:pt idx="3">
                  <c:v>24.46</c:v>
                </c:pt>
                <c:pt idx="4">
                  <c:v>23.99</c:v>
                </c:pt>
                <c:pt idx="5">
                  <c:v>24.14</c:v>
                </c:pt>
                <c:pt idx="6">
                  <c:v>24.82</c:v>
                </c:pt>
                <c:pt idx="7">
                  <c:v>25.55</c:v>
                </c:pt>
                <c:pt idx="8">
                  <c:v>25.32</c:v>
                </c:pt>
                <c:pt idx="9">
                  <c:v>25.09</c:v>
                </c:pt>
                <c:pt idx="10">
                  <c:v>25.28</c:v>
                </c:pt>
                <c:pt idx="11">
                  <c:v>25.54</c:v>
                </c:pt>
                <c:pt idx="12">
                  <c:v>25.95</c:v>
                </c:pt>
                <c:pt idx="13">
                  <c:v>25.83</c:v>
                </c:pt>
                <c:pt idx="14">
                  <c:v>26.49</c:v>
                </c:pt>
                <c:pt idx="15">
                  <c:v>27.25</c:v>
                </c:pt>
                <c:pt idx="16">
                  <c:v>27.01</c:v>
                </c:pt>
                <c:pt idx="17">
                  <c:v>28.25</c:v>
                </c:pt>
                <c:pt idx="18">
                  <c:v>28.57</c:v>
                </c:pt>
                <c:pt idx="19">
                  <c:v>28.65</c:v>
                </c:pt>
                <c:pt idx="21">
                  <c:v>29.49</c:v>
                </c:pt>
                <c:pt idx="22">
                  <c:v>29.17</c:v>
                </c:pt>
                <c:pt idx="23">
                  <c:v>30.07</c:v>
                </c:pt>
                <c:pt idx="24">
                  <c:v>30.45</c:v>
                </c:pt>
                <c:pt idx="25">
                  <c:v>27.95</c:v>
                </c:pt>
                <c:pt idx="26">
                  <c:v>27.6</c:v>
                </c:pt>
                <c:pt idx="27">
                  <c:v>28.5</c:v>
                </c:pt>
                <c:pt idx="28">
                  <c:v>28.44</c:v>
                </c:pt>
                <c:pt idx="29">
                  <c:v>29.27</c:v>
                </c:pt>
                <c:pt idx="30">
                  <c:v>28.39</c:v>
                </c:pt>
                <c:pt idx="31">
                  <c:v>28.07</c:v>
                </c:pt>
                <c:pt idx="32">
                  <c:v>27.96</c:v>
                </c:pt>
                <c:pt idx="33">
                  <c:v>27.8</c:v>
                </c:pt>
                <c:pt idx="34">
                  <c:v>28.07</c:v>
                </c:pt>
                <c:pt idx="35">
                  <c:v>28.43</c:v>
                </c:pt>
                <c:pt idx="36">
                  <c:v>27.18</c:v>
                </c:pt>
                <c:pt idx="37">
                  <c:v>28.11</c:v>
                </c:pt>
                <c:pt idx="38">
                  <c:v>27.88</c:v>
                </c:pt>
                <c:pt idx="39">
                  <c:v>28.21</c:v>
                </c:pt>
                <c:pt idx="40">
                  <c:v>28.32</c:v>
                </c:pt>
                <c:pt idx="41">
                  <c:v>27.27</c:v>
                </c:pt>
                <c:pt idx="42">
                  <c:v>26.44</c:v>
                </c:pt>
                <c:pt idx="43">
                  <c:v>27.3</c:v>
                </c:pt>
                <c:pt idx="44">
                  <c:v>27.26</c:v>
                </c:pt>
                <c:pt idx="45">
                  <c:v>26.63</c:v>
                </c:pt>
                <c:pt idx="46">
                  <c:v>27</c:v>
                </c:pt>
                <c:pt idx="47">
                  <c:v>27.65</c:v>
                </c:pt>
                <c:pt idx="48">
                  <c:v>28.88</c:v>
                </c:pt>
                <c:pt idx="49">
                  <c:v>29.34</c:v>
                </c:pt>
                <c:pt idx="50">
                  <c:v>28.63</c:v>
                </c:pt>
                <c:pt idx="51">
                  <c:v>28.28</c:v>
                </c:pt>
                <c:pt idx="52">
                  <c:v>28.89</c:v>
                </c:pt>
                <c:pt idx="53">
                  <c:v>29.01</c:v>
                </c:pt>
                <c:pt idx="54">
                  <c:v>28.68</c:v>
                </c:pt>
                <c:pt idx="55">
                  <c:v>29.28</c:v>
                </c:pt>
                <c:pt idx="56">
                  <c:v>28.69</c:v>
                </c:pt>
                <c:pt idx="57">
                  <c:v>28.18</c:v>
                </c:pt>
                <c:pt idx="58">
                  <c:v>27.41</c:v>
                </c:pt>
                <c:pt idx="59">
                  <c:v>26.48</c:v>
                </c:pt>
                <c:pt idx="60">
                  <c:v>25.69</c:v>
                </c:pt>
                <c:pt idx="61">
                  <c:v>25.48</c:v>
                </c:pt>
                <c:pt idx="62">
                  <c:v>24.99</c:v>
                </c:pt>
                <c:pt idx="63">
                  <c:v>25.23</c:v>
                </c:pt>
                <c:pt idx="64">
                  <c:v>25.47</c:v>
                </c:pt>
                <c:pt idx="65">
                  <c:v>26.57</c:v>
                </c:pt>
                <c:pt idx="66">
                  <c:v>26.18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923040"/>
        <c:axId val="504923432"/>
      </c:lineChart>
      <c:dateAx>
        <c:axId val="504923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23432"/>
        <c:crosses val="autoZero"/>
        <c:auto val="1"/>
        <c:lblOffset val="100"/>
        <c:baseTimeUnit val="days"/>
      </c:dateAx>
      <c:valAx>
        <c:axId val="5049234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2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14-Sep-16</c:v>
                </c:pt>
                <c:pt idx="14">
                  <c:v>13-Sep-16</c:v>
                </c:pt>
                <c:pt idx="15">
                  <c:v>13-Sep-16</c:v>
                </c:pt>
                <c:pt idx="16">
                  <c:v>12-Sep-16</c:v>
                </c:pt>
                <c:pt idx="17">
                  <c:v>9-Sep-16</c:v>
                </c:pt>
                <c:pt idx="18">
                  <c:v>8-Sep-16</c:v>
                </c:pt>
                <c:pt idx="19">
                  <c:v>7-Sep-16</c:v>
                </c:pt>
                <c:pt idx="20">
                  <c:v>6-Sep-16</c:v>
                </c:pt>
                <c:pt idx="21">
                  <c:v>2-Sep-16</c:v>
                </c:pt>
                <c:pt idx="22">
                  <c:v>1-Sep-16</c:v>
                </c:pt>
                <c:pt idx="23">
                  <c:v>31-Aug-16</c:v>
                </c:pt>
                <c:pt idx="24">
                  <c:v>30-Aug-16</c:v>
                </c:pt>
                <c:pt idx="25">
                  <c:v>29-Aug-16</c:v>
                </c:pt>
                <c:pt idx="26">
                  <c:v>26-Aug-16</c:v>
                </c:pt>
                <c:pt idx="27">
                  <c:v>25-Aug-16</c:v>
                </c:pt>
                <c:pt idx="28">
                  <c:v>24-Aug-16</c:v>
                </c:pt>
                <c:pt idx="29">
                  <c:v>23-Aug-16</c:v>
                </c:pt>
                <c:pt idx="30">
                  <c:v>22-Aug-16</c:v>
                </c:pt>
                <c:pt idx="31">
                  <c:v>19-Aug-16</c:v>
                </c:pt>
                <c:pt idx="32">
                  <c:v>18-Aug-16</c:v>
                </c:pt>
                <c:pt idx="33">
                  <c:v>17-Aug-16</c:v>
                </c:pt>
                <c:pt idx="34">
                  <c:v>16-Aug-16</c:v>
                </c:pt>
                <c:pt idx="35">
                  <c:v>15-Aug-16</c:v>
                </c:pt>
                <c:pt idx="36">
                  <c:v>12-Aug-16</c:v>
                </c:pt>
                <c:pt idx="37">
                  <c:v>11-Aug-16</c:v>
                </c:pt>
                <c:pt idx="38">
                  <c:v>10-Aug-16</c:v>
                </c:pt>
                <c:pt idx="39">
                  <c:v>9-Aug-16</c:v>
                </c:pt>
                <c:pt idx="40">
                  <c:v>8-Aug-16</c:v>
                </c:pt>
                <c:pt idx="41">
                  <c:v>5-Aug-16</c:v>
                </c:pt>
                <c:pt idx="42">
                  <c:v>4-Aug-16</c:v>
                </c:pt>
                <c:pt idx="43">
                  <c:v>3-Aug-16</c:v>
                </c:pt>
                <c:pt idx="44">
                  <c:v>2-Aug-16</c:v>
                </c:pt>
                <c:pt idx="45">
                  <c:v>1-Aug-16</c:v>
                </c:pt>
                <c:pt idx="46">
                  <c:v>29-Jul-16</c:v>
                </c:pt>
                <c:pt idx="47">
                  <c:v>28-Jul-16</c:v>
                </c:pt>
                <c:pt idx="48">
                  <c:v>27-Jul-16</c:v>
                </c:pt>
                <c:pt idx="49">
                  <c:v>26-Jul-16</c:v>
                </c:pt>
                <c:pt idx="50">
                  <c:v>25-Jul-16</c:v>
                </c:pt>
                <c:pt idx="51">
                  <c:v>22-Jul-16</c:v>
                </c:pt>
                <c:pt idx="52">
                  <c:v>21-Jul-16</c:v>
                </c:pt>
                <c:pt idx="53">
                  <c:v>20-Jul-16</c:v>
                </c:pt>
                <c:pt idx="54">
                  <c:v>19-Jul-16</c:v>
                </c:pt>
                <c:pt idx="55">
                  <c:v>18-Jul-16</c:v>
                </c:pt>
                <c:pt idx="56">
                  <c:v>15-Jul-16</c:v>
                </c:pt>
                <c:pt idx="57">
                  <c:v>14-Jul-16</c:v>
                </c:pt>
                <c:pt idx="58">
                  <c:v>13-Jul-16</c:v>
                </c:pt>
                <c:pt idx="59">
                  <c:v>12-Jul-16</c:v>
                </c:pt>
                <c:pt idx="60">
                  <c:v>11-Jul-16</c:v>
                </c:pt>
                <c:pt idx="61">
                  <c:v>8-Jul-16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48.63</c:v>
                </c:pt>
                <c:pt idx="1">
                  <c:v>48.73</c:v>
                </c:pt>
                <c:pt idx="2">
                  <c:v>48.17</c:v>
                </c:pt>
                <c:pt idx="3">
                  <c:v>48.92</c:v>
                </c:pt>
                <c:pt idx="4">
                  <c:v>48.37</c:v>
                </c:pt>
                <c:pt idx="5">
                  <c:v>48.36</c:v>
                </c:pt>
                <c:pt idx="6">
                  <c:v>48.86</c:v>
                </c:pt>
                <c:pt idx="7">
                  <c:v>49.24</c:v>
                </c:pt>
                <c:pt idx="8">
                  <c:v>48.7</c:v>
                </c:pt>
                <c:pt idx="9">
                  <c:v>48.1</c:v>
                </c:pt>
                <c:pt idx="10">
                  <c:v>48</c:v>
                </c:pt>
                <c:pt idx="11">
                  <c:v>47.61</c:v>
                </c:pt>
                <c:pt idx="12">
                  <c:v>48.46</c:v>
                </c:pt>
                <c:pt idx="13">
                  <c:v>48.06</c:v>
                </c:pt>
                <c:pt idx="14">
                  <c:v>48.05</c:v>
                </c:pt>
                <c:pt idx="16">
                  <c:v>49.3</c:v>
                </c:pt>
                <c:pt idx="17">
                  <c:v>48.86</c:v>
                </c:pt>
                <c:pt idx="18">
                  <c:v>49.93</c:v>
                </c:pt>
                <c:pt idx="19">
                  <c:v>49.92</c:v>
                </c:pt>
                <c:pt idx="20">
                  <c:v>49.95</c:v>
                </c:pt>
                <c:pt idx="21">
                  <c:v>49.67</c:v>
                </c:pt>
                <c:pt idx="22">
                  <c:v>49</c:v>
                </c:pt>
                <c:pt idx="23">
                  <c:v>48.61</c:v>
                </c:pt>
                <c:pt idx="24">
                  <c:v>48.71</c:v>
                </c:pt>
                <c:pt idx="25">
                  <c:v>48.83</c:v>
                </c:pt>
                <c:pt idx="26">
                  <c:v>48.6</c:v>
                </c:pt>
                <c:pt idx="27">
                  <c:v>48.87</c:v>
                </c:pt>
                <c:pt idx="28">
                  <c:v>49.08</c:v>
                </c:pt>
                <c:pt idx="29">
                  <c:v>49.22</c:v>
                </c:pt>
                <c:pt idx="30">
                  <c:v>48.99</c:v>
                </c:pt>
                <c:pt idx="31">
                  <c:v>48.95</c:v>
                </c:pt>
                <c:pt idx="32">
                  <c:v>49.38</c:v>
                </c:pt>
                <c:pt idx="33">
                  <c:v>48.99</c:v>
                </c:pt>
                <c:pt idx="34">
                  <c:v>49.07</c:v>
                </c:pt>
                <c:pt idx="35">
                  <c:v>49.09</c:v>
                </c:pt>
                <c:pt idx="36">
                  <c:v>48.94</c:v>
                </c:pt>
                <c:pt idx="37">
                  <c:v>49</c:v>
                </c:pt>
                <c:pt idx="38">
                  <c:v>48.62</c:v>
                </c:pt>
                <c:pt idx="39">
                  <c:v>48.41</c:v>
                </c:pt>
                <c:pt idx="40">
                  <c:v>47.93</c:v>
                </c:pt>
                <c:pt idx="41">
                  <c:v>47.89</c:v>
                </c:pt>
                <c:pt idx="42">
                  <c:v>47.71</c:v>
                </c:pt>
                <c:pt idx="43">
                  <c:v>47.49</c:v>
                </c:pt>
                <c:pt idx="44">
                  <c:v>47.73</c:v>
                </c:pt>
                <c:pt idx="45">
                  <c:v>47.76</c:v>
                </c:pt>
                <c:pt idx="46">
                  <c:v>48.28</c:v>
                </c:pt>
                <c:pt idx="47">
                  <c:v>47.84</c:v>
                </c:pt>
                <c:pt idx="48">
                  <c:v>47.83</c:v>
                </c:pt>
                <c:pt idx="49">
                  <c:v>47.5</c:v>
                </c:pt>
                <c:pt idx="50">
                  <c:v>47.34</c:v>
                </c:pt>
                <c:pt idx="51">
                  <c:v>47.29</c:v>
                </c:pt>
                <c:pt idx="52">
                  <c:v>47.26</c:v>
                </c:pt>
                <c:pt idx="53">
                  <c:v>47.4</c:v>
                </c:pt>
                <c:pt idx="54">
                  <c:v>46.95</c:v>
                </c:pt>
                <c:pt idx="55">
                  <c:v>47.31</c:v>
                </c:pt>
                <c:pt idx="56">
                  <c:v>47.22</c:v>
                </c:pt>
                <c:pt idx="57">
                  <c:v>47.51</c:v>
                </c:pt>
                <c:pt idx="58">
                  <c:v>47.02</c:v>
                </c:pt>
                <c:pt idx="59">
                  <c:v>47.02</c:v>
                </c:pt>
                <c:pt idx="60">
                  <c:v>46.34</c:v>
                </c:pt>
                <c:pt idx="61">
                  <c:v>45.66</c:v>
                </c:pt>
                <c:pt idx="62">
                  <c:v>44.92</c:v>
                </c:pt>
                <c:pt idx="63">
                  <c:v>45.11</c:v>
                </c:pt>
                <c:pt idx="64">
                  <c:v>45.25</c:v>
                </c:pt>
                <c:pt idx="65">
                  <c:v>46.72</c:v>
                </c:pt>
                <c:pt idx="66">
                  <c:v>46.66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925000"/>
        <c:axId val="504925392"/>
      </c:lineChart>
      <c:catAx>
        <c:axId val="504925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25392"/>
        <c:crosses val="autoZero"/>
        <c:auto val="1"/>
        <c:lblAlgn val="ctr"/>
        <c:lblOffset val="100"/>
        <c:noMultiLvlLbl val="0"/>
      </c:catAx>
      <c:valAx>
        <c:axId val="5049253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25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17.73</c:v>
                </c:pt>
                <c:pt idx="1">
                  <c:v>17.78</c:v>
                </c:pt>
                <c:pt idx="2">
                  <c:v>17.54</c:v>
                </c:pt>
                <c:pt idx="3">
                  <c:v>17.440000000000001</c:v>
                </c:pt>
                <c:pt idx="4">
                  <c:v>18</c:v>
                </c:pt>
                <c:pt idx="5">
                  <c:v>17.36</c:v>
                </c:pt>
                <c:pt idx="6">
                  <c:v>17.48</c:v>
                </c:pt>
                <c:pt idx="7">
                  <c:v>17.59</c:v>
                </c:pt>
                <c:pt idx="8">
                  <c:v>17.66</c:v>
                </c:pt>
                <c:pt idx="9">
                  <c:v>16.920000000000002</c:v>
                </c:pt>
                <c:pt idx="10">
                  <c:v>16.95</c:v>
                </c:pt>
                <c:pt idx="11">
                  <c:v>17.48</c:v>
                </c:pt>
                <c:pt idx="12">
                  <c:v>17.45</c:v>
                </c:pt>
                <c:pt idx="13">
                  <c:v>16.93</c:v>
                </c:pt>
                <c:pt idx="14">
                  <c:v>16.75</c:v>
                </c:pt>
                <c:pt idx="15">
                  <c:v>17.149999999999999</c:v>
                </c:pt>
                <c:pt idx="16">
                  <c:v>16.809999999999999</c:v>
                </c:pt>
                <c:pt idx="17">
                  <c:v>17.45</c:v>
                </c:pt>
                <c:pt idx="18">
                  <c:v>17.16</c:v>
                </c:pt>
                <c:pt idx="19">
                  <c:v>17.010000000000002</c:v>
                </c:pt>
                <c:pt idx="20">
                  <c:v>16.7</c:v>
                </c:pt>
                <c:pt idx="21">
                  <c:v>16.64</c:v>
                </c:pt>
                <c:pt idx="22">
                  <c:v>16.489999999999998</c:v>
                </c:pt>
                <c:pt idx="23">
                  <c:v>16.739999999999998</c:v>
                </c:pt>
                <c:pt idx="24">
                  <c:v>16.91</c:v>
                </c:pt>
                <c:pt idx="25">
                  <c:v>16.510000000000002</c:v>
                </c:pt>
                <c:pt idx="26">
                  <c:v>16.2</c:v>
                </c:pt>
                <c:pt idx="27">
                  <c:v>15.51</c:v>
                </c:pt>
                <c:pt idx="28">
                  <c:v>16.18</c:v>
                </c:pt>
                <c:pt idx="29">
                  <c:v>16.190000000000001</c:v>
                </c:pt>
                <c:pt idx="30">
                  <c:v>16.25</c:v>
                </c:pt>
                <c:pt idx="31">
                  <c:v>15.77</c:v>
                </c:pt>
                <c:pt idx="32">
                  <c:v>15.52</c:v>
                </c:pt>
                <c:pt idx="33">
                  <c:v>15.49</c:v>
                </c:pt>
                <c:pt idx="34">
                  <c:v>15.53</c:v>
                </c:pt>
                <c:pt idx="35">
                  <c:v>14.93</c:v>
                </c:pt>
                <c:pt idx="36">
                  <c:v>14.43</c:v>
                </c:pt>
                <c:pt idx="37">
                  <c:v>14.2</c:v>
                </c:pt>
                <c:pt idx="38">
                  <c:v>14.48</c:v>
                </c:pt>
                <c:pt idx="39">
                  <c:v>14.42</c:v>
                </c:pt>
                <c:pt idx="40">
                  <c:v>14.52</c:v>
                </c:pt>
                <c:pt idx="41">
                  <c:v>14.03</c:v>
                </c:pt>
                <c:pt idx="42">
                  <c:v>13.51</c:v>
                </c:pt>
                <c:pt idx="43">
                  <c:v>13.4</c:v>
                </c:pt>
                <c:pt idx="44">
                  <c:v>13.56</c:v>
                </c:pt>
                <c:pt idx="45">
                  <c:v>13.74</c:v>
                </c:pt>
                <c:pt idx="46">
                  <c:v>13.81</c:v>
                </c:pt>
                <c:pt idx="47">
                  <c:v>14.19</c:v>
                </c:pt>
                <c:pt idx="48">
                  <c:v>14.67</c:v>
                </c:pt>
                <c:pt idx="49">
                  <c:v>13.92</c:v>
                </c:pt>
                <c:pt idx="50">
                  <c:v>13.13</c:v>
                </c:pt>
                <c:pt idx="51">
                  <c:v>13.18</c:v>
                </c:pt>
                <c:pt idx="52">
                  <c:v>13.59</c:v>
                </c:pt>
                <c:pt idx="53">
                  <c:v>13.22</c:v>
                </c:pt>
                <c:pt idx="54">
                  <c:v>13.34</c:v>
                </c:pt>
                <c:pt idx="55">
                  <c:v>13.13</c:v>
                </c:pt>
                <c:pt idx="56">
                  <c:v>13.29</c:v>
                </c:pt>
                <c:pt idx="57">
                  <c:v>13.29</c:v>
                </c:pt>
                <c:pt idx="58">
                  <c:v>13.23</c:v>
                </c:pt>
                <c:pt idx="59">
                  <c:v>12.64</c:v>
                </c:pt>
                <c:pt idx="60">
                  <c:v>12.62</c:v>
                </c:pt>
                <c:pt idx="61">
                  <c:v>12.2</c:v>
                </c:pt>
                <c:pt idx="62">
                  <c:v>11.73</c:v>
                </c:pt>
                <c:pt idx="63">
                  <c:v>11.91</c:v>
                </c:pt>
                <c:pt idx="64">
                  <c:v>12.5</c:v>
                </c:pt>
                <c:pt idx="65">
                  <c:v>13.76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896040"/>
        <c:axId val="708902704"/>
      </c:lineChart>
      <c:dateAx>
        <c:axId val="708896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02704"/>
        <c:crosses val="autoZero"/>
        <c:auto val="1"/>
        <c:lblOffset val="100"/>
        <c:baseTimeUnit val="days"/>
      </c:dateAx>
      <c:valAx>
        <c:axId val="70890270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96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47.8</c:v>
                </c:pt>
                <c:pt idx="1">
                  <c:v>47.98</c:v>
                </c:pt>
                <c:pt idx="2">
                  <c:v>47.32</c:v>
                </c:pt>
                <c:pt idx="3">
                  <c:v>48.11</c:v>
                </c:pt>
                <c:pt idx="4">
                  <c:v>47.5</c:v>
                </c:pt>
                <c:pt idx="5">
                  <c:v>47.36</c:v>
                </c:pt>
                <c:pt idx="6">
                  <c:v>48.41</c:v>
                </c:pt>
                <c:pt idx="7">
                  <c:v>47.91</c:v>
                </c:pt>
                <c:pt idx="8">
                  <c:v>48.49</c:v>
                </c:pt>
                <c:pt idx="9">
                  <c:v>48.02</c:v>
                </c:pt>
                <c:pt idx="10">
                  <c:v>48.99</c:v>
                </c:pt>
                <c:pt idx="11">
                  <c:v>49.19</c:v>
                </c:pt>
                <c:pt idx="12">
                  <c:v>48.25</c:v>
                </c:pt>
                <c:pt idx="13">
                  <c:v>47.53</c:v>
                </c:pt>
                <c:pt idx="14">
                  <c:v>47.73</c:v>
                </c:pt>
                <c:pt idx="15">
                  <c:v>48.21</c:v>
                </c:pt>
                <c:pt idx="16">
                  <c:v>47.71</c:v>
                </c:pt>
                <c:pt idx="17">
                  <c:v>49.07</c:v>
                </c:pt>
                <c:pt idx="18">
                  <c:v>49.48</c:v>
                </c:pt>
                <c:pt idx="19">
                  <c:v>49.35</c:v>
                </c:pt>
                <c:pt idx="20">
                  <c:v>49.12</c:v>
                </c:pt>
                <c:pt idx="21">
                  <c:v>48.71</c:v>
                </c:pt>
                <c:pt idx="22">
                  <c:v>48.49</c:v>
                </c:pt>
                <c:pt idx="23">
                  <c:v>48.99</c:v>
                </c:pt>
                <c:pt idx="24">
                  <c:v>48.9</c:v>
                </c:pt>
                <c:pt idx="25">
                  <c:v>48.89</c:v>
                </c:pt>
                <c:pt idx="26">
                  <c:v>48.39</c:v>
                </c:pt>
                <c:pt idx="27">
                  <c:v>46.56</c:v>
                </c:pt>
                <c:pt idx="28">
                  <c:v>46.96</c:v>
                </c:pt>
                <c:pt idx="29">
                  <c:v>46.56</c:v>
                </c:pt>
                <c:pt idx="30">
                  <c:v>47.46</c:v>
                </c:pt>
                <c:pt idx="31">
                  <c:v>47.61</c:v>
                </c:pt>
                <c:pt idx="32">
                  <c:v>47.31</c:v>
                </c:pt>
                <c:pt idx="33">
                  <c:v>46.66</c:v>
                </c:pt>
                <c:pt idx="34">
                  <c:v>46.32</c:v>
                </c:pt>
                <c:pt idx="35">
                  <c:v>46.5</c:v>
                </c:pt>
                <c:pt idx="36">
                  <c:v>46.93</c:v>
                </c:pt>
                <c:pt idx="38">
                  <c:v>46.79</c:v>
                </c:pt>
                <c:pt idx="39">
                  <c:v>46.06</c:v>
                </c:pt>
                <c:pt idx="40">
                  <c:v>46.18</c:v>
                </c:pt>
                <c:pt idx="41">
                  <c:v>45.98</c:v>
                </c:pt>
                <c:pt idx="42">
                  <c:v>45.82</c:v>
                </c:pt>
                <c:pt idx="43">
                  <c:v>45.74</c:v>
                </c:pt>
                <c:pt idx="44">
                  <c:v>45.39</c:v>
                </c:pt>
                <c:pt idx="45">
                  <c:v>45.5</c:v>
                </c:pt>
                <c:pt idx="46">
                  <c:v>45.81</c:v>
                </c:pt>
                <c:pt idx="47">
                  <c:v>45.73</c:v>
                </c:pt>
                <c:pt idx="48">
                  <c:v>45.59</c:v>
                </c:pt>
                <c:pt idx="49">
                  <c:v>45.68</c:v>
                </c:pt>
                <c:pt idx="50">
                  <c:v>45.12</c:v>
                </c:pt>
                <c:pt idx="51">
                  <c:v>45.12</c:v>
                </c:pt>
                <c:pt idx="52">
                  <c:v>44.88</c:v>
                </c:pt>
                <c:pt idx="53">
                  <c:v>45.01</c:v>
                </c:pt>
                <c:pt idx="54">
                  <c:v>44.97</c:v>
                </c:pt>
                <c:pt idx="55">
                  <c:v>45.53</c:v>
                </c:pt>
                <c:pt idx="56">
                  <c:v>45.47</c:v>
                </c:pt>
                <c:pt idx="57">
                  <c:v>44.05</c:v>
                </c:pt>
                <c:pt idx="58">
                  <c:v>44.24</c:v>
                </c:pt>
                <c:pt idx="59">
                  <c:v>44.17</c:v>
                </c:pt>
                <c:pt idx="60">
                  <c:v>43.03</c:v>
                </c:pt>
                <c:pt idx="61">
                  <c:v>42.75</c:v>
                </c:pt>
                <c:pt idx="62">
                  <c:v>41.9</c:v>
                </c:pt>
                <c:pt idx="63">
                  <c:v>41.96</c:v>
                </c:pt>
                <c:pt idx="64">
                  <c:v>41.76</c:v>
                </c:pt>
                <c:pt idx="65">
                  <c:v>42.71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900352"/>
        <c:axId val="708900744"/>
      </c:lineChart>
      <c:dateAx>
        <c:axId val="708900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00744"/>
        <c:crosses val="autoZero"/>
        <c:auto val="1"/>
        <c:lblOffset val="100"/>
        <c:baseTimeUnit val="days"/>
      </c:dateAx>
      <c:valAx>
        <c:axId val="7089007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0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14-Sep-16</c:v>
                </c:pt>
                <c:pt idx="14">
                  <c:v>13-Sep-16</c:v>
                </c:pt>
                <c:pt idx="15">
                  <c:v>12-Sep-16</c:v>
                </c:pt>
                <c:pt idx="16">
                  <c:v>9-Sep-16</c:v>
                </c:pt>
                <c:pt idx="17">
                  <c:v>8-Sep-16</c:v>
                </c:pt>
                <c:pt idx="18">
                  <c:v>7-Sep-16</c:v>
                </c:pt>
                <c:pt idx="19">
                  <c:v>6-Sep-16</c:v>
                </c:pt>
                <c:pt idx="20">
                  <c:v>2-Sep-16</c:v>
                </c:pt>
                <c:pt idx="21">
                  <c:v>1-Sep-16</c:v>
                </c:pt>
                <c:pt idx="22">
                  <c:v>31-Aug-16</c:v>
                </c:pt>
                <c:pt idx="23">
                  <c:v>30-Aug-16</c:v>
                </c:pt>
                <c:pt idx="24">
                  <c:v>29-Aug-16</c:v>
                </c:pt>
                <c:pt idx="25">
                  <c:v>26-Aug-16</c:v>
                </c:pt>
                <c:pt idx="26">
                  <c:v>25-Aug-16</c:v>
                </c:pt>
                <c:pt idx="27">
                  <c:v>24-Aug-16</c:v>
                </c:pt>
                <c:pt idx="28">
                  <c:v>23-Aug-16</c:v>
                </c:pt>
                <c:pt idx="29">
                  <c:v>22-Aug-16</c:v>
                </c:pt>
                <c:pt idx="30">
                  <c:v>19-Aug-16</c:v>
                </c:pt>
                <c:pt idx="31">
                  <c:v>18-Aug-16</c:v>
                </c:pt>
                <c:pt idx="32">
                  <c:v>17-Aug-16</c:v>
                </c:pt>
                <c:pt idx="33">
                  <c:v>16-Aug-16</c:v>
                </c:pt>
                <c:pt idx="34">
                  <c:v>15-Aug-16</c:v>
                </c:pt>
                <c:pt idx="35">
                  <c:v>12-Aug-16</c:v>
                </c:pt>
                <c:pt idx="36">
                  <c:v>11-Aug-16</c:v>
                </c:pt>
                <c:pt idx="37">
                  <c:v>10-Aug-16</c:v>
                </c:pt>
                <c:pt idx="38">
                  <c:v>9-Aug-16</c:v>
                </c:pt>
                <c:pt idx="39">
                  <c:v>8-Aug-16</c:v>
                </c:pt>
                <c:pt idx="40">
                  <c:v>5-Aug-16</c:v>
                </c:pt>
                <c:pt idx="41">
                  <c:v>4-Aug-16</c:v>
                </c:pt>
                <c:pt idx="42">
                  <c:v>3-Aug-16</c:v>
                </c:pt>
                <c:pt idx="43">
                  <c:v>3-Aug-16</c:v>
                </c:pt>
                <c:pt idx="44">
                  <c:v>2-Aug-16</c:v>
                </c:pt>
                <c:pt idx="45">
                  <c:v>1-Aug-16</c:v>
                </c:pt>
                <c:pt idx="46">
                  <c:v>29-Jul-16</c:v>
                </c:pt>
                <c:pt idx="47">
                  <c:v>28-Jul-16</c:v>
                </c:pt>
                <c:pt idx="48">
                  <c:v>27-Jul-16</c:v>
                </c:pt>
                <c:pt idx="49">
                  <c:v>26-Jul-16</c:v>
                </c:pt>
                <c:pt idx="50">
                  <c:v>25-Jul-16</c:v>
                </c:pt>
                <c:pt idx="51">
                  <c:v>22-Jul-16</c:v>
                </c:pt>
                <c:pt idx="52">
                  <c:v>21-Jul-16</c:v>
                </c:pt>
                <c:pt idx="53">
                  <c:v>20-Jul-16</c:v>
                </c:pt>
                <c:pt idx="54">
                  <c:v>19-Jul-16</c:v>
                </c:pt>
                <c:pt idx="55">
                  <c:v>18-Jul-16</c:v>
                </c:pt>
                <c:pt idx="56">
                  <c:v>15-Jul-16</c:v>
                </c:pt>
                <c:pt idx="57">
                  <c:v>14-Jul-16</c:v>
                </c:pt>
                <c:pt idx="58">
                  <c:v>13-Jul-16</c:v>
                </c:pt>
                <c:pt idx="59">
                  <c:v>12-Jul-16</c:v>
                </c:pt>
                <c:pt idx="60">
                  <c:v>11-Jul-16</c:v>
                </c:pt>
                <c:pt idx="61">
                  <c:v>8-Jul-16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37.659999999999997</c:v>
                </c:pt>
                <c:pt idx="1">
                  <c:v>37.75</c:v>
                </c:pt>
                <c:pt idx="2">
                  <c:v>37.32</c:v>
                </c:pt>
                <c:pt idx="3">
                  <c:v>37.44</c:v>
                </c:pt>
                <c:pt idx="4">
                  <c:v>37.18</c:v>
                </c:pt>
                <c:pt idx="5">
                  <c:v>36.65</c:v>
                </c:pt>
                <c:pt idx="6">
                  <c:v>37.19</c:v>
                </c:pt>
                <c:pt idx="7">
                  <c:v>37.549999999999997</c:v>
                </c:pt>
                <c:pt idx="8">
                  <c:v>37.450000000000003</c:v>
                </c:pt>
                <c:pt idx="9">
                  <c:v>37.14</c:v>
                </c:pt>
                <c:pt idx="10">
                  <c:v>37.159999999999997</c:v>
                </c:pt>
                <c:pt idx="11">
                  <c:v>37.67</c:v>
                </c:pt>
                <c:pt idx="12">
                  <c:v>36.56</c:v>
                </c:pt>
                <c:pt idx="13">
                  <c:v>35.619999999999997</c:v>
                </c:pt>
                <c:pt idx="14">
                  <c:v>35.61</c:v>
                </c:pt>
                <c:pt idx="15">
                  <c:v>36.08</c:v>
                </c:pt>
                <c:pt idx="16">
                  <c:v>35.44</c:v>
                </c:pt>
                <c:pt idx="17">
                  <c:v>36.44</c:v>
                </c:pt>
                <c:pt idx="18">
                  <c:v>36.46</c:v>
                </c:pt>
                <c:pt idx="19">
                  <c:v>36.57</c:v>
                </c:pt>
                <c:pt idx="20">
                  <c:v>36.08</c:v>
                </c:pt>
                <c:pt idx="21">
                  <c:v>36.020000000000003</c:v>
                </c:pt>
                <c:pt idx="22">
                  <c:v>35.89</c:v>
                </c:pt>
                <c:pt idx="23">
                  <c:v>35.700000000000003</c:v>
                </c:pt>
                <c:pt idx="24">
                  <c:v>35.549999999999997</c:v>
                </c:pt>
                <c:pt idx="25">
                  <c:v>35.26</c:v>
                </c:pt>
                <c:pt idx="26">
                  <c:v>35.090000000000003</c:v>
                </c:pt>
                <c:pt idx="27">
                  <c:v>35.15</c:v>
                </c:pt>
                <c:pt idx="28">
                  <c:v>35.4</c:v>
                </c:pt>
                <c:pt idx="29">
                  <c:v>35.36</c:v>
                </c:pt>
                <c:pt idx="30">
                  <c:v>35.24</c:v>
                </c:pt>
                <c:pt idx="31">
                  <c:v>34.97</c:v>
                </c:pt>
                <c:pt idx="32">
                  <c:v>35.020000000000003</c:v>
                </c:pt>
                <c:pt idx="33">
                  <c:v>35.21</c:v>
                </c:pt>
                <c:pt idx="34">
                  <c:v>34.909999999999997</c:v>
                </c:pt>
                <c:pt idx="35">
                  <c:v>34.57</c:v>
                </c:pt>
                <c:pt idx="36">
                  <c:v>34.68</c:v>
                </c:pt>
                <c:pt idx="37">
                  <c:v>34.53</c:v>
                </c:pt>
                <c:pt idx="38">
                  <c:v>34.92</c:v>
                </c:pt>
                <c:pt idx="39">
                  <c:v>35.04</c:v>
                </c:pt>
                <c:pt idx="40">
                  <c:v>34.979999999999997</c:v>
                </c:pt>
                <c:pt idx="41">
                  <c:v>34.58</c:v>
                </c:pt>
                <c:pt idx="42">
                  <c:v>34.25</c:v>
                </c:pt>
                <c:pt idx="44">
                  <c:v>34.56</c:v>
                </c:pt>
                <c:pt idx="45">
                  <c:v>34.85</c:v>
                </c:pt>
                <c:pt idx="46">
                  <c:v>34.86</c:v>
                </c:pt>
                <c:pt idx="47">
                  <c:v>34.770000000000003</c:v>
                </c:pt>
                <c:pt idx="48">
                  <c:v>34.83</c:v>
                </c:pt>
                <c:pt idx="49">
                  <c:v>35.090000000000003</c:v>
                </c:pt>
                <c:pt idx="50">
                  <c:v>34.69</c:v>
                </c:pt>
                <c:pt idx="51">
                  <c:v>34.659999999999997</c:v>
                </c:pt>
                <c:pt idx="52">
                  <c:v>34.270000000000003</c:v>
                </c:pt>
                <c:pt idx="53">
                  <c:v>35.69</c:v>
                </c:pt>
                <c:pt idx="54">
                  <c:v>35.15</c:v>
                </c:pt>
                <c:pt idx="55">
                  <c:v>35.049999999999997</c:v>
                </c:pt>
                <c:pt idx="56">
                  <c:v>35.07</c:v>
                </c:pt>
                <c:pt idx="57">
                  <c:v>35.200000000000003</c:v>
                </c:pt>
                <c:pt idx="58">
                  <c:v>35.01</c:v>
                </c:pt>
                <c:pt idx="59">
                  <c:v>34.94</c:v>
                </c:pt>
                <c:pt idx="60">
                  <c:v>34.380000000000003</c:v>
                </c:pt>
                <c:pt idx="61">
                  <c:v>34</c:v>
                </c:pt>
                <c:pt idx="62">
                  <c:v>33.200000000000003</c:v>
                </c:pt>
                <c:pt idx="63">
                  <c:v>32.97</c:v>
                </c:pt>
                <c:pt idx="64">
                  <c:v>32.68</c:v>
                </c:pt>
                <c:pt idx="65">
                  <c:v>32.75</c:v>
                </c:pt>
                <c:pt idx="66">
                  <c:v>32.799999999999997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895256"/>
        <c:axId val="708901136"/>
      </c:lineChart>
      <c:catAx>
        <c:axId val="708895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01136"/>
        <c:crosses val="autoZero"/>
        <c:auto val="1"/>
        <c:lblAlgn val="ctr"/>
        <c:lblOffset val="100"/>
        <c:noMultiLvlLbl val="0"/>
      </c:catAx>
      <c:valAx>
        <c:axId val="7089011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95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42628</c:v>
                </c:pt>
                <c:pt idx="14">
                  <c:v>42627</c:v>
                </c:pt>
                <c:pt idx="15">
                  <c:v>42626</c:v>
                </c:pt>
                <c:pt idx="16">
                  <c:v>42625</c:v>
                </c:pt>
                <c:pt idx="17">
                  <c:v>42622</c:v>
                </c:pt>
                <c:pt idx="18">
                  <c:v>42621</c:v>
                </c:pt>
                <c:pt idx="19">
                  <c:v>42620</c:v>
                </c:pt>
                <c:pt idx="20">
                  <c:v>42619</c:v>
                </c:pt>
                <c:pt idx="21">
                  <c:v>42615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53.9</c:v>
                </c:pt>
                <c:pt idx="1">
                  <c:v>53.62</c:v>
                </c:pt>
                <c:pt idx="2">
                  <c:v>52.15</c:v>
                </c:pt>
                <c:pt idx="3">
                  <c:v>49.84</c:v>
                </c:pt>
                <c:pt idx="4">
                  <c:v>46.81</c:v>
                </c:pt>
                <c:pt idx="5">
                  <c:v>47.63</c:v>
                </c:pt>
                <c:pt idx="6">
                  <c:v>46.91</c:v>
                </c:pt>
                <c:pt idx="7">
                  <c:v>47.78</c:v>
                </c:pt>
                <c:pt idx="8">
                  <c:v>47</c:v>
                </c:pt>
                <c:pt idx="9">
                  <c:v>45.67</c:v>
                </c:pt>
                <c:pt idx="10">
                  <c:v>45.96</c:v>
                </c:pt>
                <c:pt idx="11">
                  <c:v>46.48</c:v>
                </c:pt>
                <c:pt idx="12">
                  <c:v>46.65</c:v>
                </c:pt>
                <c:pt idx="14">
                  <c:v>46.91</c:v>
                </c:pt>
                <c:pt idx="15">
                  <c:v>47.77</c:v>
                </c:pt>
                <c:pt idx="16">
                  <c:v>49.88</c:v>
                </c:pt>
                <c:pt idx="17">
                  <c:v>49.92</c:v>
                </c:pt>
                <c:pt idx="18">
                  <c:v>52.55</c:v>
                </c:pt>
                <c:pt idx="19">
                  <c:v>50.81</c:v>
                </c:pt>
                <c:pt idx="20">
                  <c:v>51.23</c:v>
                </c:pt>
                <c:pt idx="21">
                  <c:v>53.08</c:v>
                </c:pt>
                <c:pt idx="22">
                  <c:v>53.31</c:v>
                </c:pt>
                <c:pt idx="23">
                  <c:v>54.3</c:v>
                </c:pt>
                <c:pt idx="24">
                  <c:v>56.08</c:v>
                </c:pt>
                <c:pt idx="25">
                  <c:v>56.42</c:v>
                </c:pt>
                <c:pt idx="26">
                  <c:v>56.67</c:v>
                </c:pt>
                <c:pt idx="27">
                  <c:v>56.81</c:v>
                </c:pt>
                <c:pt idx="28">
                  <c:v>56.35</c:v>
                </c:pt>
                <c:pt idx="29">
                  <c:v>56.42</c:v>
                </c:pt>
                <c:pt idx="30">
                  <c:v>56.2</c:v>
                </c:pt>
                <c:pt idx="31">
                  <c:v>57.23</c:v>
                </c:pt>
                <c:pt idx="32">
                  <c:v>57.62</c:v>
                </c:pt>
                <c:pt idx="33">
                  <c:v>56.7</c:v>
                </c:pt>
                <c:pt idx="34">
                  <c:v>56.67</c:v>
                </c:pt>
                <c:pt idx="35">
                  <c:v>56.65</c:v>
                </c:pt>
                <c:pt idx="36">
                  <c:v>56.28</c:v>
                </c:pt>
                <c:pt idx="37">
                  <c:v>56.54</c:v>
                </c:pt>
                <c:pt idx="38">
                  <c:v>54.72</c:v>
                </c:pt>
                <c:pt idx="39">
                  <c:v>55.42</c:v>
                </c:pt>
                <c:pt idx="40">
                  <c:v>55.92</c:v>
                </c:pt>
                <c:pt idx="41">
                  <c:v>54.64</c:v>
                </c:pt>
                <c:pt idx="42">
                  <c:v>53.87</c:v>
                </c:pt>
                <c:pt idx="43">
                  <c:v>53.39</c:v>
                </c:pt>
                <c:pt idx="44">
                  <c:v>51.75</c:v>
                </c:pt>
                <c:pt idx="45">
                  <c:v>51.23</c:v>
                </c:pt>
                <c:pt idx="46">
                  <c:v>53.65</c:v>
                </c:pt>
                <c:pt idx="47">
                  <c:v>52.17</c:v>
                </c:pt>
                <c:pt idx="48">
                  <c:v>51.6</c:v>
                </c:pt>
                <c:pt idx="49">
                  <c:v>53.68</c:v>
                </c:pt>
                <c:pt idx="50">
                  <c:v>52.81</c:v>
                </c:pt>
                <c:pt idx="51">
                  <c:v>54.12</c:v>
                </c:pt>
                <c:pt idx="52">
                  <c:v>54.91</c:v>
                </c:pt>
                <c:pt idx="53">
                  <c:v>56.36</c:v>
                </c:pt>
                <c:pt idx="54">
                  <c:v>56.11</c:v>
                </c:pt>
                <c:pt idx="55">
                  <c:v>57.6</c:v>
                </c:pt>
                <c:pt idx="56">
                  <c:v>56.93</c:v>
                </c:pt>
                <c:pt idx="57">
                  <c:v>58.01</c:v>
                </c:pt>
                <c:pt idx="58">
                  <c:v>58.02</c:v>
                </c:pt>
                <c:pt idx="59">
                  <c:v>60.13</c:v>
                </c:pt>
                <c:pt idx="60">
                  <c:v>56.07</c:v>
                </c:pt>
                <c:pt idx="61">
                  <c:v>56.81</c:v>
                </c:pt>
                <c:pt idx="62">
                  <c:v>56.48</c:v>
                </c:pt>
                <c:pt idx="63">
                  <c:v>56.88</c:v>
                </c:pt>
                <c:pt idx="64">
                  <c:v>56.96</c:v>
                </c:pt>
                <c:pt idx="65">
                  <c:v>60.15</c:v>
                </c:pt>
                <c:pt idx="66">
                  <c:v>60.1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891336"/>
        <c:axId val="708901920"/>
      </c:lineChart>
      <c:dateAx>
        <c:axId val="708891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01920"/>
        <c:crosses val="autoZero"/>
        <c:auto val="1"/>
        <c:lblOffset val="100"/>
        <c:baseTimeUnit val="days"/>
      </c:dateAx>
      <c:valAx>
        <c:axId val="7089019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91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14-Sep-16</c:v>
                </c:pt>
                <c:pt idx="14">
                  <c:v>13-Sep-16</c:v>
                </c:pt>
                <c:pt idx="15">
                  <c:v>12-Sep-16</c:v>
                </c:pt>
                <c:pt idx="16">
                  <c:v>9-Sep-16</c:v>
                </c:pt>
                <c:pt idx="17">
                  <c:v>8-Sep-16</c:v>
                </c:pt>
                <c:pt idx="18">
                  <c:v>7-Sep-16</c:v>
                </c:pt>
                <c:pt idx="19">
                  <c:v>42619.00</c:v>
                </c:pt>
                <c:pt idx="20">
                  <c:v>2-Sep-16</c:v>
                </c:pt>
                <c:pt idx="21">
                  <c:v>1-Sep-16</c:v>
                </c:pt>
                <c:pt idx="22">
                  <c:v>31-Aug-16</c:v>
                </c:pt>
                <c:pt idx="23">
                  <c:v>30-Aug-16</c:v>
                </c:pt>
                <c:pt idx="24">
                  <c:v>29-Aug-16</c:v>
                </c:pt>
                <c:pt idx="25">
                  <c:v>29-Aug-16</c:v>
                </c:pt>
                <c:pt idx="26">
                  <c:v>26-Aug-16</c:v>
                </c:pt>
                <c:pt idx="27">
                  <c:v>25-Aug-16</c:v>
                </c:pt>
                <c:pt idx="28">
                  <c:v>24-Aug-16</c:v>
                </c:pt>
                <c:pt idx="29">
                  <c:v>23-Aug-16</c:v>
                </c:pt>
                <c:pt idx="30">
                  <c:v>22-Aug-16</c:v>
                </c:pt>
                <c:pt idx="31">
                  <c:v>19-Aug-16</c:v>
                </c:pt>
                <c:pt idx="32">
                  <c:v>18-Aug-16</c:v>
                </c:pt>
                <c:pt idx="33">
                  <c:v>17-Aug-16</c:v>
                </c:pt>
                <c:pt idx="34">
                  <c:v>16-Aug-16</c:v>
                </c:pt>
                <c:pt idx="35">
                  <c:v>15-Aug-16</c:v>
                </c:pt>
                <c:pt idx="36">
                  <c:v>12-Aug-16</c:v>
                </c:pt>
                <c:pt idx="37">
                  <c:v>11-Aug-16</c:v>
                </c:pt>
                <c:pt idx="38">
                  <c:v>10-Aug-16</c:v>
                </c:pt>
                <c:pt idx="39">
                  <c:v>9-Aug-16</c:v>
                </c:pt>
                <c:pt idx="40">
                  <c:v>8-Aug-16</c:v>
                </c:pt>
                <c:pt idx="41">
                  <c:v>5-Aug-16</c:v>
                </c:pt>
                <c:pt idx="42">
                  <c:v>4-Aug-16</c:v>
                </c:pt>
                <c:pt idx="43">
                  <c:v>3-Aug-16</c:v>
                </c:pt>
                <c:pt idx="44">
                  <c:v>2-Aug-16</c:v>
                </c:pt>
                <c:pt idx="45">
                  <c:v>1-Aug-16</c:v>
                </c:pt>
                <c:pt idx="46">
                  <c:v>29-Jul-16</c:v>
                </c:pt>
                <c:pt idx="47">
                  <c:v>28-Jul-16</c:v>
                </c:pt>
                <c:pt idx="48">
                  <c:v>27-Jul-16</c:v>
                </c:pt>
                <c:pt idx="49">
                  <c:v>26-Jul-16</c:v>
                </c:pt>
                <c:pt idx="50">
                  <c:v>25-Jul-16</c:v>
                </c:pt>
                <c:pt idx="51">
                  <c:v>22-Jul-16</c:v>
                </c:pt>
                <c:pt idx="52">
                  <c:v>21-Jul-16</c:v>
                </c:pt>
                <c:pt idx="53">
                  <c:v>20-Jul-16</c:v>
                </c:pt>
                <c:pt idx="54">
                  <c:v>19-Jul-16</c:v>
                </c:pt>
                <c:pt idx="55">
                  <c:v>18-Jul-16</c:v>
                </c:pt>
                <c:pt idx="56">
                  <c:v>15-Jul-16</c:v>
                </c:pt>
                <c:pt idx="57">
                  <c:v>14-Jul-16</c:v>
                </c:pt>
                <c:pt idx="58">
                  <c:v>13-Jul-16</c:v>
                </c:pt>
                <c:pt idx="59">
                  <c:v>12-Jul-16</c:v>
                </c:pt>
                <c:pt idx="60">
                  <c:v>11-Jul-16</c:v>
                </c:pt>
                <c:pt idx="61">
                  <c:v>8-Jul-16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97.35</c:v>
                </c:pt>
                <c:pt idx="1">
                  <c:v>97.53</c:v>
                </c:pt>
                <c:pt idx="2">
                  <c:v>95.96</c:v>
                </c:pt>
                <c:pt idx="3">
                  <c:v>96.16</c:v>
                </c:pt>
                <c:pt idx="4">
                  <c:v>94.85</c:v>
                </c:pt>
                <c:pt idx="5">
                  <c:v>94.18</c:v>
                </c:pt>
                <c:pt idx="6">
                  <c:v>94.33</c:v>
                </c:pt>
                <c:pt idx="7">
                  <c:v>95.08</c:v>
                </c:pt>
                <c:pt idx="8">
                  <c:v>95.03</c:v>
                </c:pt>
                <c:pt idx="9">
                  <c:v>93.14</c:v>
                </c:pt>
                <c:pt idx="10">
                  <c:v>93.09</c:v>
                </c:pt>
                <c:pt idx="11">
                  <c:v>92.38</c:v>
                </c:pt>
                <c:pt idx="12">
                  <c:v>92.94</c:v>
                </c:pt>
                <c:pt idx="13">
                  <c:v>92.72</c:v>
                </c:pt>
                <c:pt idx="14">
                  <c:v>92.44</c:v>
                </c:pt>
                <c:pt idx="15">
                  <c:v>93.81</c:v>
                </c:pt>
                <c:pt idx="16">
                  <c:v>92.72</c:v>
                </c:pt>
                <c:pt idx="17">
                  <c:v>96.63</c:v>
                </c:pt>
                <c:pt idx="18">
                  <c:v>96.28</c:v>
                </c:pt>
                <c:pt idx="19">
                  <c:v>95.97</c:v>
                </c:pt>
                <c:pt idx="20">
                  <c:v>95.28</c:v>
                </c:pt>
                <c:pt idx="21">
                  <c:v>95.29</c:v>
                </c:pt>
                <c:pt idx="22">
                  <c:v>95.53</c:v>
                </c:pt>
                <c:pt idx="23">
                  <c:v>95.85</c:v>
                </c:pt>
                <c:pt idx="24">
                  <c:v>96.06</c:v>
                </c:pt>
                <c:pt idx="26">
                  <c:v>95.12</c:v>
                </c:pt>
                <c:pt idx="27">
                  <c:v>95.08</c:v>
                </c:pt>
                <c:pt idx="28">
                  <c:v>95.48</c:v>
                </c:pt>
                <c:pt idx="29">
                  <c:v>96.01</c:v>
                </c:pt>
                <c:pt idx="30">
                  <c:v>95.33</c:v>
                </c:pt>
                <c:pt idx="31">
                  <c:v>95.68</c:v>
                </c:pt>
                <c:pt idx="32">
                  <c:v>95.83</c:v>
                </c:pt>
                <c:pt idx="33">
                  <c:v>94.57</c:v>
                </c:pt>
                <c:pt idx="34">
                  <c:v>92.89</c:v>
                </c:pt>
                <c:pt idx="35">
                  <c:v>92.5</c:v>
                </c:pt>
                <c:pt idx="36">
                  <c:v>91.9</c:v>
                </c:pt>
                <c:pt idx="37">
                  <c:v>92.96</c:v>
                </c:pt>
                <c:pt idx="38">
                  <c:v>92.44</c:v>
                </c:pt>
                <c:pt idx="39">
                  <c:v>93.07</c:v>
                </c:pt>
                <c:pt idx="40">
                  <c:v>93.86</c:v>
                </c:pt>
                <c:pt idx="41">
                  <c:v>93.85</c:v>
                </c:pt>
                <c:pt idx="42">
                  <c:v>92.67</c:v>
                </c:pt>
                <c:pt idx="43">
                  <c:v>92.87</c:v>
                </c:pt>
                <c:pt idx="44">
                  <c:v>91.3</c:v>
                </c:pt>
                <c:pt idx="45">
                  <c:v>93.06</c:v>
                </c:pt>
                <c:pt idx="46">
                  <c:v>93.05</c:v>
                </c:pt>
                <c:pt idx="47">
                  <c:v>93.08</c:v>
                </c:pt>
                <c:pt idx="48">
                  <c:v>91.63</c:v>
                </c:pt>
                <c:pt idx="49">
                  <c:v>93.01</c:v>
                </c:pt>
                <c:pt idx="50">
                  <c:v>92.28</c:v>
                </c:pt>
                <c:pt idx="51">
                  <c:v>92.85</c:v>
                </c:pt>
                <c:pt idx="52">
                  <c:v>90.93</c:v>
                </c:pt>
                <c:pt idx="53">
                  <c:v>94.12</c:v>
                </c:pt>
                <c:pt idx="54">
                  <c:v>93.95</c:v>
                </c:pt>
                <c:pt idx="55">
                  <c:v>94.12</c:v>
                </c:pt>
                <c:pt idx="56">
                  <c:v>93.98</c:v>
                </c:pt>
                <c:pt idx="57">
                  <c:v>94.7</c:v>
                </c:pt>
                <c:pt idx="58">
                  <c:v>94.14</c:v>
                </c:pt>
                <c:pt idx="59">
                  <c:v>92.06</c:v>
                </c:pt>
                <c:pt idx="60">
                  <c:v>91.39</c:v>
                </c:pt>
                <c:pt idx="61">
                  <c:v>90.69</c:v>
                </c:pt>
                <c:pt idx="62">
                  <c:v>88.03</c:v>
                </c:pt>
                <c:pt idx="63">
                  <c:v>87.44</c:v>
                </c:pt>
                <c:pt idx="64">
                  <c:v>87.16</c:v>
                </c:pt>
                <c:pt idx="65">
                  <c:v>87.34</c:v>
                </c:pt>
                <c:pt idx="66">
                  <c:v>87.25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891728"/>
        <c:axId val="708896432"/>
      </c:lineChart>
      <c:catAx>
        <c:axId val="708891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96432"/>
        <c:crosses val="autoZero"/>
        <c:auto val="1"/>
        <c:lblAlgn val="ctr"/>
        <c:lblOffset val="100"/>
        <c:noMultiLvlLbl val="0"/>
      </c:catAx>
      <c:valAx>
        <c:axId val="7088964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9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37.78</c:v>
                </c:pt>
                <c:pt idx="1">
                  <c:v>37.700000000000003</c:v>
                </c:pt>
                <c:pt idx="2">
                  <c:v>37.159999999999997</c:v>
                </c:pt>
                <c:pt idx="3">
                  <c:v>37.44</c:v>
                </c:pt>
                <c:pt idx="4">
                  <c:v>37.69</c:v>
                </c:pt>
                <c:pt idx="5">
                  <c:v>36.72</c:v>
                </c:pt>
                <c:pt idx="6">
                  <c:v>37.42</c:v>
                </c:pt>
                <c:pt idx="7">
                  <c:v>37.17</c:v>
                </c:pt>
                <c:pt idx="8">
                  <c:v>36.299999999999997</c:v>
                </c:pt>
                <c:pt idx="9">
                  <c:v>36.31</c:v>
                </c:pt>
                <c:pt idx="10">
                  <c:v>35.340000000000003</c:v>
                </c:pt>
                <c:pt idx="11">
                  <c:v>35.75</c:v>
                </c:pt>
                <c:pt idx="12">
                  <c:v>36.24</c:v>
                </c:pt>
                <c:pt idx="13">
                  <c:v>35.96</c:v>
                </c:pt>
                <c:pt idx="14">
                  <c:v>35.29</c:v>
                </c:pt>
                <c:pt idx="15">
                  <c:v>35.25</c:v>
                </c:pt>
                <c:pt idx="16">
                  <c:v>34.5</c:v>
                </c:pt>
                <c:pt idx="17">
                  <c:v>34.4</c:v>
                </c:pt>
                <c:pt idx="18">
                  <c:v>34.97</c:v>
                </c:pt>
                <c:pt idx="19">
                  <c:v>35.31</c:v>
                </c:pt>
                <c:pt idx="20">
                  <c:v>35.61</c:v>
                </c:pt>
                <c:pt idx="21">
                  <c:v>37.049999999999997</c:v>
                </c:pt>
                <c:pt idx="22">
                  <c:v>35.89</c:v>
                </c:pt>
                <c:pt idx="23">
                  <c:v>35.85</c:v>
                </c:pt>
                <c:pt idx="24">
                  <c:v>35.520000000000003</c:v>
                </c:pt>
                <c:pt idx="25">
                  <c:v>35.799999999999997</c:v>
                </c:pt>
                <c:pt idx="26">
                  <c:v>36.18</c:v>
                </c:pt>
                <c:pt idx="27">
                  <c:v>36.86</c:v>
                </c:pt>
                <c:pt idx="28">
                  <c:v>37.68</c:v>
                </c:pt>
                <c:pt idx="29">
                  <c:v>37.68</c:v>
                </c:pt>
                <c:pt idx="30">
                  <c:v>38.21</c:v>
                </c:pt>
                <c:pt idx="31">
                  <c:v>38.700000000000003</c:v>
                </c:pt>
                <c:pt idx="32">
                  <c:v>38.659999999999997</c:v>
                </c:pt>
                <c:pt idx="33">
                  <c:v>37.630000000000003</c:v>
                </c:pt>
                <c:pt idx="34">
                  <c:v>38.369999999999997</c:v>
                </c:pt>
                <c:pt idx="35">
                  <c:v>38.44</c:v>
                </c:pt>
                <c:pt idx="36">
                  <c:v>38.78</c:v>
                </c:pt>
                <c:pt idx="37">
                  <c:v>37.299999999999997</c:v>
                </c:pt>
                <c:pt idx="38">
                  <c:v>37.909999999999997</c:v>
                </c:pt>
                <c:pt idx="39">
                  <c:v>42.96</c:v>
                </c:pt>
                <c:pt idx="40">
                  <c:v>43.1</c:v>
                </c:pt>
                <c:pt idx="41">
                  <c:v>41.66</c:v>
                </c:pt>
                <c:pt idx="42">
                  <c:v>40.450000000000003</c:v>
                </c:pt>
                <c:pt idx="43">
                  <c:v>39.76</c:v>
                </c:pt>
                <c:pt idx="44">
                  <c:v>42.46</c:v>
                </c:pt>
                <c:pt idx="45">
                  <c:v>42.6</c:v>
                </c:pt>
                <c:pt idx="46">
                  <c:v>42.96</c:v>
                </c:pt>
                <c:pt idx="47">
                  <c:v>42.13</c:v>
                </c:pt>
                <c:pt idx="48">
                  <c:v>41.87</c:v>
                </c:pt>
                <c:pt idx="49">
                  <c:v>41.69</c:v>
                </c:pt>
                <c:pt idx="50">
                  <c:v>41.11</c:v>
                </c:pt>
                <c:pt idx="51">
                  <c:v>41.12</c:v>
                </c:pt>
                <c:pt idx="52">
                  <c:v>41.19</c:v>
                </c:pt>
                <c:pt idx="53">
                  <c:v>40.14</c:v>
                </c:pt>
                <c:pt idx="54">
                  <c:v>41.16</c:v>
                </c:pt>
                <c:pt idx="55">
                  <c:v>41.19</c:v>
                </c:pt>
                <c:pt idx="56">
                  <c:v>42.77</c:v>
                </c:pt>
                <c:pt idx="57">
                  <c:v>43.98</c:v>
                </c:pt>
                <c:pt idx="58">
                  <c:v>44.55</c:v>
                </c:pt>
                <c:pt idx="59">
                  <c:v>43.16</c:v>
                </c:pt>
                <c:pt idx="60">
                  <c:v>42.06</c:v>
                </c:pt>
                <c:pt idx="61">
                  <c:v>40.590000000000003</c:v>
                </c:pt>
                <c:pt idx="62">
                  <c:v>40.299999999999997</c:v>
                </c:pt>
                <c:pt idx="63">
                  <c:v>40.51</c:v>
                </c:pt>
                <c:pt idx="64">
                  <c:v>41.06</c:v>
                </c:pt>
                <c:pt idx="65">
                  <c:v>39.840000000000003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903880"/>
        <c:axId val="708909368"/>
      </c:lineChart>
      <c:dateAx>
        <c:axId val="708903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09368"/>
        <c:crosses val="autoZero"/>
        <c:auto val="1"/>
        <c:lblOffset val="100"/>
        <c:baseTimeUnit val="days"/>
      </c:dateAx>
      <c:valAx>
        <c:axId val="70890936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03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42629</c:v>
                </c:pt>
                <c:pt idx="13">
                  <c:v>42628</c:v>
                </c:pt>
                <c:pt idx="14">
                  <c:v>42627</c:v>
                </c:pt>
                <c:pt idx="15">
                  <c:v>42626</c:v>
                </c:pt>
                <c:pt idx="16">
                  <c:v>42625</c:v>
                </c:pt>
                <c:pt idx="17">
                  <c:v>42622</c:v>
                </c:pt>
                <c:pt idx="18">
                  <c:v>42621</c:v>
                </c:pt>
                <c:pt idx="19">
                  <c:v>42620</c:v>
                </c:pt>
                <c:pt idx="20">
                  <c:v>42619</c:v>
                </c:pt>
                <c:pt idx="21">
                  <c:v>42615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215.78</c:v>
                </c:pt>
                <c:pt idx="1">
                  <c:v>216.3</c:v>
                </c:pt>
                <c:pt idx="2">
                  <c:v>214.68</c:v>
                </c:pt>
                <c:pt idx="3">
                  <c:v>216.64</c:v>
                </c:pt>
                <c:pt idx="4">
                  <c:v>215.57</c:v>
                </c:pt>
                <c:pt idx="5">
                  <c:v>214.24</c:v>
                </c:pt>
                <c:pt idx="6">
                  <c:v>215.99</c:v>
                </c:pt>
                <c:pt idx="7">
                  <c:v>217.18</c:v>
                </c:pt>
                <c:pt idx="8">
                  <c:v>215.82</c:v>
                </c:pt>
                <c:pt idx="9">
                  <c:v>213.42</c:v>
                </c:pt>
                <c:pt idx="10">
                  <c:v>213.41</c:v>
                </c:pt>
                <c:pt idx="11">
                  <c:v>213.37</c:v>
                </c:pt>
                <c:pt idx="13">
                  <c:v>215.28</c:v>
                </c:pt>
                <c:pt idx="14">
                  <c:v>213.15</c:v>
                </c:pt>
                <c:pt idx="15">
                  <c:v>213.23</c:v>
                </c:pt>
                <c:pt idx="16">
                  <c:v>216.34</c:v>
                </c:pt>
                <c:pt idx="17">
                  <c:v>213.28</c:v>
                </c:pt>
                <c:pt idx="18">
                  <c:v>218.51</c:v>
                </c:pt>
                <c:pt idx="19">
                  <c:v>219.01</c:v>
                </c:pt>
                <c:pt idx="20">
                  <c:v>219.03</c:v>
                </c:pt>
                <c:pt idx="21">
                  <c:v>218.37</c:v>
                </c:pt>
                <c:pt idx="22">
                  <c:v>217.39</c:v>
                </c:pt>
                <c:pt idx="23">
                  <c:v>217.38</c:v>
                </c:pt>
                <c:pt idx="24">
                  <c:v>218</c:v>
                </c:pt>
                <c:pt idx="25">
                  <c:v>218.36</c:v>
                </c:pt>
                <c:pt idx="26">
                  <c:v>217.29</c:v>
                </c:pt>
                <c:pt idx="27">
                  <c:v>217.7</c:v>
                </c:pt>
                <c:pt idx="28">
                  <c:v>217.85</c:v>
                </c:pt>
                <c:pt idx="29">
                  <c:v>218.97</c:v>
                </c:pt>
                <c:pt idx="30">
                  <c:v>218.53</c:v>
                </c:pt>
                <c:pt idx="31">
                  <c:v>218.54</c:v>
                </c:pt>
                <c:pt idx="32">
                  <c:v>218.86</c:v>
                </c:pt>
                <c:pt idx="33">
                  <c:v>218.37</c:v>
                </c:pt>
                <c:pt idx="34">
                  <c:v>217.96</c:v>
                </c:pt>
                <c:pt idx="35">
                  <c:v>219.09</c:v>
                </c:pt>
                <c:pt idx="36">
                  <c:v>218.46</c:v>
                </c:pt>
                <c:pt idx="37">
                  <c:v>218.65</c:v>
                </c:pt>
                <c:pt idx="38">
                  <c:v>217.64</c:v>
                </c:pt>
                <c:pt idx="39">
                  <c:v>218.18</c:v>
                </c:pt>
                <c:pt idx="40">
                  <c:v>218.05</c:v>
                </c:pt>
                <c:pt idx="41">
                  <c:v>218.18</c:v>
                </c:pt>
                <c:pt idx="42">
                  <c:v>216.41</c:v>
                </c:pt>
                <c:pt idx="43">
                  <c:v>216.18</c:v>
                </c:pt>
                <c:pt idx="44">
                  <c:v>215.55</c:v>
                </c:pt>
                <c:pt idx="45">
                  <c:v>216.94</c:v>
                </c:pt>
                <c:pt idx="46">
                  <c:v>217.12</c:v>
                </c:pt>
                <c:pt idx="47">
                  <c:v>216.77</c:v>
                </c:pt>
                <c:pt idx="48">
                  <c:v>216.52</c:v>
                </c:pt>
                <c:pt idx="49">
                  <c:v>216.75</c:v>
                </c:pt>
                <c:pt idx="50">
                  <c:v>216.65</c:v>
                </c:pt>
                <c:pt idx="51">
                  <c:v>217.24</c:v>
                </c:pt>
                <c:pt idx="52">
                  <c:v>216.27</c:v>
                </c:pt>
                <c:pt idx="53">
                  <c:v>217.09</c:v>
                </c:pt>
                <c:pt idx="54">
                  <c:v>216.19</c:v>
                </c:pt>
                <c:pt idx="55">
                  <c:v>216.41</c:v>
                </c:pt>
                <c:pt idx="56">
                  <c:v>215.83</c:v>
                </c:pt>
                <c:pt idx="57">
                  <c:v>216.12</c:v>
                </c:pt>
                <c:pt idx="58">
                  <c:v>214.92</c:v>
                </c:pt>
                <c:pt idx="59">
                  <c:v>214.95</c:v>
                </c:pt>
                <c:pt idx="60">
                  <c:v>213.4</c:v>
                </c:pt>
                <c:pt idx="61">
                  <c:v>212.65</c:v>
                </c:pt>
                <c:pt idx="62">
                  <c:v>209.53</c:v>
                </c:pt>
                <c:pt idx="63">
                  <c:v>209.66</c:v>
                </c:pt>
                <c:pt idx="64">
                  <c:v>208.41</c:v>
                </c:pt>
                <c:pt idx="65">
                  <c:v>209.92</c:v>
                </c:pt>
                <c:pt idx="66" formatCode="General">
                  <c:v>209.48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908584"/>
        <c:axId val="708904272"/>
      </c:lineChart>
      <c:dateAx>
        <c:axId val="708908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04272"/>
        <c:crosses val="autoZero"/>
        <c:auto val="1"/>
        <c:lblOffset val="100"/>
        <c:baseTimeUnit val="days"/>
      </c:dateAx>
      <c:valAx>
        <c:axId val="70890427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08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75.33</c:v>
                </c:pt>
                <c:pt idx="1">
                  <c:v>76.14</c:v>
                </c:pt>
                <c:pt idx="2">
                  <c:v>73.260000000000005</c:v>
                </c:pt>
                <c:pt idx="3">
                  <c:v>74.27</c:v>
                </c:pt>
                <c:pt idx="4">
                  <c:v>73.92</c:v>
                </c:pt>
                <c:pt idx="5">
                  <c:v>72.819999999999993</c:v>
                </c:pt>
                <c:pt idx="6">
                  <c:v>74.77</c:v>
                </c:pt>
                <c:pt idx="7">
                  <c:v>76.900000000000006</c:v>
                </c:pt>
                <c:pt idx="8">
                  <c:v>76.739999999999995</c:v>
                </c:pt>
                <c:pt idx="9">
                  <c:v>75.72</c:v>
                </c:pt>
                <c:pt idx="10">
                  <c:v>76.09</c:v>
                </c:pt>
                <c:pt idx="11">
                  <c:v>76.069999999999993</c:v>
                </c:pt>
                <c:pt idx="12">
                  <c:v>77.02</c:v>
                </c:pt>
                <c:pt idx="13">
                  <c:v>72.400000000000006</c:v>
                </c:pt>
                <c:pt idx="14">
                  <c:v>69.36</c:v>
                </c:pt>
                <c:pt idx="15">
                  <c:v>68.34</c:v>
                </c:pt>
                <c:pt idx="16">
                  <c:v>66.760000000000005</c:v>
                </c:pt>
                <c:pt idx="17">
                  <c:v>71.430000000000007</c:v>
                </c:pt>
                <c:pt idx="18">
                  <c:v>72.05</c:v>
                </c:pt>
                <c:pt idx="19">
                  <c:v>73.010000000000005</c:v>
                </c:pt>
                <c:pt idx="20">
                  <c:v>74.62</c:v>
                </c:pt>
                <c:pt idx="21">
                  <c:v>75.09</c:v>
                </c:pt>
                <c:pt idx="22">
                  <c:v>74.86</c:v>
                </c:pt>
                <c:pt idx="23">
                  <c:v>74.2</c:v>
                </c:pt>
                <c:pt idx="24">
                  <c:v>75.22</c:v>
                </c:pt>
                <c:pt idx="25">
                  <c:v>74.84</c:v>
                </c:pt>
                <c:pt idx="26">
                  <c:v>74.33</c:v>
                </c:pt>
                <c:pt idx="27">
                  <c:v>73.290000000000006</c:v>
                </c:pt>
                <c:pt idx="28">
                  <c:v>73.78</c:v>
                </c:pt>
                <c:pt idx="29">
                  <c:v>72.62</c:v>
                </c:pt>
                <c:pt idx="30">
                  <c:v>72.290000000000006</c:v>
                </c:pt>
                <c:pt idx="31">
                  <c:v>71.8</c:v>
                </c:pt>
                <c:pt idx="32">
                  <c:v>70.19</c:v>
                </c:pt>
                <c:pt idx="33">
                  <c:v>69.599999999999994</c:v>
                </c:pt>
                <c:pt idx="34">
                  <c:v>69.5</c:v>
                </c:pt>
                <c:pt idx="35">
                  <c:v>67.53</c:v>
                </c:pt>
                <c:pt idx="36">
                  <c:v>67.41</c:v>
                </c:pt>
                <c:pt idx="37">
                  <c:v>66.41</c:v>
                </c:pt>
                <c:pt idx="38">
                  <c:v>67</c:v>
                </c:pt>
                <c:pt idx="39">
                  <c:v>65.94</c:v>
                </c:pt>
                <c:pt idx="40">
                  <c:v>66.55</c:v>
                </c:pt>
                <c:pt idx="41">
                  <c:v>65.16</c:v>
                </c:pt>
                <c:pt idx="42">
                  <c:v>64.39</c:v>
                </c:pt>
                <c:pt idx="43">
                  <c:v>65.040000000000006</c:v>
                </c:pt>
                <c:pt idx="45">
                  <c:v>66.14</c:v>
                </c:pt>
                <c:pt idx="46">
                  <c:v>66.02</c:v>
                </c:pt>
                <c:pt idx="47">
                  <c:v>66.47</c:v>
                </c:pt>
                <c:pt idx="48">
                  <c:v>66.47</c:v>
                </c:pt>
                <c:pt idx="49">
                  <c:v>65.87</c:v>
                </c:pt>
                <c:pt idx="50">
                  <c:v>64.94</c:v>
                </c:pt>
                <c:pt idx="51">
                  <c:v>64.81</c:v>
                </c:pt>
                <c:pt idx="52">
                  <c:v>70.92</c:v>
                </c:pt>
                <c:pt idx="53">
                  <c:v>69.489999999999995</c:v>
                </c:pt>
                <c:pt idx="54">
                  <c:v>68.33</c:v>
                </c:pt>
                <c:pt idx="55">
                  <c:v>68.7</c:v>
                </c:pt>
                <c:pt idx="56">
                  <c:v>67.39</c:v>
                </c:pt>
                <c:pt idx="57">
                  <c:v>67.39</c:v>
                </c:pt>
                <c:pt idx="58">
                  <c:v>65.349999999999994</c:v>
                </c:pt>
                <c:pt idx="59">
                  <c:v>65.8</c:v>
                </c:pt>
                <c:pt idx="60">
                  <c:v>64.64</c:v>
                </c:pt>
                <c:pt idx="61">
                  <c:v>62.91</c:v>
                </c:pt>
                <c:pt idx="62">
                  <c:v>60.89</c:v>
                </c:pt>
                <c:pt idx="63">
                  <c:v>59.16</c:v>
                </c:pt>
                <c:pt idx="64">
                  <c:v>58.82</c:v>
                </c:pt>
                <c:pt idx="65">
                  <c:v>62.6</c:v>
                </c:pt>
                <c:pt idx="66">
                  <c:v>63.28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910152"/>
        <c:axId val="708906624"/>
      </c:lineChart>
      <c:dateAx>
        <c:axId val="708910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06624"/>
        <c:crosses val="autoZero"/>
        <c:auto val="1"/>
        <c:lblOffset val="100"/>
        <c:baseTimeUnit val="days"/>
      </c:dateAx>
      <c:valAx>
        <c:axId val="7089066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10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42620</c:v>
                </c:pt>
                <c:pt idx="20">
                  <c:v>42619</c:v>
                </c:pt>
                <c:pt idx="21">
                  <c:v>42615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65.94</c:v>
                </c:pt>
                <c:pt idx="1">
                  <c:v>65.400000000000006</c:v>
                </c:pt>
                <c:pt idx="2">
                  <c:v>64.55</c:v>
                </c:pt>
                <c:pt idx="3">
                  <c:v>64.459999999999994</c:v>
                </c:pt>
                <c:pt idx="4">
                  <c:v>64</c:v>
                </c:pt>
                <c:pt idx="5">
                  <c:v>63.72</c:v>
                </c:pt>
                <c:pt idx="6">
                  <c:v>64.11</c:v>
                </c:pt>
                <c:pt idx="7">
                  <c:v>64.930000000000007</c:v>
                </c:pt>
                <c:pt idx="8">
                  <c:v>64.290000000000006</c:v>
                </c:pt>
                <c:pt idx="9">
                  <c:v>62.8</c:v>
                </c:pt>
                <c:pt idx="10">
                  <c:v>62.93</c:v>
                </c:pt>
                <c:pt idx="11">
                  <c:v>62.67</c:v>
                </c:pt>
                <c:pt idx="12">
                  <c:v>62.62</c:v>
                </c:pt>
                <c:pt idx="13">
                  <c:v>61.31</c:v>
                </c:pt>
                <c:pt idx="14">
                  <c:v>61.4</c:v>
                </c:pt>
                <c:pt idx="15">
                  <c:v>62.83</c:v>
                </c:pt>
                <c:pt idx="16">
                  <c:v>62.18</c:v>
                </c:pt>
                <c:pt idx="17">
                  <c:v>64.81</c:v>
                </c:pt>
                <c:pt idx="18">
                  <c:v>65.05</c:v>
                </c:pt>
                <c:pt idx="20">
                  <c:v>65.44</c:v>
                </c:pt>
                <c:pt idx="21">
                  <c:v>65.459999999999994</c:v>
                </c:pt>
                <c:pt idx="22">
                  <c:v>64.67</c:v>
                </c:pt>
                <c:pt idx="23">
                  <c:v>64.31</c:v>
                </c:pt>
                <c:pt idx="24">
                  <c:v>64.930000000000007</c:v>
                </c:pt>
                <c:pt idx="25">
                  <c:v>65.38</c:v>
                </c:pt>
                <c:pt idx="26">
                  <c:v>65.099999999999994</c:v>
                </c:pt>
                <c:pt idx="27">
                  <c:v>64.959999999999994</c:v>
                </c:pt>
                <c:pt idx="28">
                  <c:v>64.959999999999994</c:v>
                </c:pt>
                <c:pt idx="29">
                  <c:v>65.16</c:v>
                </c:pt>
                <c:pt idx="30">
                  <c:v>64.92</c:v>
                </c:pt>
                <c:pt idx="31">
                  <c:v>64.81</c:v>
                </c:pt>
                <c:pt idx="32">
                  <c:v>64.739999999999995</c:v>
                </c:pt>
                <c:pt idx="33">
                  <c:v>64.239999999999995</c:v>
                </c:pt>
                <c:pt idx="34">
                  <c:v>63.44</c:v>
                </c:pt>
                <c:pt idx="35">
                  <c:v>63.36</c:v>
                </c:pt>
                <c:pt idx="36">
                  <c:v>63.09</c:v>
                </c:pt>
                <c:pt idx="37">
                  <c:v>63.53</c:v>
                </c:pt>
                <c:pt idx="38">
                  <c:v>62.7</c:v>
                </c:pt>
                <c:pt idx="39">
                  <c:v>62.74</c:v>
                </c:pt>
                <c:pt idx="40">
                  <c:v>62.29</c:v>
                </c:pt>
                <c:pt idx="41">
                  <c:v>61.95</c:v>
                </c:pt>
                <c:pt idx="42">
                  <c:v>61.8</c:v>
                </c:pt>
                <c:pt idx="43">
                  <c:v>62.26</c:v>
                </c:pt>
                <c:pt idx="44">
                  <c:v>61.82</c:v>
                </c:pt>
                <c:pt idx="45">
                  <c:v>62.71</c:v>
                </c:pt>
                <c:pt idx="46">
                  <c:v>63.21</c:v>
                </c:pt>
                <c:pt idx="47">
                  <c:v>63.56</c:v>
                </c:pt>
                <c:pt idx="48">
                  <c:v>63.65</c:v>
                </c:pt>
                <c:pt idx="49">
                  <c:v>63.33</c:v>
                </c:pt>
                <c:pt idx="50">
                  <c:v>63.47</c:v>
                </c:pt>
                <c:pt idx="51">
                  <c:v>63.33</c:v>
                </c:pt>
                <c:pt idx="52">
                  <c:v>62.96</c:v>
                </c:pt>
                <c:pt idx="53">
                  <c:v>63.63</c:v>
                </c:pt>
                <c:pt idx="54">
                  <c:v>62.58</c:v>
                </c:pt>
                <c:pt idx="55">
                  <c:v>62.72</c:v>
                </c:pt>
                <c:pt idx="56">
                  <c:v>62.29</c:v>
                </c:pt>
                <c:pt idx="57">
                  <c:v>62.43</c:v>
                </c:pt>
                <c:pt idx="58">
                  <c:v>61.73</c:v>
                </c:pt>
                <c:pt idx="59">
                  <c:v>61.19</c:v>
                </c:pt>
                <c:pt idx="60">
                  <c:v>59.53</c:v>
                </c:pt>
                <c:pt idx="61">
                  <c:v>59.91</c:v>
                </c:pt>
                <c:pt idx="62">
                  <c:v>59</c:v>
                </c:pt>
                <c:pt idx="63">
                  <c:v>59.38</c:v>
                </c:pt>
                <c:pt idx="64">
                  <c:v>59.2</c:v>
                </c:pt>
                <c:pt idx="65">
                  <c:v>59.24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903488"/>
        <c:axId val="708879184"/>
      </c:lineChart>
      <c:dateAx>
        <c:axId val="708903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79184"/>
        <c:crosses val="autoZero"/>
        <c:auto val="1"/>
        <c:lblOffset val="100"/>
        <c:baseTimeUnit val="days"/>
      </c:dateAx>
      <c:valAx>
        <c:axId val="7088791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0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43.83</c:v>
                </c:pt>
                <c:pt idx="1">
                  <c:v>44.28</c:v>
                </c:pt>
                <c:pt idx="2">
                  <c:v>44.37</c:v>
                </c:pt>
                <c:pt idx="3">
                  <c:v>45.31</c:v>
                </c:pt>
                <c:pt idx="4">
                  <c:v>45.09</c:v>
                </c:pt>
                <c:pt idx="5">
                  <c:v>44.88</c:v>
                </c:pt>
                <c:pt idx="6">
                  <c:v>45.74</c:v>
                </c:pt>
                <c:pt idx="7">
                  <c:v>45.72</c:v>
                </c:pt>
                <c:pt idx="8">
                  <c:v>45.83</c:v>
                </c:pt>
                <c:pt idx="9">
                  <c:v>46.56</c:v>
                </c:pt>
                <c:pt idx="10">
                  <c:v>46.01</c:v>
                </c:pt>
                <c:pt idx="11">
                  <c:v>45.43</c:v>
                </c:pt>
                <c:pt idx="12">
                  <c:v>46.15</c:v>
                </c:pt>
                <c:pt idx="13">
                  <c:v>46.52</c:v>
                </c:pt>
                <c:pt idx="14">
                  <c:v>46.96</c:v>
                </c:pt>
                <c:pt idx="15">
                  <c:v>48.54</c:v>
                </c:pt>
                <c:pt idx="16">
                  <c:v>48.72</c:v>
                </c:pt>
                <c:pt idx="17">
                  <c:v>49.9</c:v>
                </c:pt>
                <c:pt idx="18">
                  <c:v>49.77</c:v>
                </c:pt>
                <c:pt idx="19">
                  <c:v>49.99</c:v>
                </c:pt>
                <c:pt idx="20">
                  <c:v>50.55</c:v>
                </c:pt>
                <c:pt idx="21">
                  <c:v>50.43</c:v>
                </c:pt>
                <c:pt idx="22">
                  <c:v>50.8</c:v>
                </c:pt>
                <c:pt idx="23">
                  <c:v>50.62</c:v>
                </c:pt>
                <c:pt idx="24">
                  <c:v>49.56</c:v>
                </c:pt>
                <c:pt idx="25">
                  <c:v>48.51</c:v>
                </c:pt>
                <c:pt idx="26">
                  <c:v>48.38</c:v>
                </c:pt>
                <c:pt idx="27">
                  <c:v>48.63</c:v>
                </c:pt>
                <c:pt idx="28">
                  <c:v>48.41</c:v>
                </c:pt>
                <c:pt idx="29">
                  <c:v>48.63</c:v>
                </c:pt>
                <c:pt idx="30">
                  <c:v>48.65</c:v>
                </c:pt>
                <c:pt idx="31">
                  <c:v>48.53</c:v>
                </c:pt>
                <c:pt idx="32">
                  <c:v>48.61</c:v>
                </c:pt>
                <c:pt idx="33">
                  <c:v>48.44</c:v>
                </c:pt>
                <c:pt idx="34">
                  <c:v>48.27</c:v>
                </c:pt>
                <c:pt idx="35">
                  <c:v>47.9</c:v>
                </c:pt>
                <c:pt idx="36">
                  <c:v>48.24</c:v>
                </c:pt>
                <c:pt idx="37">
                  <c:v>48.18</c:v>
                </c:pt>
                <c:pt idx="38">
                  <c:v>48.93</c:v>
                </c:pt>
                <c:pt idx="39">
                  <c:v>48.91</c:v>
                </c:pt>
                <c:pt idx="40">
                  <c:v>48.68</c:v>
                </c:pt>
                <c:pt idx="41">
                  <c:v>47.84</c:v>
                </c:pt>
                <c:pt idx="42">
                  <c:v>47.57</c:v>
                </c:pt>
                <c:pt idx="44">
                  <c:v>47.7</c:v>
                </c:pt>
                <c:pt idx="45">
                  <c:v>47.81</c:v>
                </c:pt>
                <c:pt idx="46">
                  <c:v>47.97</c:v>
                </c:pt>
                <c:pt idx="47">
                  <c:v>48.13</c:v>
                </c:pt>
                <c:pt idx="48">
                  <c:v>48</c:v>
                </c:pt>
                <c:pt idx="49">
                  <c:v>47.97</c:v>
                </c:pt>
                <c:pt idx="50">
                  <c:v>48.12</c:v>
                </c:pt>
                <c:pt idx="51">
                  <c:v>48.32</c:v>
                </c:pt>
                <c:pt idx="52">
                  <c:v>48.3</c:v>
                </c:pt>
                <c:pt idx="53">
                  <c:v>48.61</c:v>
                </c:pt>
                <c:pt idx="54">
                  <c:v>48.37</c:v>
                </c:pt>
                <c:pt idx="55">
                  <c:v>48.28</c:v>
                </c:pt>
                <c:pt idx="56">
                  <c:v>47.71</c:v>
                </c:pt>
                <c:pt idx="57">
                  <c:v>48.94</c:v>
                </c:pt>
                <c:pt idx="58">
                  <c:v>48.27</c:v>
                </c:pt>
                <c:pt idx="59">
                  <c:v>48.35</c:v>
                </c:pt>
                <c:pt idx="60">
                  <c:v>48.08</c:v>
                </c:pt>
                <c:pt idx="61">
                  <c:v>47.79</c:v>
                </c:pt>
                <c:pt idx="62">
                  <c:v>46.8</c:v>
                </c:pt>
                <c:pt idx="63">
                  <c:v>46.65</c:v>
                </c:pt>
                <c:pt idx="64">
                  <c:v>46.21</c:v>
                </c:pt>
                <c:pt idx="65">
                  <c:v>47.03</c:v>
                </c:pt>
                <c:pt idx="66">
                  <c:v>47.33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884672"/>
        <c:axId val="708885064"/>
      </c:lineChart>
      <c:dateAx>
        <c:axId val="708884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85064"/>
        <c:crosses val="autoZero"/>
        <c:auto val="1"/>
        <c:lblOffset val="100"/>
        <c:baseTimeUnit val="days"/>
      </c:dateAx>
      <c:valAx>
        <c:axId val="70888506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8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10.119999999999999</c:v>
                </c:pt>
                <c:pt idx="1">
                  <c:v>10.14</c:v>
                </c:pt>
                <c:pt idx="2">
                  <c:v>9.9600000000000009</c:v>
                </c:pt>
                <c:pt idx="3">
                  <c:v>9.8800000000000008</c:v>
                </c:pt>
                <c:pt idx="4">
                  <c:v>9.65</c:v>
                </c:pt>
                <c:pt idx="5">
                  <c:v>9.68</c:v>
                </c:pt>
                <c:pt idx="6">
                  <c:v>9.76</c:v>
                </c:pt>
                <c:pt idx="7">
                  <c:v>9.7799999999999994</c:v>
                </c:pt>
                <c:pt idx="8">
                  <c:v>9.67</c:v>
                </c:pt>
                <c:pt idx="9">
                  <c:v>9.44</c:v>
                </c:pt>
                <c:pt idx="10">
                  <c:v>9.36</c:v>
                </c:pt>
                <c:pt idx="11">
                  <c:v>9.44</c:v>
                </c:pt>
                <c:pt idx="12">
                  <c:v>9.4700000000000006</c:v>
                </c:pt>
                <c:pt idx="13">
                  <c:v>9.39</c:v>
                </c:pt>
                <c:pt idx="14">
                  <c:v>9.52</c:v>
                </c:pt>
                <c:pt idx="15">
                  <c:v>9.7799999999999994</c:v>
                </c:pt>
                <c:pt idx="16">
                  <c:v>9.6</c:v>
                </c:pt>
                <c:pt idx="17">
                  <c:v>10.119999999999999</c:v>
                </c:pt>
                <c:pt idx="18">
                  <c:v>10.210000000000001</c:v>
                </c:pt>
                <c:pt idx="19">
                  <c:v>10.32</c:v>
                </c:pt>
                <c:pt idx="20">
                  <c:v>10.130000000000001</c:v>
                </c:pt>
                <c:pt idx="21">
                  <c:v>10.130000000000001</c:v>
                </c:pt>
                <c:pt idx="22">
                  <c:v>10.08</c:v>
                </c:pt>
                <c:pt idx="23">
                  <c:v>10.17</c:v>
                </c:pt>
                <c:pt idx="24">
                  <c:v>10.26</c:v>
                </c:pt>
                <c:pt idx="25">
                  <c:v>10</c:v>
                </c:pt>
                <c:pt idx="26">
                  <c:v>10.08</c:v>
                </c:pt>
                <c:pt idx="27">
                  <c:v>10.039999999999999</c:v>
                </c:pt>
                <c:pt idx="28">
                  <c:v>10.5</c:v>
                </c:pt>
                <c:pt idx="29">
                  <c:v>10.32</c:v>
                </c:pt>
                <c:pt idx="30">
                  <c:v>10.27</c:v>
                </c:pt>
                <c:pt idx="31">
                  <c:v>10.45</c:v>
                </c:pt>
                <c:pt idx="32">
                  <c:v>10.36</c:v>
                </c:pt>
                <c:pt idx="33">
                  <c:v>10.29</c:v>
                </c:pt>
                <c:pt idx="34">
                  <c:v>10.52</c:v>
                </c:pt>
                <c:pt idx="35">
                  <c:v>10.17</c:v>
                </c:pt>
                <c:pt idx="36">
                  <c:v>10.42</c:v>
                </c:pt>
                <c:pt idx="37">
                  <c:v>10.33</c:v>
                </c:pt>
                <c:pt idx="38">
                  <c:v>10.35</c:v>
                </c:pt>
                <c:pt idx="39">
                  <c:v>10.45</c:v>
                </c:pt>
                <c:pt idx="40">
                  <c:v>10.5</c:v>
                </c:pt>
                <c:pt idx="41">
                  <c:v>10.4</c:v>
                </c:pt>
                <c:pt idx="42">
                  <c:v>10.41</c:v>
                </c:pt>
                <c:pt idx="44">
                  <c:v>10.32</c:v>
                </c:pt>
                <c:pt idx="45">
                  <c:v>10.47</c:v>
                </c:pt>
                <c:pt idx="46">
                  <c:v>10.62</c:v>
                </c:pt>
                <c:pt idx="47">
                  <c:v>10.68</c:v>
                </c:pt>
                <c:pt idx="48">
                  <c:v>10.74</c:v>
                </c:pt>
                <c:pt idx="49">
                  <c:v>10.67</c:v>
                </c:pt>
                <c:pt idx="50">
                  <c:v>10.49</c:v>
                </c:pt>
                <c:pt idx="51">
                  <c:v>10.57</c:v>
                </c:pt>
                <c:pt idx="52">
                  <c:v>10.6</c:v>
                </c:pt>
                <c:pt idx="53">
                  <c:v>10.61</c:v>
                </c:pt>
                <c:pt idx="54">
                  <c:v>10.63</c:v>
                </c:pt>
                <c:pt idx="55">
                  <c:v>10.92</c:v>
                </c:pt>
                <c:pt idx="56">
                  <c:v>10.92</c:v>
                </c:pt>
                <c:pt idx="57">
                  <c:v>10.71</c:v>
                </c:pt>
                <c:pt idx="58">
                  <c:v>10.71</c:v>
                </c:pt>
                <c:pt idx="59">
                  <c:v>10.69</c:v>
                </c:pt>
                <c:pt idx="60">
                  <c:v>10.14</c:v>
                </c:pt>
                <c:pt idx="61">
                  <c:v>9.82</c:v>
                </c:pt>
                <c:pt idx="62">
                  <c:v>9.34</c:v>
                </c:pt>
                <c:pt idx="63">
                  <c:v>9.19</c:v>
                </c:pt>
                <c:pt idx="64">
                  <c:v>9.26</c:v>
                </c:pt>
                <c:pt idx="65">
                  <c:v>9.5500000000000007</c:v>
                </c:pt>
                <c:pt idx="66">
                  <c:v>9.27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881144"/>
        <c:axId val="708882320"/>
      </c:lineChart>
      <c:dateAx>
        <c:axId val="708881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82320"/>
        <c:crosses val="autoZero"/>
        <c:auto val="1"/>
        <c:lblOffset val="100"/>
        <c:baseTimeUnit val="days"/>
      </c:dateAx>
      <c:valAx>
        <c:axId val="70888232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81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17.27</c:v>
                </c:pt>
                <c:pt idx="1">
                  <c:v>17.13</c:v>
                </c:pt>
                <c:pt idx="2">
                  <c:v>17.34</c:v>
                </c:pt>
                <c:pt idx="3">
                  <c:v>17.649999999999999</c:v>
                </c:pt>
                <c:pt idx="4">
                  <c:v>18.07</c:v>
                </c:pt>
                <c:pt idx="5">
                  <c:v>17.559999999999999</c:v>
                </c:pt>
                <c:pt idx="6">
                  <c:v>18.41</c:v>
                </c:pt>
                <c:pt idx="7">
                  <c:v>18.47</c:v>
                </c:pt>
                <c:pt idx="8">
                  <c:v>18.420000000000002</c:v>
                </c:pt>
                <c:pt idx="9">
                  <c:v>18.38</c:v>
                </c:pt>
                <c:pt idx="10">
                  <c:v>18.84</c:v>
                </c:pt>
                <c:pt idx="11">
                  <c:v>18.62</c:v>
                </c:pt>
                <c:pt idx="12">
                  <c:v>18.850000000000001</c:v>
                </c:pt>
                <c:pt idx="13">
                  <c:v>18.75</c:v>
                </c:pt>
                <c:pt idx="14">
                  <c:v>18.53</c:v>
                </c:pt>
                <c:pt idx="15">
                  <c:v>18.38</c:v>
                </c:pt>
                <c:pt idx="16">
                  <c:v>18.09</c:v>
                </c:pt>
                <c:pt idx="17">
                  <c:v>19.059999999999999</c:v>
                </c:pt>
                <c:pt idx="18">
                  <c:v>19.63</c:v>
                </c:pt>
                <c:pt idx="19">
                  <c:v>18.84</c:v>
                </c:pt>
                <c:pt idx="20">
                  <c:v>19.12</c:v>
                </c:pt>
                <c:pt idx="21">
                  <c:v>18.86</c:v>
                </c:pt>
                <c:pt idx="22">
                  <c:v>18.66</c:v>
                </c:pt>
                <c:pt idx="23">
                  <c:v>18.8</c:v>
                </c:pt>
                <c:pt idx="24">
                  <c:v>19.079999999999998</c:v>
                </c:pt>
                <c:pt idx="25">
                  <c:v>19.04</c:v>
                </c:pt>
                <c:pt idx="26">
                  <c:v>19.350000000000001</c:v>
                </c:pt>
                <c:pt idx="27">
                  <c:v>19.37</c:v>
                </c:pt>
                <c:pt idx="28">
                  <c:v>19.78</c:v>
                </c:pt>
                <c:pt idx="29">
                  <c:v>19.18</c:v>
                </c:pt>
                <c:pt idx="30">
                  <c:v>19.47</c:v>
                </c:pt>
                <c:pt idx="31">
                  <c:v>19.23</c:v>
                </c:pt>
                <c:pt idx="32">
                  <c:v>18.48</c:v>
                </c:pt>
                <c:pt idx="33">
                  <c:v>18.78</c:v>
                </c:pt>
                <c:pt idx="34">
                  <c:v>18.89</c:v>
                </c:pt>
                <c:pt idx="35">
                  <c:v>18.95</c:v>
                </c:pt>
                <c:pt idx="36">
                  <c:v>18.61</c:v>
                </c:pt>
                <c:pt idx="37">
                  <c:v>17.190000000000001</c:v>
                </c:pt>
                <c:pt idx="38">
                  <c:v>17.309999999999999</c:v>
                </c:pt>
                <c:pt idx="39">
                  <c:v>17.46</c:v>
                </c:pt>
                <c:pt idx="40">
                  <c:v>17.55</c:v>
                </c:pt>
                <c:pt idx="41">
                  <c:v>16.8</c:v>
                </c:pt>
                <c:pt idx="42">
                  <c:v>16.47</c:v>
                </c:pt>
                <c:pt idx="43">
                  <c:v>20.14</c:v>
                </c:pt>
                <c:pt idx="44">
                  <c:v>21.5</c:v>
                </c:pt>
                <c:pt idx="45">
                  <c:v>21.69</c:v>
                </c:pt>
                <c:pt idx="46">
                  <c:v>21.84</c:v>
                </c:pt>
                <c:pt idx="47">
                  <c:v>21.66</c:v>
                </c:pt>
                <c:pt idx="48">
                  <c:v>21.75</c:v>
                </c:pt>
                <c:pt idx="49">
                  <c:v>21.58</c:v>
                </c:pt>
                <c:pt idx="50">
                  <c:v>21.48</c:v>
                </c:pt>
                <c:pt idx="51">
                  <c:v>21.26</c:v>
                </c:pt>
                <c:pt idx="52">
                  <c:v>21.54</c:v>
                </c:pt>
                <c:pt idx="53">
                  <c:v>20.81</c:v>
                </c:pt>
                <c:pt idx="54">
                  <c:v>20.94</c:v>
                </c:pt>
                <c:pt idx="55">
                  <c:v>21.06</c:v>
                </c:pt>
                <c:pt idx="56">
                  <c:v>21.02</c:v>
                </c:pt>
                <c:pt idx="57">
                  <c:v>20.99</c:v>
                </c:pt>
                <c:pt idx="58">
                  <c:v>21.59</c:v>
                </c:pt>
                <c:pt idx="59">
                  <c:v>21.33</c:v>
                </c:pt>
                <c:pt idx="60">
                  <c:v>21.43</c:v>
                </c:pt>
                <c:pt idx="61">
                  <c:v>20.71</c:v>
                </c:pt>
                <c:pt idx="62">
                  <c:v>20.059999999999999</c:v>
                </c:pt>
                <c:pt idx="63">
                  <c:v>19.899999999999999</c:v>
                </c:pt>
                <c:pt idx="64">
                  <c:v>21.04</c:v>
                </c:pt>
                <c:pt idx="65">
                  <c:v>20.61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886632"/>
        <c:axId val="708886240"/>
      </c:lineChart>
      <c:dateAx>
        <c:axId val="708886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86240"/>
        <c:crosses val="autoZero"/>
        <c:auto val="1"/>
        <c:lblOffset val="100"/>
        <c:baseTimeUnit val="days"/>
      </c:dateAx>
      <c:valAx>
        <c:axId val="70888624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86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52.25</c:v>
                </c:pt>
                <c:pt idx="1">
                  <c:v>52.66</c:v>
                </c:pt>
                <c:pt idx="2">
                  <c:v>52.01</c:v>
                </c:pt>
                <c:pt idx="3">
                  <c:v>52.14</c:v>
                </c:pt>
                <c:pt idx="4">
                  <c:v>52.4</c:v>
                </c:pt>
                <c:pt idx="5">
                  <c:v>51.35</c:v>
                </c:pt>
                <c:pt idx="6">
                  <c:v>51.97</c:v>
                </c:pt>
                <c:pt idx="7">
                  <c:v>52.36</c:v>
                </c:pt>
                <c:pt idx="8">
                  <c:v>52.5</c:v>
                </c:pt>
                <c:pt idx="9">
                  <c:v>51.61</c:v>
                </c:pt>
                <c:pt idx="10">
                  <c:v>51.14</c:v>
                </c:pt>
                <c:pt idx="11">
                  <c:v>50.99</c:v>
                </c:pt>
                <c:pt idx="12">
                  <c:v>50.83</c:v>
                </c:pt>
                <c:pt idx="13">
                  <c:v>50.06</c:v>
                </c:pt>
                <c:pt idx="14">
                  <c:v>49.67</c:v>
                </c:pt>
                <c:pt idx="15">
                  <c:v>50.54</c:v>
                </c:pt>
                <c:pt idx="16">
                  <c:v>50.4</c:v>
                </c:pt>
                <c:pt idx="17">
                  <c:v>52.47</c:v>
                </c:pt>
                <c:pt idx="18">
                  <c:v>53.63</c:v>
                </c:pt>
                <c:pt idx="19">
                  <c:v>54.04</c:v>
                </c:pt>
                <c:pt idx="20">
                  <c:v>53.57</c:v>
                </c:pt>
                <c:pt idx="21">
                  <c:v>53.22</c:v>
                </c:pt>
                <c:pt idx="22">
                  <c:v>53.08</c:v>
                </c:pt>
                <c:pt idx="23">
                  <c:v>53.55</c:v>
                </c:pt>
                <c:pt idx="24">
                  <c:v>53.91</c:v>
                </c:pt>
                <c:pt idx="26">
                  <c:v>53.87</c:v>
                </c:pt>
                <c:pt idx="27">
                  <c:v>53.7</c:v>
                </c:pt>
                <c:pt idx="28">
                  <c:v>53.84</c:v>
                </c:pt>
                <c:pt idx="29">
                  <c:v>54.46</c:v>
                </c:pt>
                <c:pt idx="30">
                  <c:v>53.85</c:v>
                </c:pt>
                <c:pt idx="31">
                  <c:v>53.8</c:v>
                </c:pt>
                <c:pt idx="32">
                  <c:v>54</c:v>
                </c:pt>
                <c:pt idx="33">
                  <c:v>53.95</c:v>
                </c:pt>
                <c:pt idx="34">
                  <c:v>54.39</c:v>
                </c:pt>
                <c:pt idx="35">
                  <c:v>54.89</c:v>
                </c:pt>
                <c:pt idx="36">
                  <c:v>54.89</c:v>
                </c:pt>
                <c:pt idx="37">
                  <c:v>54.47</c:v>
                </c:pt>
                <c:pt idx="38">
                  <c:v>54.19</c:v>
                </c:pt>
                <c:pt idx="39">
                  <c:v>54.15</c:v>
                </c:pt>
                <c:pt idx="40">
                  <c:v>54.16</c:v>
                </c:pt>
                <c:pt idx="41">
                  <c:v>53.75</c:v>
                </c:pt>
                <c:pt idx="42">
                  <c:v>53.28</c:v>
                </c:pt>
                <c:pt idx="43">
                  <c:v>53.51</c:v>
                </c:pt>
                <c:pt idx="44">
                  <c:v>53.82</c:v>
                </c:pt>
                <c:pt idx="45">
                  <c:v>53.97</c:v>
                </c:pt>
                <c:pt idx="46">
                  <c:v>52.46</c:v>
                </c:pt>
                <c:pt idx="47">
                  <c:v>49.39</c:v>
                </c:pt>
                <c:pt idx="48">
                  <c:v>49.16</c:v>
                </c:pt>
                <c:pt idx="49">
                  <c:v>49.56</c:v>
                </c:pt>
                <c:pt idx="50">
                  <c:v>48.97</c:v>
                </c:pt>
                <c:pt idx="51">
                  <c:v>48.98</c:v>
                </c:pt>
                <c:pt idx="52">
                  <c:v>48.62</c:v>
                </c:pt>
                <c:pt idx="53">
                  <c:v>48.83</c:v>
                </c:pt>
                <c:pt idx="54">
                  <c:v>48.04</c:v>
                </c:pt>
                <c:pt idx="55">
                  <c:v>48.31</c:v>
                </c:pt>
                <c:pt idx="56">
                  <c:v>48.69</c:v>
                </c:pt>
                <c:pt idx="57">
                  <c:v>48.72</c:v>
                </c:pt>
                <c:pt idx="58">
                  <c:v>48.97</c:v>
                </c:pt>
                <c:pt idx="59">
                  <c:v>49.29</c:v>
                </c:pt>
                <c:pt idx="60">
                  <c:v>48.59</c:v>
                </c:pt>
                <c:pt idx="61">
                  <c:v>48.86</c:v>
                </c:pt>
                <c:pt idx="62">
                  <c:v>48.11</c:v>
                </c:pt>
                <c:pt idx="63">
                  <c:v>48.17</c:v>
                </c:pt>
                <c:pt idx="64">
                  <c:v>48.02</c:v>
                </c:pt>
                <c:pt idx="65">
                  <c:v>48.78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883104"/>
        <c:axId val="708887416"/>
      </c:lineChart>
      <c:dateAx>
        <c:axId val="7088831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87416"/>
        <c:crosses val="autoZero"/>
        <c:auto val="1"/>
        <c:lblOffset val="100"/>
        <c:baseTimeUnit val="days"/>
      </c:dateAx>
      <c:valAx>
        <c:axId val="70888741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8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46.44</c:v>
                </c:pt>
                <c:pt idx="1">
                  <c:v>46.79</c:v>
                </c:pt>
                <c:pt idx="2">
                  <c:v>46.87</c:v>
                </c:pt>
                <c:pt idx="3">
                  <c:v>48.24</c:v>
                </c:pt>
                <c:pt idx="4">
                  <c:v>48.17</c:v>
                </c:pt>
                <c:pt idx="5">
                  <c:v>47.97</c:v>
                </c:pt>
                <c:pt idx="6">
                  <c:v>50.51</c:v>
                </c:pt>
                <c:pt idx="7">
                  <c:v>50.11</c:v>
                </c:pt>
                <c:pt idx="8">
                  <c:v>49.84</c:v>
                </c:pt>
                <c:pt idx="9">
                  <c:v>49.12</c:v>
                </c:pt>
                <c:pt idx="10">
                  <c:v>49.62</c:v>
                </c:pt>
                <c:pt idx="11">
                  <c:v>47.85</c:v>
                </c:pt>
                <c:pt idx="12">
                  <c:v>47.68</c:v>
                </c:pt>
                <c:pt idx="13">
                  <c:v>47.49</c:v>
                </c:pt>
                <c:pt idx="14">
                  <c:v>47.5</c:v>
                </c:pt>
                <c:pt idx="15">
                  <c:v>48.31</c:v>
                </c:pt>
                <c:pt idx="16">
                  <c:v>47.73</c:v>
                </c:pt>
                <c:pt idx="17">
                  <c:v>49.17</c:v>
                </c:pt>
                <c:pt idx="18">
                  <c:v>49.92</c:v>
                </c:pt>
                <c:pt idx="19">
                  <c:v>48.74</c:v>
                </c:pt>
                <c:pt idx="20">
                  <c:v>49.21</c:v>
                </c:pt>
                <c:pt idx="21">
                  <c:v>49.62</c:v>
                </c:pt>
                <c:pt idx="22">
                  <c:v>48.95</c:v>
                </c:pt>
                <c:pt idx="23">
                  <c:v>49.25</c:v>
                </c:pt>
                <c:pt idx="24">
                  <c:v>50.21</c:v>
                </c:pt>
                <c:pt idx="25">
                  <c:v>49.59</c:v>
                </c:pt>
                <c:pt idx="26">
                  <c:v>50.26</c:v>
                </c:pt>
                <c:pt idx="27">
                  <c:v>50.34</c:v>
                </c:pt>
                <c:pt idx="28">
                  <c:v>50.78</c:v>
                </c:pt>
                <c:pt idx="29">
                  <c:v>50.13</c:v>
                </c:pt>
                <c:pt idx="30">
                  <c:v>50.08</c:v>
                </c:pt>
                <c:pt idx="31">
                  <c:v>49.31</c:v>
                </c:pt>
                <c:pt idx="32">
                  <c:v>48.8</c:v>
                </c:pt>
                <c:pt idx="33">
                  <c:v>49.9</c:v>
                </c:pt>
                <c:pt idx="34">
                  <c:v>49.96</c:v>
                </c:pt>
                <c:pt idx="35">
                  <c:v>48.79</c:v>
                </c:pt>
                <c:pt idx="36">
                  <c:v>49.13</c:v>
                </c:pt>
                <c:pt idx="37">
                  <c:v>48.71</c:v>
                </c:pt>
                <c:pt idx="38">
                  <c:v>50.11</c:v>
                </c:pt>
                <c:pt idx="39">
                  <c:v>50.27</c:v>
                </c:pt>
                <c:pt idx="40">
                  <c:v>50.41</c:v>
                </c:pt>
                <c:pt idx="41">
                  <c:v>49.67</c:v>
                </c:pt>
                <c:pt idx="42">
                  <c:v>49.02</c:v>
                </c:pt>
                <c:pt idx="43">
                  <c:v>50.32</c:v>
                </c:pt>
                <c:pt idx="44">
                  <c:v>52.9</c:v>
                </c:pt>
                <c:pt idx="45">
                  <c:v>51.72</c:v>
                </c:pt>
                <c:pt idx="46">
                  <c:v>52.06</c:v>
                </c:pt>
                <c:pt idx="47">
                  <c:v>52.33</c:v>
                </c:pt>
                <c:pt idx="48">
                  <c:v>52.16</c:v>
                </c:pt>
                <c:pt idx="49">
                  <c:v>51.68</c:v>
                </c:pt>
                <c:pt idx="50">
                  <c:v>51.44</c:v>
                </c:pt>
                <c:pt idx="51">
                  <c:v>51.35</c:v>
                </c:pt>
                <c:pt idx="52">
                  <c:v>51.59</c:v>
                </c:pt>
                <c:pt idx="53">
                  <c:v>51.19</c:v>
                </c:pt>
                <c:pt idx="54">
                  <c:v>52</c:v>
                </c:pt>
                <c:pt idx="55">
                  <c:v>51.64</c:v>
                </c:pt>
                <c:pt idx="56">
                  <c:v>51.57</c:v>
                </c:pt>
                <c:pt idx="57">
                  <c:v>51.72</c:v>
                </c:pt>
                <c:pt idx="58">
                  <c:v>51.91</c:v>
                </c:pt>
                <c:pt idx="59">
                  <c:v>51.1</c:v>
                </c:pt>
                <c:pt idx="60">
                  <c:v>50.23</c:v>
                </c:pt>
                <c:pt idx="61">
                  <c:v>49.05</c:v>
                </c:pt>
                <c:pt idx="62">
                  <c:v>48.54</c:v>
                </c:pt>
                <c:pt idx="63">
                  <c:v>49.16</c:v>
                </c:pt>
                <c:pt idx="64">
                  <c:v>50.08</c:v>
                </c:pt>
                <c:pt idx="65">
                  <c:v>49.48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890160"/>
        <c:axId val="708878400"/>
      </c:lineChart>
      <c:dateAx>
        <c:axId val="708890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78400"/>
        <c:crosses val="autoZero"/>
        <c:auto val="1"/>
        <c:lblOffset val="100"/>
        <c:baseTimeUnit val="days"/>
      </c:dateAx>
      <c:valAx>
        <c:axId val="7088784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9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14-Sep-16</c:v>
                </c:pt>
                <c:pt idx="14">
                  <c:v>13-Sep-16</c:v>
                </c:pt>
                <c:pt idx="15">
                  <c:v>12-Sep-16</c:v>
                </c:pt>
                <c:pt idx="16">
                  <c:v>9-Sep-16</c:v>
                </c:pt>
                <c:pt idx="17">
                  <c:v>8-Sep-16</c:v>
                </c:pt>
                <c:pt idx="18">
                  <c:v>7-Sep-16</c:v>
                </c:pt>
                <c:pt idx="19">
                  <c:v>6-Sep-16</c:v>
                </c:pt>
                <c:pt idx="20">
                  <c:v>2-Sep-16</c:v>
                </c:pt>
                <c:pt idx="21">
                  <c:v>1-Sep-16</c:v>
                </c:pt>
                <c:pt idx="22">
                  <c:v>31-Aug-16</c:v>
                </c:pt>
                <c:pt idx="23">
                  <c:v>30-Aug-16</c:v>
                </c:pt>
                <c:pt idx="24">
                  <c:v>29-Aug-16</c:v>
                </c:pt>
                <c:pt idx="25">
                  <c:v>29-Aug-16</c:v>
                </c:pt>
                <c:pt idx="26">
                  <c:v>26-Aug-16</c:v>
                </c:pt>
                <c:pt idx="27">
                  <c:v>25-Aug-16</c:v>
                </c:pt>
                <c:pt idx="28">
                  <c:v>24-Aug-16</c:v>
                </c:pt>
                <c:pt idx="29">
                  <c:v>23-Aug-16</c:v>
                </c:pt>
                <c:pt idx="30">
                  <c:v>22-Aug-16</c:v>
                </c:pt>
                <c:pt idx="31">
                  <c:v>19-Aug-16</c:v>
                </c:pt>
                <c:pt idx="32">
                  <c:v>18-Aug-16</c:v>
                </c:pt>
                <c:pt idx="33">
                  <c:v>17-Aug-16</c:v>
                </c:pt>
                <c:pt idx="34">
                  <c:v>16-Aug-16</c:v>
                </c:pt>
                <c:pt idx="35">
                  <c:v>15-Aug-16</c:v>
                </c:pt>
                <c:pt idx="36">
                  <c:v>12-Aug-16</c:v>
                </c:pt>
                <c:pt idx="37">
                  <c:v>11-Aug-16</c:v>
                </c:pt>
                <c:pt idx="38">
                  <c:v>10-Aug-16</c:v>
                </c:pt>
                <c:pt idx="39">
                  <c:v>9-Aug-16</c:v>
                </c:pt>
                <c:pt idx="40">
                  <c:v>8-Aug-16</c:v>
                </c:pt>
                <c:pt idx="41">
                  <c:v>5-Aug-16</c:v>
                </c:pt>
                <c:pt idx="42">
                  <c:v>4-Aug-16</c:v>
                </c:pt>
                <c:pt idx="43">
                  <c:v>3-Aug-16</c:v>
                </c:pt>
                <c:pt idx="44">
                  <c:v>2-Aug-16</c:v>
                </c:pt>
                <c:pt idx="45">
                  <c:v>1-Aug-16</c:v>
                </c:pt>
                <c:pt idx="46">
                  <c:v>29-Jul-16</c:v>
                </c:pt>
                <c:pt idx="47">
                  <c:v>28-Jul-16</c:v>
                </c:pt>
                <c:pt idx="48">
                  <c:v>27-Jul-16</c:v>
                </c:pt>
                <c:pt idx="49">
                  <c:v>26-Jul-16</c:v>
                </c:pt>
                <c:pt idx="50">
                  <c:v>25-Jul-16</c:v>
                </c:pt>
                <c:pt idx="51">
                  <c:v>22-Jul-16</c:v>
                </c:pt>
                <c:pt idx="52">
                  <c:v>21-Jul-16</c:v>
                </c:pt>
                <c:pt idx="53">
                  <c:v>20-Jul-16</c:v>
                </c:pt>
                <c:pt idx="54">
                  <c:v>19-Jul-16</c:v>
                </c:pt>
                <c:pt idx="55">
                  <c:v>18-Jul-16</c:v>
                </c:pt>
                <c:pt idx="56">
                  <c:v>15-Jul-16</c:v>
                </c:pt>
                <c:pt idx="57">
                  <c:v>14-Jul-16</c:v>
                </c:pt>
                <c:pt idx="58">
                  <c:v>13-Jul-16</c:v>
                </c:pt>
                <c:pt idx="59">
                  <c:v>12-Jul-16</c:v>
                </c:pt>
                <c:pt idx="60">
                  <c:v>11-Jul-16</c:v>
                </c:pt>
                <c:pt idx="61">
                  <c:v>8-Jul-16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68.400000000000006</c:v>
                </c:pt>
                <c:pt idx="1">
                  <c:v>69.180000000000007</c:v>
                </c:pt>
                <c:pt idx="2">
                  <c:v>68.64</c:v>
                </c:pt>
                <c:pt idx="3">
                  <c:v>69.099999999999994</c:v>
                </c:pt>
                <c:pt idx="4">
                  <c:v>68.98</c:v>
                </c:pt>
                <c:pt idx="5">
                  <c:v>68.39</c:v>
                </c:pt>
                <c:pt idx="6">
                  <c:v>68.489999999999995</c:v>
                </c:pt>
                <c:pt idx="7">
                  <c:v>68.94</c:v>
                </c:pt>
                <c:pt idx="8">
                  <c:v>68.66</c:v>
                </c:pt>
                <c:pt idx="9">
                  <c:v>67.87</c:v>
                </c:pt>
                <c:pt idx="10">
                  <c:v>67.459999999999994</c:v>
                </c:pt>
                <c:pt idx="11">
                  <c:v>67.41</c:v>
                </c:pt>
                <c:pt idx="12">
                  <c:v>67.819999999999993</c:v>
                </c:pt>
                <c:pt idx="13">
                  <c:v>67.39</c:v>
                </c:pt>
                <c:pt idx="14">
                  <c:v>67.92</c:v>
                </c:pt>
                <c:pt idx="15">
                  <c:v>68.48</c:v>
                </c:pt>
                <c:pt idx="16">
                  <c:v>67.959999999999994</c:v>
                </c:pt>
                <c:pt idx="17">
                  <c:v>69.22</c:v>
                </c:pt>
                <c:pt idx="18">
                  <c:v>69.44</c:v>
                </c:pt>
                <c:pt idx="19">
                  <c:v>69.31</c:v>
                </c:pt>
                <c:pt idx="20">
                  <c:v>68.95</c:v>
                </c:pt>
                <c:pt idx="21">
                  <c:v>68.66</c:v>
                </c:pt>
                <c:pt idx="22">
                  <c:v>68.959999999999994</c:v>
                </c:pt>
                <c:pt idx="23">
                  <c:v>69.17</c:v>
                </c:pt>
                <c:pt idx="24">
                  <c:v>68.739999999999995</c:v>
                </c:pt>
                <c:pt idx="26">
                  <c:v>68.319999999999993</c:v>
                </c:pt>
                <c:pt idx="27">
                  <c:v>68.540000000000006</c:v>
                </c:pt>
                <c:pt idx="28">
                  <c:v>68.260000000000005</c:v>
                </c:pt>
                <c:pt idx="29">
                  <c:v>68.36</c:v>
                </c:pt>
                <c:pt idx="30">
                  <c:v>68.87</c:v>
                </c:pt>
                <c:pt idx="31">
                  <c:v>69.17</c:v>
                </c:pt>
                <c:pt idx="32">
                  <c:v>69.44</c:v>
                </c:pt>
                <c:pt idx="33">
                  <c:v>69.12</c:v>
                </c:pt>
                <c:pt idx="34">
                  <c:v>68.95</c:v>
                </c:pt>
                <c:pt idx="35">
                  <c:v>69.39</c:v>
                </c:pt>
                <c:pt idx="36">
                  <c:v>69.13</c:v>
                </c:pt>
                <c:pt idx="37">
                  <c:v>69.11</c:v>
                </c:pt>
                <c:pt idx="38">
                  <c:v>69.42</c:v>
                </c:pt>
                <c:pt idx="39">
                  <c:v>69.37</c:v>
                </c:pt>
                <c:pt idx="40">
                  <c:v>69.17</c:v>
                </c:pt>
                <c:pt idx="41">
                  <c:v>68.84</c:v>
                </c:pt>
                <c:pt idx="42">
                  <c:v>68.62</c:v>
                </c:pt>
                <c:pt idx="43">
                  <c:v>68.63</c:v>
                </c:pt>
                <c:pt idx="44">
                  <c:v>68.11</c:v>
                </c:pt>
                <c:pt idx="45">
                  <c:v>68.39</c:v>
                </c:pt>
                <c:pt idx="46">
                  <c:v>68.33</c:v>
                </c:pt>
                <c:pt idx="47">
                  <c:v>69.17</c:v>
                </c:pt>
                <c:pt idx="48">
                  <c:v>68.86</c:v>
                </c:pt>
                <c:pt idx="49">
                  <c:v>69.040000000000006</c:v>
                </c:pt>
                <c:pt idx="50">
                  <c:v>69.22</c:v>
                </c:pt>
                <c:pt idx="51">
                  <c:v>69.2</c:v>
                </c:pt>
                <c:pt idx="52">
                  <c:v>68.89</c:v>
                </c:pt>
                <c:pt idx="53">
                  <c:v>69.099999999999994</c:v>
                </c:pt>
                <c:pt idx="54">
                  <c:v>69.12</c:v>
                </c:pt>
                <c:pt idx="55">
                  <c:v>69.349999999999994</c:v>
                </c:pt>
                <c:pt idx="56">
                  <c:v>69.489999999999995</c:v>
                </c:pt>
                <c:pt idx="57">
                  <c:v>69.31</c:v>
                </c:pt>
                <c:pt idx="58">
                  <c:v>69.28</c:v>
                </c:pt>
                <c:pt idx="59">
                  <c:v>69.599999999999994</c:v>
                </c:pt>
                <c:pt idx="60">
                  <c:v>69.94</c:v>
                </c:pt>
                <c:pt idx="61">
                  <c:v>69.66</c:v>
                </c:pt>
                <c:pt idx="62">
                  <c:v>68.94</c:v>
                </c:pt>
                <c:pt idx="63">
                  <c:v>69.459999999999994</c:v>
                </c:pt>
                <c:pt idx="64">
                  <c:v>69.31</c:v>
                </c:pt>
                <c:pt idx="65">
                  <c:v>69.56</c:v>
                </c:pt>
                <c:pt idx="66">
                  <c:v>69.95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084304"/>
        <c:axId val="777086656"/>
      </c:lineChart>
      <c:catAx>
        <c:axId val="777084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086656"/>
        <c:crosses val="autoZero"/>
        <c:auto val="1"/>
        <c:lblAlgn val="ctr"/>
        <c:lblOffset val="100"/>
        <c:noMultiLvlLbl val="0"/>
      </c:catAx>
      <c:valAx>
        <c:axId val="777086656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08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10/3/2016</c:v>
                </c:pt>
                <c:pt idx="1">
                  <c:v>9/30/2016</c:v>
                </c:pt>
                <c:pt idx="2">
                  <c:v>9/29/2016</c:v>
                </c:pt>
                <c:pt idx="3">
                  <c:v>9/28/2016</c:v>
                </c:pt>
                <c:pt idx="4">
                  <c:v>9/27/2016</c:v>
                </c:pt>
                <c:pt idx="5">
                  <c:v>9/26/2016</c:v>
                </c:pt>
                <c:pt idx="6">
                  <c:v>9/23/2016</c:v>
                </c:pt>
                <c:pt idx="7">
                  <c:v>9/22/2016</c:v>
                </c:pt>
                <c:pt idx="8">
                  <c:v>9/21/2016</c:v>
                </c:pt>
                <c:pt idx="9">
                  <c:v>9/20/2016</c:v>
                </c:pt>
                <c:pt idx="10">
                  <c:v>9/19/2016</c:v>
                </c:pt>
                <c:pt idx="11">
                  <c:v>9/16/2016</c:v>
                </c:pt>
                <c:pt idx="12">
                  <c:v>9/15/2016</c:v>
                </c:pt>
                <c:pt idx="13">
                  <c:v>9/14/2016</c:v>
                </c:pt>
                <c:pt idx="14">
                  <c:v>9/13/2016</c:v>
                </c:pt>
                <c:pt idx="15">
                  <c:v>9/12/2016</c:v>
                </c:pt>
                <c:pt idx="16">
                  <c:v>9/9/2016</c:v>
                </c:pt>
                <c:pt idx="17">
                  <c:v>9/8/2016</c:v>
                </c:pt>
                <c:pt idx="18">
                  <c:v>9/7/2016</c:v>
                </c:pt>
                <c:pt idx="19">
                  <c:v>9/6/2016</c:v>
                </c:pt>
                <c:pt idx="20">
                  <c:v>9/2/2016</c:v>
                </c:pt>
                <c:pt idx="21">
                  <c:v>9/1/2016</c:v>
                </c:pt>
                <c:pt idx="22">
                  <c:v>8/31/2016</c:v>
                </c:pt>
                <c:pt idx="23">
                  <c:v>8/30/2016</c:v>
                </c:pt>
                <c:pt idx="24">
                  <c:v>8/29/2016</c:v>
                </c:pt>
                <c:pt idx="25">
                  <c:v>8/26/2016</c:v>
                </c:pt>
                <c:pt idx="26">
                  <c:v>8/25/2016</c:v>
                </c:pt>
                <c:pt idx="27">
                  <c:v>8/24/2016</c:v>
                </c:pt>
                <c:pt idx="28">
                  <c:v>8/23/2016</c:v>
                </c:pt>
                <c:pt idx="29">
                  <c:v>8/22/2016</c:v>
                </c:pt>
                <c:pt idx="30">
                  <c:v>8/19/2016</c:v>
                </c:pt>
                <c:pt idx="31">
                  <c:v>8/18/2016</c:v>
                </c:pt>
                <c:pt idx="32">
                  <c:v>8/17/2016</c:v>
                </c:pt>
                <c:pt idx="33">
                  <c:v>8/16/2016</c:v>
                </c:pt>
                <c:pt idx="34">
                  <c:v>8/15/2016</c:v>
                </c:pt>
                <c:pt idx="35">
                  <c:v>8/12/2016</c:v>
                </c:pt>
                <c:pt idx="36">
                  <c:v>8/11/2016</c:v>
                </c:pt>
                <c:pt idx="37">
                  <c:v>8/10/2016</c:v>
                </c:pt>
                <c:pt idx="38">
                  <c:v>8/9/2016</c:v>
                </c:pt>
                <c:pt idx="39">
                  <c:v>8/8/2016</c:v>
                </c:pt>
                <c:pt idx="40">
                  <c:v>8/5/2016</c:v>
                </c:pt>
                <c:pt idx="41">
                  <c:v>8/4/2016</c:v>
                </c:pt>
                <c:pt idx="42">
                  <c:v>8/4/2016</c:v>
                </c:pt>
                <c:pt idx="43">
                  <c:v>8/3/2016</c:v>
                </c:pt>
                <c:pt idx="44">
                  <c:v>8/2/2016</c:v>
                </c:pt>
                <c:pt idx="45">
                  <c:v>8/1/2016</c:v>
                </c:pt>
                <c:pt idx="46">
                  <c:v>7/29/2016</c:v>
                </c:pt>
                <c:pt idx="47">
                  <c:v>7/28/2016</c:v>
                </c:pt>
                <c:pt idx="48">
                  <c:v>7/27/2016</c:v>
                </c:pt>
                <c:pt idx="49">
                  <c:v>7/26/2016</c:v>
                </c:pt>
                <c:pt idx="50">
                  <c:v>7/25/2016</c:v>
                </c:pt>
                <c:pt idx="51">
                  <c:v>7/22/2016</c:v>
                </c:pt>
                <c:pt idx="52">
                  <c:v>7/21/2016</c:v>
                </c:pt>
                <c:pt idx="53">
                  <c:v>7/20/2016</c:v>
                </c:pt>
                <c:pt idx="54">
                  <c:v>7/19/2016</c:v>
                </c:pt>
                <c:pt idx="55">
                  <c:v>7/18/2016</c:v>
                </c:pt>
                <c:pt idx="56">
                  <c:v>7/15/2016</c:v>
                </c:pt>
                <c:pt idx="57">
                  <c:v>7/14/2016</c:v>
                </c:pt>
                <c:pt idx="58">
                  <c:v>7/13/2016</c:v>
                </c:pt>
                <c:pt idx="59">
                  <c:v>7/12/2016</c:v>
                </c:pt>
                <c:pt idx="60">
                  <c:v>7/11/2016</c:v>
                </c:pt>
                <c:pt idx="61">
                  <c:v>7/8/2016</c:v>
                </c:pt>
                <c:pt idx="62">
                  <c:v>7/7/2016</c:v>
                </c:pt>
                <c:pt idx="63">
                  <c:v>7/6/2016</c:v>
                </c:pt>
                <c:pt idx="64">
                  <c:v>7/5/2016</c:v>
                </c:pt>
                <c:pt idx="65">
                  <c:v>7/1/2016</c:v>
                </c:pt>
                <c:pt idx="66">
                  <c:v>6/30/2016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96.91</c:v>
                </c:pt>
                <c:pt idx="1">
                  <c:v>97.06</c:v>
                </c:pt>
                <c:pt idx="2">
                  <c:v>95.15</c:v>
                </c:pt>
                <c:pt idx="3">
                  <c:v>95.53</c:v>
                </c:pt>
                <c:pt idx="4">
                  <c:v>94.48</c:v>
                </c:pt>
                <c:pt idx="5">
                  <c:v>93.28</c:v>
                </c:pt>
                <c:pt idx="6">
                  <c:v>93.62</c:v>
                </c:pt>
                <c:pt idx="7">
                  <c:v>93.91</c:v>
                </c:pt>
                <c:pt idx="8">
                  <c:v>93.11</c:v>
                </c:pt>
                <c:pt idx="9">
                  <c:v>91.92</c:v>
                </c:pt>
                <c:pt idx="10">
                  <c:v>92.03</c:v>
                </c:pt>
                <c:pt idx="11">
                  <c:v>91.35</c:v>
                </c:pt>
                <c:pt idx="12">
                  <c:v>91.51</c:v>
                </c:pt>
                <c:pt idx="13">
                  <c:v>90.67</c:v>
                </c:pt>
                <c:pt idx="14">
                  <c:v>90.74</c:v>
                </c:pt>
                <c:pt idx="15">
                  <c:v>92.38</c:v>
                </c:pt>
                <c:pt idx="16">
                  <c:v>90.78</c:v>
                </c:pt>
                <c:pt idx="17">
                  <c:v>93.99</c:v>
                </c:pt>
                <c:pt idx="18">
                  <c:v>93.94</c:v>
                </c:pt>
                <c:pt idx="19">
                  <c:v>95.15</c:v>
                </c:pt>
                <c:pt idx="20">
                  <c:v>94.16</c:v>
                </c:pt>
                <c:pt idx="21">
                  <c:v>93.8</c:v>
                </c:pt>
                <c:pt idx="22">
                  <c:v>93.9</c:v>
                </c:pt>
                <c:pt idx="23">
                  <c:v>94.37</c:v>
                </c:pt>
                <c:pt idx="24">
                  <c:v>94.01</c:v>
                </c:pt>
                <c:pt idx="25">
                  <c:v>92.27</c:v>
                </c:pt>
                <c:pt idx="26">
                  <c:v>92.08</c:v>
                </c:pt>
                <c:pt idx="27">
                  <c:v>92.1</c:v>
                </c:pt>
                <c:pt idx="28">
                  <c:v>92.03</c:v>
                </c:pt>
                <c:pt idx="29">
                  <c:v>91.36</c:v>
                </c:pt>
                <c:pt idx="30">
                  <c:v>91.58</c:v>
                </c:pt>
                <c:pt idx="31">
                  <c:v>91.67</c:v>
                </c:pt>
                <c:pt idx="32">
                  <c:v>89.82</c:v>
                </c:pt>
                <c:pt idx="33">
                  <c:v>89.12</c:v>
                </c:pt>
                <c:pt idx="34">
                  <c:v>88.92</c:v>
                </c:pt>
                <c:pt idx="35">
                  <c:v>88.36</c:v>
                </c:pt>
                <c:pt idx="36">
                  <c:v>89.48</c:v>
                </c:pt>
                <c:pt idx="37">
                  <c:v>88.57</c:v>
                </c:pt>
                <c:pt idx="38">
                  <c:v>89.25</c:v>
                </c:pt>
                <c:pt idx="39">
                  <c:v>89.52</c:v>
                </c:pt>
                <c:pt idx="40">
                  <c:v>88.88</c:v>
                </c:pt>
                <c:pt idx="41">
                  <c:v>87.61</c:v>
                </c:pt>
                <c:pt idx="43">
                  <c:v>88.33</c:v>
                </c:pt>
                <c:pt idx="44">
                  <c:v>87.17</c:v>
                </c:pt>
                <c:pt idx="45">
                  <c:v>88.55</c:v>
                </c:pt>
                <c:pt idx="46">
                  <c:v>89.78</c:v>
                </c:pt>
                <c:pt idx="47">
                  <c:v>90.02</c:v>
                </c:pt>
                <c:pt idx="48">
                  <c:v>90.14</c:v>
                </c:pt>
                <c:pt idx="49">
                  <c:v>92.75</c:v>
                </c:pt>
                <c:pt idx="50">
                  <c:v>91.96</c:v>
                </c:pt>
                <c:pt idx="51">
                  <c:v>92.01</c:v>
                </c:pt>
                <c:pt idx="52">
                  <c:v>91.56</c:v>
                </c:pt>
                <c:pt idx="53">
                  <c:v>91.75</c:v>
                </c:pt>
                <c:pt idx="54">
                  <c:v>91.4</c:v>
                </c:pt>
                <c:pt idx="55">
                  <c:v>91.61</c:v>
                </c:pt>
                <c:pt idx="56">
                  <c:v>91.49</c:v>
                </c:pt>
                <c:pt idx="57">
                  <c:v>91.79</c:v>
                </c:pt>
                <c:pt idx="58">
                  <c:v>90.77</c:v>
                </c:pt>
                <c:pt idx="59">
                  <c:v>88.42</c:v>
                </c:pt>
                <c:pt idx="60">
                  <c:v>86.95</c:v>
                </c:pt>
                <c:pt idx="61">
                  <c:v>86.42</c:v>
                </c:pt>
                <c:pt idx="62">
                  <c:v>84.04</c:v>
                </c:pt>
                <c:pt idx="63">
                  <c:v>84.95</c:v>
                </c:pt>
                <c:pt idx="64">
                  <c:v>83.9</c:v>
                </c:pt>
                <c:pt idx="65">
                  <c:v>85.2</c:v>
                </c:pt>
                <c:pt idx="66">
                  <c:v>85.13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078816"/>
        <c:axId val="777076464"/>
      </c:lineChart>
      <c:catAx>
        <c:axId val="777078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076464"/>
        <c:crosses val="autoZero"/>
        <c:auto val="1"/>
        <c:lblAlgn val="ctr"/>
        <c:lblOffset val="100"/>
        <c:noMultiLvlLbl val="0"/>
      </c:catAx>
      <c:valAx>
        <c:axId val="77707646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0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15-Sep-16</c:v>
                </c:pt>
                <c:pt idx="14">
                  <c:v>14-Sep-16</c:v>
                </c:pt>
                <c:pt idx="15">
                  <c:v>13-Sep-16</c:v>
                </c:pt>
                <c:pt idx="16">
                  <c:v>12-Sep-16</c:v>
                </c:pt>
                <c:pt idx="17">
                  <c:v>9-Sep-16</c:v>
                </c:pt>
                <c:pt idx="18">
                  <c:v>8-Sep-16</c:v>
                </c:pt>
                <c:pt idx="19">
                  <c:v>7-Sep-16</c:v>
                </c:pt>
                <c:pt idx="20">
                  <c:v>6-Sep-16</c:v>
                </c:pt>
                <c:pt idx="21">
                  <c:v>2-Sep-16</c:v>
                </c:pt>
                <c:pt idx="22">
                  <c:v>1-Sep-16</c:v>
                </c:pt>
                <c:pt idx="23">
                  <c:v>31-Aug-16</c:v>
                </c:pt>
                <c:pt idx="24">
                  <c:v>30-Aug-16</c:v>
                </c:pt>
                <c:pt idx="25">
                  <c:v>29-Aug-16</c:v>
                </c:pt>
                <c:pt idx="26">
                  <c:v>26-Aug-16</c:v>
                </c:pt>
                <c:pt idx="27">
                  <c:v>25-Aug-16</c:v>
                </c:pt>
                <c:pt idx="28">
                  <c:v>24-Aug-16</c:v>
                </c:pt>
                <c:pt idx="29">
                  <c:v>23-Aug-16</c:v>
                </c:pt>
                <c:pt idx="30">
                  <c:v>22-Aug-16</c:v>
                </c:pt>
                <c:pt idx="31">
                  <c:v>19-Aug-16</c:v>
                </c:pt>
                <c:pt idx="32">
                  <c:v>18-Aug-16</c:v>
                </c:pt>
                <c:pt idx="33">
                  <c:v>17-Aug-16</c:v>
                </c:pt>
                <c:pt idx="34">
                  <c:v>16-Aug-16</c:v>
                </c:pt>
                <c:pt idx="35">
                  <c:v>15-Aug-16</c:v>
                </c:pt>
                <c:pt idx="36">
                  <c:v>12-Aug-16</c:v>
                </c:pt>
                <c:pt idx="37">
                  <c:v>11-Aug-16</c:v>
                </c:pt>
                <c:pt idx="38">
                  <c:v>10-Aug-16</c:v>
                </c:pt>
                <c:pt idx="39">
                  <c:v>9-Aug-16</c:v>
                </c:pt>
                <c:pt idx="40">
                  <c:v>8-Aug-16</c:v>
                </c:pt>
                <c:pt idx="41">
                  <c:v>5-Aug-16</c:v>
                </c:pt>
                <c:pt idx="42">
                  <c:v>4-Aug-16</c:v>
                </c:pt>
                <c:pt idx="43">
                  <c:v>3-Aug-16</c:v>
                </c:pt>
                <c:pt idx="44">
                  <c:v>2-Aug-16</c:v>
                </c:pt>
                <c:pt idx="45">
                  <c:v>1-Aug-16</c:v>
                </c:pt>
                <c:pt idx="46">
                  <c:v>29-Jul-16</c:v>
                </c:pt>
                <c:pt idx="47">
                  <c:v>28-Jul-16</c:v>
                </c:pt>
                <c:pt idx="48">
                  <c:v>27-Jul-16</c:v>
                </c:pt>
                <c:pt idx="49">
                  <c:v>26-Jul-16</c:v>
                </c:pt>
                <c:pt idx="50">
                  <c:v>25-Jul-16</c:v>
                </c:pt>
                <c:pt idx="51">
                  <c:v>22-Jul-16</c:v>
                </c:pt>
                <c:pt idx="52">
                  <c:v>21-Jul-16</c:v>
                </c:pt>
                <c:pt idx="53">
                  <c:v>20-Jul-16</c:v>
                </c:pt>
                <c:pt idx="54">
                  <c:v>19-Jul-16</c:v>
                </c:pt>
                <c:pt idx="55">
                  <c:v>18-Jul-16</c:v>
                </c:pt>
                <c:pt idx="56">
                  <c:v>15-Jul-16</c:v>
                </c:pt>
                <c:pt idx="57">
                  <c:v>14-Jul-16</c:v>
                </c:pt>
                <c:pt idx="58">
                  <c:v>13-Jul-16</c:v>
                </c:pt>
                <c:pt idx="59">
                  <c:v>12-Jul-16</c:v>
                </c:pt>
                <c:pt idx="60">
                  <c:v>11-Jul-16</c:v>
                </c:pt>
                <c:pt idx="61">
                  <c:v>8-Jul-16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170.07</c:v>
                </c:pt>
                <c:pt idx="1">
                  <c:v>172.52</c:v>
                </c:pt>
                <c:pt idx="2">
                  <c:v>172.46</c:v>
                </c:pt>
                <c:pt idx="3">
                  <c:v>170.7</c:v>
                </c:pt>
                <c:pt idx="4">
                  <c:v>170.86</c:v>
                </c:pt>
                <c:pt idx="5">
                  <c:v>166.69</c:v>
                </c:pt>
                <c:pt idx="6">
                  <c:v>166.65</c:v>
                </c:pt>
                <c:pt idx="7">
                  <c:v>168.84</c:v>
                </c:pt>
                <c:pt idx="8">
                  <c:v>169.83</c:v>
                </c:pt>
                <c:pt idx="9">
                  <c:v>168.23</c:v>
                </c:pt>
                <c:pt idx="10">
                  <c:v>170.73</c:v>
                </c:pt>
                <c:pt idx="11">
                  <c:v>171.24</c:v>
                </c:pt>
                <c:pt idx="12">
                  <c:v>172.72</c:v>
                </c:pt>
                <c:pt idx="14">
                  <c:v>169.61</c:v>
                </c:pt>
                <c:pt idx="15">
                  <c:v>165.24</c:v>
                </c:pt>
                <c:pt idx="16">
                  <c:v>164.48</c:v>
                </c:pt>
                <c:pt idx="17">
                  <c:v>160.78</c:v>
                </c:pt>
                <c:pt idx="18">
                  <c:v>168.38</c:v>
                </c:pt>
                <c:pt idx="19">
                  <c:v>168.9</c:v>
                </c:pt>
                <c:pt idx="20">
                  <c:v>171.1</c:v>
                </c:pt>
                <c:pt idx="21">
                  <c:v>173.11</c:v>
                </c:pt>
                <c:pt idx="22">
                  <c:v>177.09</c:v>
                </c:pt>
                <c:pt idx="23">
                  <c:v>176.42</c:v>
                </c:pt>
                <c:pt idx="24">
                  <c:v>177</c:v>
                </c:pt>
                <c:pt idx="25">
                  <c:v>177.4</c:v>
                </c:pt>
                <c:pt idx="26">
                  <c:v>177.16</c:v>
                </c:pt>
                <c:pt idx="27">
                  <c:v>176.04</c:v>
                </c:pt>
                <c:pt idx="28">
                  <c:v>175.3</c:v>
                </c:pt>
                <c:pt idx="29">
                  <c:v>177.34</c:v>
                </c:pt>
                <c:pt idx="30">
                  <c:v>175.93</c:v>
                </c:pt>
                <c:pt idx="31">
                  <c:v>174.93</c:v>
                </c:pt>
                <c:pt idx="32">
                  <c:v>173.93</c:v>
                </c:pt>
                <c:pt idx="33">
                  <c:v>173.03</c:v>
                </c:pt>
                <c:pt idx="34">
                  <c:v>172.4</c:v>
                </c:pt>
                <c:pt idx="35">
                  <c:v>175.54</c:v>
                </c:pt>
                <c:pt idx="36">
                  <c:v>172.47</c:v>
                </c:pt>
                <c:pt idx="37">
                  <c:v>172.09</c:v>
                </c:pt>
                <c:pt idx="38">
                  <c:v>171.85</c:v>
                </c:pt>
                <c:pt idx="39">
                  <c:v>171.17</c:v>
                </c:pt>
                <c:pt idx="40">
                  <c:v>168.35</c:v>
                </c:pt>
                <c:pt idx="41">
                  <c:v>170.12</c:v>
                </c:pt>
                <c:pt idx="42">
                  <c:v>166.99</c:v>
                </c:pt>
                <c:pt idx="43">
                  <c:v>164.11</c:v>
                </c:pt>
                <c:pt idx="44">
                  <c:v>162.88999999999999</c:v>
                </c:pt>
                <c:pt idx="45">
                  <c:v>163.51</c:v>
                </c:pt>
                <c:pt idx="46">
                  <c:v>161.97999999999999</c:v>
                </c:pt>
                <c:pt idx="47">
                  <c:v>164.23</c:v>
                </c:pt>
                <c:pt idx="48">
                  <c:v>165.66</c:v>
                </c:pt>
                <c:pt idx="49">
                  <c:v>163.44</c:v>
                </c:pt>
                <c:pt idx="50">
                  <c:v>159.78</c:v>
                </c:pt>
                <c:pt idx="51">
                  <c:v>159.66999999999999</c:v>
                </c:pt>
                <c:pt idx="52">
                  <c:v>160.41</c:v>
                </c:pt>
                <c:pt idx="53">
                  <c:v>162.66999999999999</c:v>
                </c:pt>
                <c:pt idx="54">
                  <c:v>160.53</c:v>
                </c:pt>
                <c:pt idx="55">
                  <c:v>162.33000000000001</c:v>
                </c:pt>
                <c:pt idx="56">
                  <c:v>161.16</c:v>
                </c:pt>
                <c:pt idx="57">
                  <c:v>160.79</c:v>
                </c:pt>
                <c:pt idx="58">
                  <c:v>157.41</c:v>
                </c:pt>
                <c:pt idx="59">
                  <c:v>158.59</c:v>
                </c:pt>
                <c:pt idx="60">
                  <c:v>157.36000000000001</c:v>
                </c:pt>
                <c:pt idx="61">
                  <c:v>155.13999999999999</c:v>
                </c:pt>
                <c:pt idx="62">
                  <c:v>150.99</c:v>
                </c:pt>
                <c:pt idx="63">
                  <c:v>150.63</c:v>
                </c:pt>
                <c:pt idx="64">
                  <c:v>150.76</c:v>
                </c:pt>
                <c:pt idx="65">
                  <c:v>154.22</c:v>
                </c:pt>
                <c:pt idx="66">
                  <c:v>155.4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077640"/>
        <c:axId val="777079992"/>
      </c:lineChart>
      <c:catAx>
        <c:axId val="777077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079992"/>
        <c:crosses val="autoZero"/>
        <c:auto val="1"/>
        <c:lblAlgn val="ctr"/>
        <c:lblOffset val="100"/>
        <c:noMultiLvlLbl val="0"/>
      </c:catAx>
      <c:valAx>
        <c:axId val="7770799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077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53.25</c:v>
                </c:pt>
                <c:pt idx="1">
                  <c:v>52.47</c:v>
                </c:pt>
                <c:pt idx="2">
                  <c:v>51.14</c:v>
                </c:pt>
                <c:pt idx="3">
                  <c:v>50.66</c:v>
                </c:pt>
                <c:pt idx="4">
                  <c:v>50.41</c:v>
                </c:pt>
                <c:pt idx="5">
                  <c:v>49.45</c:v>
                </c:pt>
                <c:pt idx="6">
                  <c:v>50.95</c:v>
                </c:pt>
                <c:pt idx="7">
                  <c:v>51.04</c:v>
                </c:pt>
                <c:pt idx="8">
                  <c:v>50.23</c:v>
                </c:pt>
                <c:pt idx="9">
                  <c:v>50.31</c:v>
                </c:pt>
                <c:pt idx="10">
                  <c:v>50.96</c:v>
                </c:pt>
                <c:pt idx="11">
                  <c:v>51</c:v>
                </c:pt>
                <c:pt idx="12">
                  <c:v>51.71</c:v>
                </c:pt>
                <c:pt idx="13">
                  <c:v>51</c:v>
                </c:pt>
                <c:pt idx="14">
                  <c:v>51.64</c:v>
                </c:pt>
                <c:pt idx="15">
                  <c:v>53.25</c:v>
                </c:pt>
                <c:pt idx="16">
                  <c:v>52.45</c:v>
                </c:pt>
                <c:pt idx="17">
                  <c:v>54.36</c:v>
                </c:pt>
                <c:pt idx="18">
                  <c:v>53.68</c:v>
                </c:pt>
                <c:pt idx="19">
                  <c:v>51.14</c:v>
                </c:pt>
                <c:pt idx="20">
                  <c:v>51.09</c:v>
                </c:pt>
                <c:pt idx="21">
                  <c:v>50.89</c:v>
                </c:pt>
                <c:pt idx="22">
                  <c:v>50.41</c:v>
                </c:pt>
                <c:pt idx="23">
                  <c:v>50.99</c:v>
                </c:pt>
                <c:pt idx="24">
                  <c:v>46.95</c:v>
                </c:pt>
                <c:pt idx="25">
                  <c:v>46.87</c:v>
                </c:pt>
                <c:pt idx="26">
                  <c:v>47.53</c:v>
                </c:pt>
                <c:pt idx="27">
                  <c:v>47.6</c:v>
                </c:pt>
                <c:pt idx="28">
                  <c:v>47.49</c:v>
                </c:pt>
                <c:pt idx="29">
                  <c:v>46.95</c:v>
                </c:pt>
                <c:pt idx="30">
                  <c:v>47.09</c:v>
                </c:pt>
                <c:pt idx="31">
                  <c:v>47.6</c:v>
                </c:pt>
                <c:pt idx="32">
                  <c:v>48.18</c:v>
                </c:pt>
                <c:pt idx="33">
                  <c:v>47.99</c:v>
                </c:pt>
                <c:pt idx="34">
                  <c:v>48.01</c:v>
                </c:pt>
                <c:pt idx="35">
                  <c:v>47.1</c:v>
                </c:pt>
                <c:pt idx="36">
                  <c:v>47.27</c:v>
                </c:pt>
                <c:pt idx="37">
                  <c:v>47.12</c:v>
                </c:pt>
                <c:pt idx="38">
                  <c:v>47.81</c:v>
                </c:pt>
                <c:pt idx="39">
                  <c:v>48.49</c:v>
                </c:pt>
                <c:pt idx="40">
                  <c:v>48.41</c:v>
                </c:pt>
                <c:pt idx="41">
                  <c:v>45.9</c:v>
                </c:pt>
                <c:pt idx="42">
                  <c:v>44.9</c:v>
                </c:pt>
                <c:pt idx="43">
                  <c:v>44.4</c:v>
                </c:pt>
                <c:pt idx="44">
                  <c:v>47.36</c:v>
                </c:pt>
                <c:pt idx="45">
                  <c:v>46.89</c:v>
                </c:pt>
                <c:pt idx="46">
                  <c:v>47.4</c:v>
                </c:pt>
                <c:pt idx="47">
                  <c:v>47.44</c:v>
                </c:pt>
                <c:pt idx="48">
                  <c:v>47.73</c:v>
                </c:pt>
                <c:pt idx="49">
                  <c:v>46.89</c:v>
                </c:pt>
                <c:pt idx="50">
                  <c:v>47.57</c:v>
                </c:pt>
                <c:pt idx="51">
                  <c:v>46.66</c:v>
                </c:pt>
                <c:pt idx="52">
                  <c:v>48.3</c:v>
                </c:pt>
                <c:pt idx="53">
                  <c:v>47.85</c:v>
                </c:pt>
                <c:pt idx="54">
                  <c:v>47.71</c:v>
                </c:pt>
                <c:pt idx="55">
                  <c:v>47.43</c:v>
                </c:pt>
                <c:pt idx="56">
                  <c:v>47.85</c:v>
                </c:pt>
                <c:pt idx="57">
                  <c:v>45.86</c:v>
                </c:pt>
                <c:pt idx="58">
                  <c:v>46.16</c:v>
                </c:pt>
                <c:pt idx="59">
                  <c:v>42.41</c:v>
                </c:pt>
                <c:pt idx="60">
                  <c:v>41.48</c:v>
                </c:pt>
                <c:pt idx="61">
                  <c:v>40.090000000000003</c:v>
                </c:pt>
                <c:pt idx="62">
                  <c:v>39.31</c:v>
                </c:pt>
                <c:pt idx="63">
                  <c:v>40.29</c:v>
                </c:pt>
                <c:pt idx="64">
                  <c:v>41.37</c:v>
                </c:pt>
                <c:pt idx="65">
                  <c:v>41.04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083128"/>
        <c:axId val="777081560"/>
      </c:lineChart>
      <c:dateAx>
        <c:axId val="777083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081560"/>
        <c:crosses val="autoZero"/>
        <c:auto val="1"/>
        <c:lblOffset val="100"/>
        <c:baseTimeUnit val="days"/>
      </c:dateAx>
      <c:valAx>
        <c:axId val="7770815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0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42642</c:v>
                </c:pt>
                <c:pt idx="4">
                  <c:v>42641</c:v>
                </c:pt>
                <c:pt idx="5">
                  <c:v>42640</c:v>
                </c:pt>
                <c:pt idx="6">
                  <c:v>42639</c:v>
                </c:pt>
                <c:pt idx="7">
                  <c:v>42636</c:v>
                </c:pt>
                <c:pt idx="8">
                  <c:v>42635</c:v>
                </c:pt>
                <c:pt idx="9">
                  <c:v>42634</c:v>
                </c:pt>
                <c:pt idx="10">
                  <c:v>42633</c:v>
                </c:pt>
                <c:pt idx="11">
                  <c:v>42632</c:v>
                </c:pt>
                <c:pt idx="12">
                  <c:v>42629</c:v>
                </c:pt>
                <c:pt idx="13">
                  <c:v>42628</c:v>
                </c:pt>
                <c:pt idx="14">
                  <c:v>42627</c:v>
                </c:pt>
                <c:pt idx="15">
                  <c:v>42626</c:v>
                </c:pt>
                <c:pt idx="16">
                  <c:v>42625</c:v>
                </c:pt>
                <c:pt idx="17">
                  <c:v>42622</c:v>
                </c:pt>
                <c:pt idx="18">
                  <c:v>42621</c:v>
                </c:pt>
                <c:pt idx="19">
                  <c:v>42620</c:v>
                </c:pt>
                <c:pt idx="20">
                  <c:v>42619</c:v>
                </c:pt>
                <c:pt idx="21">
                  <c:v>42615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75.790000000000006</c:v>
                </c:pt>
                <c:pt idx="1">
                  <c:v>77.7</c:v>
                </c:pt>
                <c:pt idx="2">
                  <c:v>76.900000000000006</c:v>
                </c:pt>
                <c:pt idx="4">
                  <c:v>78.260000000000005</c:v>
                </c:pt>
                <c:pt idx="5">
                  <c:v>78.14</c:v>
                </c:pt>
                <c:pt idx="6">
                  <c:v>76.88</c:v>
                </c:pt>
                <c:pt idx="7">
                  <c:v>77.66</c:v>
                </c:pt>
                <c:pt idx="8">
                  <c:v>77.56</c:v>
                </c:pt>
                <c:pt idx="9">
                  <c:v>76.849999999999994</c:v>
                </c:pt>
                <c:pt idx="10">
                  <c:v>75.959999999999994</c:v>
                </c:pt>
                <c:pt idx="11">
                  <c:v>76.569999999999993</c:v>
                </c:pt>
                <c:pt idx="12">
                  <c:v>77</c:v>
                </c:pt>
                <c:pt idx="13">
                  <c:v>76.599999999999994</c:v>
                </c:pt>
                <c:pt idx="14">
                  <c:v>75.260000000000005</c:v>
                </c:pt>
                <c:pt idx="15">
                  <c:v>78.09</c:v>
                </c:pt>
                <c:pt idx="16">
                  <c:v>79.98</c:v>
                </c:pt>
                <c:pt idx="17">
                  <c:v>78.81</c:v>
                </c:pt>
                <c:pt idx="18">
                  <c:v>80.709999999999994</c:v>
                </c:pt>
                <c:pt idx="19">
                  <c:v>81.16</c:v>
                </c:pt>
                <c:pt idx="20">
                  <c:v>80.81</c:v>
                </c:pt>
                <c:pt idx="21">
                  <c:v>79.73</c:v>
                </c:pt>
                <c:pt idx="22">
                  <c:v>79.7</c:v>
                </c:pt>
                <c:pt idx="23">
                  <c:v>79.67</c:v>
                </c:pt>
                <c:pt idx="24">
                  <c:v>79.72</c:v>
                </c:pt>
                <c:pt idx="25">
                  <c:v>79.77</c:v>
                </c:pt>
                <c:pt idx="26">
                  <c:v>79.349999999999994</c:v>
                </c:pt>
                <c:pt idx="27">
                  <c:v>79.36</c:v>
                </c:pt>
                <c:pt idx="28">
                  <c:v>81.08</c:v>
                </c:pt>
                <c:pt idx="29">
                  <c:v>82.02</c:v>
                </c:pt>
                <c:pt idx="30">
                  <c:v>82.15</c:v>
                </c:pt>
                <c:pt idx="31">
                  <c:v>81.72</c:v>
                </c:pt>
                <c:pt idx="32">
                  <c:v>82.42</c:v>
                </c:pt>
                <c:pt idx="33">
                  <c:v>82.78</c:v>
                </c:pt>
                <c:pt idx="34">
                  <c:v>82.68</c:v>
                </c:pt>
                <c:pt idx="35">
                  <c:v>83.19</c:v>
                </c:pt>
                <c:pt idx="36">
                  <c:v>83.6</c:v>
                </c:pt>
                <c:pt idx="37">
                  <c:v>83.61</c:v>
                </c:pt>
                <c:pt idx="38">
                  <c:v>83.55</c:v>
                </c:pt>
                <c:pt idx="39">
                  <c:v>83.8</c:v>
                </c:pt>
                <c:pt idx="40">
                  <c:v>83.78</c:v>
                </c:pt>
                <c:pt idx="41">
                  <c:v>84.36</c:v>
                </c:pt>
                <c:pt idx="42">
                  <c:v>83.58</c:v>
                </c:pt>
                <c:pt idx="43">
                  <c:v>84.64</c:v>
                </c:pt>
                <c:pt idx="44">
                  <c:v>84.92</c:v>
                </c:pt>
                <c:pt idx="45">
                  <c:v>82.41</c:v>
                </c:pt>
                <c:pt idx="46">
                  <c:v>83.6</c:v>
                </c:pt>
                <c:pt idx="47">
                  <c:v>82.56</c:v>
                </c:pt>
                <c:pt idx="48">
                  <c:v>83.34</c:v>
                </c:pt>
                <c:pt idx="49">
                  <c:v>83.64</c:v>
                </c:pt>
                <c:pt idx="50">
                  <c:v>82.86</c:v>
                </c:pt>
                <c:pt idx="51">
                  <c:v>82.99</c:v>
                </c:pt>
                <c:pt idx="52">
                  <c:v>82.61</c:v>
                </c:pt>
                <c:pt idx="53">
                  <c:v>83.29</c:v>
                </c:pt>
                <c:pt idx="54">
                  <c:v>82.82</c:v>
                </c:pt>
                <c:pt idx="55">
                  <c:v>83.21</c:v>
                </c:pt>
                <c:pt idx="56">
                  <c:v>82.36</c:v>
                </c:pt>
                <c:pt idx="57">
                  <c:v>82.97</c:v>
                </c:pt>
                <c:pt idx="58">
                  <c:v>82.28</c:v>
                </c:pt>
                <c:pt idx="59">
                  <c:v>81.77</c:v>
                </c:pt>
                <c:pt idx="60">
                  <c:v>81.06</c:v>
                </c:pt>
                <c:pt idx="61">
                  <c:v>80.38</c:v>
                </c:pt>
                <c:pt idx="62">
                  <c:v>79.44</c:v>
                </c:pt>
                <c:pt idx="63">
                  <c:v>79.989999999999995</c:v>
                </c:pt>
                <c:pt idx="64">
                  <c:v>78.23</c:v>
                </c:pt>
                <c:pt idx="65">
                  <c:v>78.290000000000006</c:v>
                </c:pt>
                <c:pt idx="66">
                  <c:v>78.010000000000005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085480"/>
        <c:axId val="777087440"/>
      </c:lineChart>
      <c:dateAx>
        <c:axId val="777085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087440"/>
        <c:crosses val="autoZero"/>
        <c:auto val="1"/>
        <c:lblOffset val="100"/>
        <c:baseTimeUnit val="days"/>
      </c:dateAx>
      <c:valAx>
        <c:axId val="777087440"/>
        <c:scaling>
          <c:orientation val="minMax"/>
          <c:min val="7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085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39.979999999999997</c:v>
                </c:pt>
                <c:pt idx="1">
                  <c:v>39.36</c:v>
                </c:pt>
                <c:pt idx="2">
                  <c:v>39.03</c:v>
                </c:pt>
                <c:pt idx="3">
                  <c:v>39.229999999999997</c:v>
                </c:pt>
                <c:pt idx="4">
                  <c:v>39.21</c:v>
                </c:pt>
                <c:pt idx="5">
                  <c:v>38.04</c:v>
                </c:pt>
                <c:pt idx="6">
                  <c:v>38.78</c:v>
                </c:pt>
                <c:pt idx="7">
                  <c:v>38.5</c:v>
                </c:pt>
                <c:pt idx="8">
                  <c:v>38.049999999999997</c:v>
                </c:pt>
                <c:pt idx="9">
                  <c:v>37.630000000000003</c:v>
                </c:pt>
                <c:pt idx="10">
                  <c:v>37.57</c:v>
                </c:pt>
                <c:pt idx="11">
                  <c:v>36.770000000000003</c:v>
                </c:pt>
                <c:pt idx="12">
                  <c:v>37.29</c:v>
                </c:pt>
                <c:pt idx="13">
                  <c:v>37.119999999999997</c:v>
                </c:pt>
                <c:pt idx="14">
                  <c:v>37.53</c:v>
                </c:pt>
                <c:pt idx="15">
                  <c:v>38.44</c:v>
                </c:pt>
                <c:pt idx="16">
                  <c:v>37.75</c:v>
                </c:pt>
                <c:pt idx="17">
                  <c:v>39.29</c:v>
                </c:pt>
                <c:pt idx="18">
                  <c:v>38.9</c:v>
                </c:pt>
                <c:pt idx="19">
                  <c:v>36.82</c:v>
                </c:pt>
                <c:pt idx="20">
                  <c:v>37.17</c:v>
                </c:pt>
                <c:pt idx="21">
                  <c:v>36.82</c:v>
                </c:pt>
                <c:pt idx="22">
                  <c:v>36.75</c:v>
                </c:pt>
                <c:pt idx="23">
                  <c:v>37.159999999999997</c:v>
                </c:pt>
                <c:pt idx="24">
                  <c:v>36.549999999999997</c:v>
                </c:pt>
                <c:pt idx="25">
                  <c:v>36.090000000000003</c:v>
                </c:pt>
                <c:pt idx="26">
                  <c:v>36.47</c:v>
                </c:pt>
                <c:pt idx="27">
                  <c:v>36.770000000000003</c:v>
                </c:pt>
                <c:pt idx="28">
                  <c:v>36.69</c:v>
                </c:pt>
                <c:pt idx="29">
                  <c:v>36.61</c:v>
                </c:pt>
                <c:pt idx="30">
                  <c:v>36.770000000000003</c:v>
                </c:pt>
                <c:pt idx="31">
                  <c:v>37.07</c:v>
                </c:pt>
                <c:pt idx="32">
                  <c:v>37.51</c:v>
                </c:pt>
                <c:pt idx="33">
                  <c:v>36.94</c:v>
                </c:pt>
                <c:pt idx="34">
                  <c:v>36.92</c:v>
                </c:pt>
                <c:pt idx="35">
                  <c:v>36.35</c:v>
                </c:pt>
                <c:pt idx="36">
                  <c:v>36.700000000000003</c:v>
                </c:pt>
                <c:pt idx="37">
                  <c:v>36.479999999999997</c:v>
                </c:pt>
                <c:pt idx="39">
                  <c:v>37.15</c:v>
                </c:pt>
                <c:pt idx="40">
                  <c:v>37.44</c:v>
                </c:pt>
                <c:pt idx="41">
                  <c:v>37.67</c:v>
                </c:pt>
                <c:pt idx="42">
                  <c:v>36.54</c:v>
                </c:pt>
                <c:pt idx="43">
                  <c:v>36.479999999999997</c:v>
                </c:pt>
                <c:pt idx="44">
                  <c:v>36.39</c:v>
                </c:pt>
                <c:pt idx="45">
                  <c:v>39.479999999999997</c:v>
                </c:pt>
                <c:pt idx="46">
                  <c:v>38.75</c:v>
                </c:pt>
                <c:pt idx="47">
                  <c:v>39.36</c:v>
                </c:pt>
                <c:pt idx="48">
                  <c:v>38.54</c:v>
                </c:pt>
                <c:pt idx="49">
                  <c:v>39.03</c:v>
                </c:pt>
                <c:pt idx="50">
                  <c:v>38.96</c:v>
                </c:pt>
                <c:pt idx="51">
                  <c:v>38.96</c:v>
                </c:pt>
                <c:pt idx="52">
                  <c:v>38.520000000000003</c:v>
                </c:pt>
                <c:pt idx="53">
                  <c:v>40.21</c:v>
                </c:pt>
                <c:pt idx="54">
                  <c:v>40.53</c:v>
                </c:pt>
                <c:pt idx="55">
                  <c:v>40.1</c:v>
                </c:pt>
                <c:pt idx="56">
                  <c:v>39.979999999999997</c:v>
                </c:pt>
                <c:pt idx="57">
                  <c:v>40.98</c:v>
                </c:pt>
                <c:pt idx="58">
                  <c:v>39.56</c:v>
                </c:pt>
                <c:pt idx="59">
                  <c:v>40.21</c:v>
                </c:pt>
                <c:pt idx="60">
                  <c:v>38.119999999999997</c:v>
                </c:pt>
                <c:pt idx="61">
                  <c:v>37.369999999999997</c:v>
                </c:pt>
                <c:pt idx="62">
                  <c:v>36.369999999999997</c:v>
                </c:pt>
                <c:pt idx="63">
                  <c:v>35.58</c:v>
                </c:pt>
                <c:pt idx="64">
                  <c:v>35.619999999999997</c:v>
                </c:pt>
                <c:pt idx="65">
                  <c:v>36.770000000000003</c:v>
                </c:pt>
                <c:pt idx="66">
                  <c:v>36.43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089400"/>
        <c:axId val="777096064"/>
      </c:lineChart>
      <c:dateAx>
        <c:axId val="777089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096064"/>
        <c:crosses val="autoZero"/>
        <c:auto val="1"/>
        <c:lblOffset val="100"/>
        <c:baseTimeUnit val="days"/>
      </c:dateAx>
      <c:valAx>
        <c:axId val="77709606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089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92.49</c:v>
                </c:pt>
                <c:pt idx="1">
                  <c:v>92.86</c:v>
                </c:pt>
                <c:pt idx="2">
                  <c:v>91.8</c:v>
                </c:pt>
                <c:pt idx="3">
                  <c:v>92.2</c:v>
                </c:pt>
                <c:pt idx="4">
                  <c:v>91.72</c:v>
                </c:pt>
                <c:pt idx="5">
                  <c:v>91.96</c:v>
                </c:pt>
                <c:pt idx="6">
                  <c:v>93.27</c:v>
                </c:pt>
                <c:pt idx="7">
                  <c:v>93.41</c:v>
                </c:pt>
                <c:pt idx="8">
                  <c:v>92.39</c:v>
                </c:pt>
                <c:pt idx="9">
                  <c:v>92.95</c:v>
                </c:pt>
                <c:pt idx="10">
                  <c:v>92.63</c:v>
                </c:pt>
                <c:pt idx="11">
                  <c:v>92.56</c:v>
                </c:pt>
                <c:pt idx="12">
                  <c:v>92.5</c:v>
                </c:pt>
                <c:pt idx="13">
                  <c:v>92.26</c:v>
                </c:pt>
                <c:pt idx="14">
                  <c:v>92.7</c:v>
                </c:pt>
                <c:pt idx="15">
                  <c:v>93.64</c:v>
                </c:pt>
                <c:pt idx="16">
                  <c:v>92.42</c:v>
                </c:pt>
                <c:pt idx="17">
                  <c:v>94.09</c:v>
                </c:pt>
                <c:pt idx="18">
                  <c:v>93.71</c:v>
                </c:pt>
                <c:pt idx="19">
                  <c:v>93.8</c:v>
                </c:pt>
                <c:pt idx="20">
                  <c:v>94.42</c:v>
                </c:pt>
                <c:pt idx="21">
                  <c:v>94.26</c:v>
                </c:pt>
                <c:pt idx="22">
                  <c:v>94.46</c:v>
                </c:pt>
                <c:pt idx="23">
                  <c:v>94.86</c:v>
                </c:pt>
                <c:pt idx="24">
                  <c:v>94.87</c:v>
                </c:pt>
                <c:pt idx="25">
                  <c:v>95.21</c:v>
                </c:pt>
                <c:pt idx="26">
                  <c:v>95.55</c:v>
                </c:pt>
                <c:pt idx="27">
                  <c:v>95.82</c:v>
                </c:pt>
                <c:pt idx="28">
                  <c:v>95.97</c:v>
                </c:pt>
                <c:pt idx="29">
                  <c:v>95.87</c:v>
                </c:pt>
                <c:pt idx="30">
                  <c:v>96.39</c:v>
                </c:pt>
                <c:pt idx="31">
                  <c:v>96.65</c:v>
                </c:pt>
                <c:pt idx="32">
                  <c:v>96.87</c:v>
                </c:pt>
                <c:pt idx="33">
                  <c:v>96.88</c:v>
                </c:pt>
                <c:pt idx="34">
                  <c:v>97.1</c:v>
                </c:pt>
                <c:pt idx="35">
                  <c:v>96.84</c:v>
                </c:pt>
                <c:pt idx="36">
                  <c:v>97.77</c:v>
                </c:pt>
                <c:pt idx="37">
                  <c:v>97.86</c:v>
                </c:pt>
                <c:pt idx="38">
                  <c:v>96.67</c:v>
                </c:pt>
                <c:pt idx="39">
                  <c:v>95.75</c:v>
                </c:pt>
                <c:pt idx="40">
                  <c:v>95.83</c:v>
                </c:pt>
                <c:pt idx="41">
                  <c:v>95.16</c:v>
                </c:pt>
                <c:pt idx="42">
                  <c:v>96.09</c:v>
                </c:pt>
                <c:pt idx="43">
                  <c:v>95.01</c:v>
                </c:pt>
                <c:pt idx="44">
                  <c:v>95.54</c:v>
                </c:pt>
                <c:pt idx="45">
                  <c:v>95.95</c:v>
                </c:pt>
                <c:pt idx="46">
                  <c:v>95.91</c:v>
                </c:pt>
                <c:pt idx="47">
                  <c:v>96.33</c:v>
                </c:pt>
                <c:pt idx="48">
                  <c:v>96.69</c:v>
                </c:pt>
                <c:pt idx="49">
                  <c:v>97.39</c:v>
                </c:pt>
                <c:pt idx="50">
                  <c:v>97.71</c:v>
                </c:pt>
                <c:pt idx="51">
                  <c:v>98.01</c:v>
                </c:pt>
                <c:pt idx="52">
                  <c:v>98.22</c:v>
                </c:pt>
                <c:pt idx="53">
                  <c:v>99.47</c:v>
                </c:pt>
                <c:pt idx="54">
                  <c:v>100.15</c:v>
                </c:pt>
                <c:pt idx="55">
                  <c:v>99.8</c:v>
                </c:pt>
                <c:pt idx="56">
                  <c:v>99.97</c:v>
                </c:pt>
                <c:pt idx="57">
                  <c:v>99.88</c:v>
                </c:pt>
                <c:pt idx="58">
                  <c:v>100.2</c:v>
                </c:pt>
                <c:pt idx="59">
                  <c:v>99.98</c:v>
                </c:pt>
                <c:pt idx="60">
                  <c:v>99.62</c:v>
                </c:pt>
                <c:pt idx="61">
                  <c:v>98.41</c:v>
                </c:pt>
                <c:pt idx="63">
                  <c:v>98.45</c:v>
                </c:pt>
                <c:pt idx="64">
                  <c:v>97.66</c:v>
                </c:pt>
                <c:pt idx="65">
                  <c:v>98.03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087832"/>
        <c:axId val="777091360"/>
      </c:lineChart>
      <c:dateAx>
        <c:axId val="777087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091360"/>
        <c:crosses val="autoZero"/>
        <c:auto val="1"/>
        <c:lblOffset val="100"/>
        <c:baseTimeUnit val="days"/>
      </c:dateAx>
      <c:valAx>
        <c:axId val="77709136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08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42626</c:v>
                </c:pt>
                <c:pt idx="16">
                  <c:v>42625</c:v>
                </c:pt>
                <c:pt idx="17">
                  <c:v>42622</c:v>
                </c:pt>
                <c:pt idx="18">
                  <c:v>42621</c:v>
                </c:pt>
                <c:pt idx="19">
                  <c:v>42620</c:v>
                </c:pt>
                <c:pt idx="20">
                  <c:v>42619</c:v>
                </c:pt>
                <c:pt idx="21">
                  <c:v>42615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4.1399999999999997</c:v>
                </c:pt>
                <c:pt idx="1">
                  <c:v>4.16</c:v>
                </c:pt>
                <c:pt idx="2">
                  <c:v>4.25</c:v>
                </c:pt>
                <c:pt idx="3">
                  <c:v>4.34</c:v>
                </c:pt>
                <c:pt idx="4">
                  <c:v>4.34</c:v>
                </c:pt>
                <c:pt idx="5">
                  <c:v>4.3600000000000003</c:v>
                </c:pt>
                <c:pt idx="6">
                  <c:v>4.33</c:v>
                </c:pt>
                <c:pt idx="7">
                  <c:v>4.33</c:v>
                </c:pt>
                <c:pt idx="8">
                  <c:v>4.13</c:v>
                </c:pt>
                <c:pt idx="9">
                  <c:v>4.21</c:v>
                </c:pt>
                <c:pt idx="10">
                  <c:v>4.3</c:v>
                </c:pt>
                <c:pt idx="11">
                  <c:v>4.28</c:v>
                </c:pt>
                <c:pt idx="12">
                  <c:v>4.3499999999999996</c:v>
                </c:pt>
                <c:pt idx="13">
                  <c:v>4.3899999999999997</c:v>
                </c:pt>
                <c:pt idx="14">
                  <c:v>4.4800000000000004</c:v>
                </c:pt>
                <c:pt idx="16">
                  <c:v>4.6399999999999997</c:v>
                </c:pt>
                <c:pt idx="17">
                  <c:v>4.5599999999999996</c:v>
                </c:pt>
                <c:pt idx="18">
                  <c:v>4.7699999999999996</c:v>
                </c:pt>
                <c:pt idx="19">
                  <c:v>4.7300000000000004</c:v>
                </c:pt>
                <c:pt idx="20">
                  <c:v>4.68</c:v>
                </c:pt>
                <c:pt idx="21">
                  <c:v>4.5599999999999996</c:v>
                </c:pt>
                <c:pt idx="22">
                  <c:v>4.54</c:v>
                </c:pt>
                <c:pt idx="23">
                  <c:v>4.5999999999999996</c:v>
                </c:pt>
                <c:pt idx="24">
                  <c:v>4.63</c:v>
                </c:pt>
                <c:pt idx="25">
                  <c:v>4.66</c:v>
                </c:pt>
                <c:pt idx="26">
                  <c:v>4.6100000000000003</c:v>
                </c:pt>
                <c:pt idx="27">
                  <c:v>4.62</c:v>
                </c:pt>
                <c:pt idx="28">
                  <c:v>4.66</c:v>
                </c:pt>
                <c:pt idx="29">
                  <c:v>4.6500000000000004</c:v>
                </c:pt>
                <c:pt idx="30">
                  <c:v>4.6399999999999997</c:v>
                </c:pt>
                <c:pt idx="31">
                  <c:v>4.6900000000000004</c:v>
                </c:pt>
                <c:pt idx="32">
                  <c:v>4.78</c:v>
                </c:pt>
                <c:pt idx="33">
                  <c:v>4.72</c:v>
                </c:pt>
                <c:pt idx="34">
                  <c:v>4.8499999999999996</c:v>
                </c:pt>
                <c:pt idx="35">
                  <c:v>4.9000000000000004</c:v>
                </c:pt>
                <c:pt idx="36">
                  <c:v>4.8499999999999996</c:v>
                </c:pt>
                <c:pt idx="37">
                  <c:v>4.8499999999999996</c:v>
                </c:pt>
                <c:pt idx="38">
                  <c:v>4.88</c:v>
                </c:pt>
                <c:pt idx="39">
                  <c:v>4.95</c:v>
                </c:pt>
                <c:pt idx="40">
                  <c:v>4.93</c:v>
                </c:pt>
                <c:pt idx="41">
                  <c:v>4.8600000000000003</c:v>
                </c:pt>
                <c:pt idx="42">
                  <c:v>4.93</c:v>
                </c:pt>
                <c:pt idx="43">
                  <c:v>4.82</c:v>
                </c:pt>
                <c:pt idx="44">
                  <c:v>4.8499999999999996</c:v>
                </c:pt>
                <c:pt idx="45">
                  <c:v>5.08</c:v>
                </c:pt>
                <c:pt idx="46">
                  <c:v>5.2</c:v>
                </c:pt>
                <c:pt idx="47">
                  <c:v>5.09</c:v>
                </c:pt>
                <c:pt idx="48">
                  <c:v>5.09</c:v>
                </c:pt>
                <c:pt idx="49">
                  <c:v>5.15</c:v>
                </c:pt>
                <c:pt idx="50">
                  <c:v>5.13</c:v>
                </c:pt>
                <c:pt idx="51">
                  <c:v>5.17</c:v>
                </c:pt>
                <c:pt idx="52">
                  <c:v>5.0999999999999996</c:v>
                </c:pt>
                <c:pt idx="53">
                  <c:v>5.04</c:v>
                </c:pt>
                <c:pt idx="54">
                  <c:v>5.0199999999999996</c:v>
                </c:pt>
                <c:pt idx="55">
                  <c:v>5.2</c:v>
                </c:pt>
                <c:pt idx="56">
                  <c:v>5.17</c:v>
                </c:pt>
                <c:pt idx="57">
                  <c:v>5.1100000000000003</c:v>
                </c:pt>
                <c:pt idx="58">
                  <c:v>5.0599999999999996</c:v>
                </c:pt>
                <c:pt idx="59">
                  <c:v>5.04</c:v>
                </c:pt>
                <c:pt idx="60">
                  <c:v>4.92</c:v>
                </c:pt>
                <c:pt idx="61">
                  <c:v>4.97</c:v>
                </c:pt>
                <c:pt idx="62">
                  <c:v>4.91</c:v>
                </c:pt>
                <c:pt idx="63">
                  <c:v>4.88</c:v>
                </c:pt>
                <c:pt idx="64">
                  <c:v>4.9800000000000004</c:v>
                </c:pt>
                <c:pt idx="65">
                  <c:v>4.96</c:v>
                </c:pt>
                <c:pt idx="66">
                  <c:v>4.9400000000000004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098416"/>
        <c:axId val="777088224"/>
      </c:lineChart>
      <c:dateAx>
        <c:axId val="7770984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088224"/>
        <c:crosses val="autoZero"/>
        <c:auto val="1"/>
        <c:lblOffset val="100"/>
        <c:baseTimeUnit val="days"/>
      </c:dateAx>
      <c:valAx>
        <c:axId val="77708822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09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14-Sep-16</c:v>
                </c:pt>
                <c:pt idx="14">
                  <c:v>14-Sep-16</c:v>
                </c:pt>
                <c:pt idx="15">
                  <c:v>13-Sep-16</c:v>
                </c:pt>
                <c:pt idx="16">
                  <c:v>12-Sep-16</c:v>
                </c:pt>
                <c:pt idx="17">
                  <c:v>9-Sep-16</c:v>
                </c:pt>
                <c:pt idx="18">
                  <c:v>8-Sep-16</c:v>
                </c:pt>
                <c:pt idx="19">
                  <c:v>7-Sep-16</c:v>
                </c:pt>
                <c:pt idx="20">
                  <c:v>6-Sep-16</c:v>
                </c:pt>
                <c:pt idx="21">
                  <c:v>2-Sep-16</c:v>
                </c:pt>
                <c:pt idx="22">
                  <c:v>1-Sep-16</c:v>
                </c:pt>
                <c:pt idx="23">
                  <c:v>31-Aug-16</c:v>
                </c:pt>
                <c:pt idx="24">
                  <c:v>30-Aug-16</c:v>
                </c:pt>
                <c:pt idx="25">
                  <c:v>29-Aug-16</c:v>
                </c:pt>
                <c:pt idx="26">
                  <c:v>26-Aug-16</c:v>
                </c:pt>
                <c:pt idx="27">
                  <c:v>25-Aug-16</c:v>
                </c:pt>
                <c:pt idx="28">
                  <c:v>24-Aug-16</c:v>
                </c:pt>
                <c:pt idx="29">
                  <c:v>23-Aug-16</c:v>
                </c:pt>
                <c:pt idx="30">
                  <c:v>22-Aug-16</c:v>
                </c:pt>
                <c:pt idx="31">
                  <c:v>19-Aug-16</c:v>
                </c:pt>
                <c:pt idx="32">
                  <c:v>18-Aug-16</c:v>
                </c:pt>
                <c:pt idx="33">
                  <c:v>17-Aug-16</c:v>
                </c:pt>
                <c:pt idx="34">
                  <c:v>16-Aug-16</c:v>
                </c:pt>
                <c:pt idx="35">
                  <c:v>15-Aug-16</c:v>
                </c:pt>
                <c:pt idx="36">
                  <c:v>12-Aug-16</c:v>
                </c:pt>
                <c:pt idx="37">
                  <c:v>11-Aug-16</c:v>
                </c:pt>
                <c:pt idx="38">
                  <c:v>10-Aug-16</c:v>
                </c:pt>
                <c:pt idx="39">
                  <c:v>9-Aug-16</c:v>
                </c:pt>
                <c:pt idx="40">
                  <c:v>8-Aug-16</c:v>
                </c:pt>
                <c:pt idx="41">
                  <c:v>5-Aug-16</c:v>
                </c:pt>
                <c:pt idx="42">
                  <c:v>4-Aug-16</c:v>
                </c:pt>
                <c:pt idx="43">
                  <c:v>3-Aug-16</c:v>
                </c:pt>
                <c:pt idx="44">
                  <c:v>2-Aug-16</c:v>
                </c:pt>
                <c:pt idx="45">
                  <c:v>1-Aug-16</c:v>
                </c:pt>
                <c:pt idx="46">
                  <c:v>29-Jul-16</c:v>
                </c:pt>
                <c:pt idx="47">
                  <c:v>28-Jul-16</c:v>
                </c:pt>
                <c:pt idx="48">
                  <c:v>27-Jul-16</c:v>
                </c:pt>
                <c:pt idx="49">
                  <c:v>26-Jul-16</c:v>
                </c:pt>
                <c:pt idx="50">
                  <c:v>25-Jul-16</c:v>
                </c:pt>
                <c:pt idx="51">
                  <c:v>22-Jul-16</c:v>
                </c:pt>
                <c:pt idx="52">
                  <c:v>21-Jul-16</c:v>
                </c:pt>
                <c:pt idx="53">
                  <c:v>20-Jul-16</c:v>
                </c:pt>
                <c:pt idx="54">
                  <c:v>19-Jul-16</c:v>
                </c:pt>
                <c:pt idx="55">
                  <c:v>18-Jul-16</c:v>
                </c:pt>
                <c:pt idx="56">
                  <c:v>15-Jul-16</c:v>
                </c:pt>
                <c:pt idx="57">
                  <c:v>14-Jul-16</c:v>
                </c:pt>
                <c:pt idx="58">
                  <c:v>13-Jul-16</c:v>
                </c:pt>
                <c:pt idx="59">
                  <c:v>12-Jul-16</c:v>
                </c:pt>
                <c:pt idx="60">
                  <c:v>11-Jul-16</c:v>
                </c:pt>
                <c:pt idx="61">
                  <c:v>8-Jul-16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78.03</c:v>
                </c:pt>
                <c:pt idx="1">
                  <c:v>79.12</c:v>
                </c:pt>
                <c:pt idx="2">
                  <c:v>77.86</c:v>
                </c:pt>
                <c:pt idx="3">
                  <c:v>78.97</c:v>
                </c:pt>
                <c:pt idx="4">
                  <c:v>79.25</c:v>
                </c:pt>
                <c:pt idx="5">
                  <c:v>80.62</c:v>
                </c:pt>
                <c:pt idx="6">
                  <c:v>81.37</c:v>
                </c:pt>
                <c:pt idx="7">
                  <c:v>81.52</c:v>
                </c:pt>
                <c:pt idx="8">
                  <c:v>81.7</c:v>
                </c:pt>
                <c:pt idx="9">
                  <c:v>81.78</c:v>
                </c:pt>
                <c:pt idx="10">
                  <c:v>78.989999999999995</c:v>
                </c:pt>
                <c:pt idx="11">
                  <c:v>78.8</c:v>
                </c:pt>
                <c:pt idx="12">
                  <c:v>78.84</c:v>
                </c:pt>
                <c:pt idx="13">
                  <c:v>77.62</c:v>
                </c:pt>
                <c:pt idx="15">
                  <c:v>78.06</c:v>
                </c:pt>
                <c:pt idx="16">
                  <c:v>78.849999999999994</c:v>
                </c:pt>
                <c:pt idx="17">
                  <c:v>78.05</c:v>
                </c:pt>
                <c:pt idx="18">
                  <c:v>78.989999999999995</c:v>
                </c:pt>
                <c:pt idx="19">
                  <c:v>78.22</c:v>
                </c:pt>
                <c:pt idx="20">
                  <c:v>77.88</c:v>
                </c:pt>
                <c:pt idx="21">
                  <c:v>76.89</c:v>
                </c:pt>
                <c:pt idx="22">
                  <c:v>77.42</c:v>
                </c:pt>
                <c:pt idx="23">
                  <c:v>78.38</c:v>
                </c:pt>
                <c:pt idx="24">
                  <c:v>77.92</c:v>
                </c:pt>
                <c:pt idx="25">
                  <c:v>78.17</c:v>
                </c:pt>
                <c:pt idx="26">
                  <c:v>79.77</c:v>
                </c:pt>
                <c:pt idx="27">
                  <c:v>80.08</c:v>
                </c:pt>
                <c:pt idx="28">
                  <c:v>80.5</c:v>
                </c:pt>
                <c:pt idx="29">
                  <c:v>81.47</c:v>
                </c:pt>
                <c:pt idx="30">
                  <c:v>80.92</c:v>
                </c:pt>
                <c:pt idx="31">
                  <c:v>81</c:v>
                </c:pt>
                <c:pt idx="32">
                  <c:v>80.59</c:v>
                </c:pt>
                <c:pt idx="33">
                  <c:v>80.7</c:v>
                </c:pt>
                <c:pt idx="34">
                  <c:v>79.25</c:v>
                </c:pt>
                <c:pt idx="35">
                  <c:v>79.650000000000006</c:v>
                </c:pt>
                <c:pt idx="36">
                  <c:v>79.66</c:v>
                </c:pt>
                <c:pt idx="37">
                  <c:v>79.569999999999993</c:v>
                </c:pt>
                <c:pt idx="38">
                  <c:v>78.900000000000006</c:v>
                </c:pt>
                <c:pt idx="39">
                  <c:v>79.33</c:v>
                </c:pt>
                <c:pt idx="40">
                  <c:v>79.739999999999995</c:v>
                </c:pt>
                <c:pt idx="41">
                  <c:v>80.41</c:v>
                </c:pt>
                <c:pt idx="42">
                  <c:v>79.77</c:v>
                </c:pt>
                <c:pt idx="43">
                  <c:v>80.09</c:v>
                </c:pt>
                <c:pt idx="44">
                  <c:v>79.569999999999993</c:v>
                </c:pt>
                <c:pt idx="45">
                  <c:v>80.459999999999994</c:v>
                </c:pt>
                <c:pt idx="46">
                  <c:v>79.47</c:v>
                </c:pt>
                <c:pt idx="47">
                  <c:v>81.239999999999995</c:v>
                </c:pt>
                <c:pt idx="48">
                  <c:v>81.790000000000006</c:v>
                </c:pt>
                <c:pt idx="49">
                  <c:v>81.05</c:v>
                </c:pt>
                <c:pt idx="50">
                  <c:v>88.55</c:v>
                </c:pt>
                <c:pt idx="51">
                  <c:v>86.55</c:v>
                </c:pt>
                <c:pt idx="52">
                  <c:v>87.24</c:v>
                </c:pt>
                <c:pt idx="53">
                  <c:v>86.66</c:v>
                </c:pt>
                <c:pt idx="54">
                  <c:v>85.44</c:v>
                </c:pt>
                <c:pt idx="55">
                  <c:v>86.93</c:v>
                </c:pt>
                <c:pt idx="56">
                  <c:v>86.67</c:v>
                </c:pt>
                <c:pt idx="57">
                  <c:v>85.54</c:v>
                </c:pt>
                <c:pt idx="58">
                  <c:v>85.75</c:v>
                </c:pt>
                <c:pt idx="59">
                  <c:v>86.63</c:v>
                </c:pt>
                <c:pt idx="60">
                  <c:v>86.25</c:v>
                </c:pt>
                <c:pt idx="61">
                  <c:v>86.55</c:v>
                </c:pt>
                <c:pt idx="62">
                  <c:v>85.47</c:v>
                </c:pt>
                <c:pt idx="63">
                  <c:v>85.73</c:v>
                </c:pt>
                <c:pt idx="64">
                  <c:v>83.89</c:v>
                </c:pt>
                <c:pt idx="65">
                  <c:v>84.86</c:v>
                </c:pt>
                <c:pt idx="66">
                  <c:v>83.42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098808"/>
        <c:axId val="777092144"/>
      </c:lineChart>
      <c:catAx>
        <c:axId val="777098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092144"/>
        <c:crosses val="autoZero"/>
        <c:auto val="1"/>
        <c:lblAlgn val="ctr"/>
        <c:lblOffset val="100"/>
        <c:noMultiLvlLbl val="0"/>
      </c:catAx>
      <c:valAx>
        <c:axId val="77709214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098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62.48</c:v>
                </c:pt>
                <c:pt idx="1">
                  <c:v>61.59</c:v>
                </c:pt>
                <c:pt idx="2">
                  <c:v>62.16</c:v>
                </c:pt>
                <c:pt idx="3">
                  <c:v>61.41</c:v>
                </c:pt>
                <c:pt idx="4">
                  <c:v>61</c:v>
                </c:pt>
                <c:pt idx="5">
                  <c:v>61.32</c:v>
                </c:pt>
                <c:pt idx="6">
                  <c:v>61.57</c:v>
                </c:pt>
                <c:pt idx="7">
                  <c:v>60.62</c:v>
                </c:pt>
                <c:pt idx="8">
                  <c:v>60.02</c:v>
                </c:pt>
                <c:pt idx="9">
                  <c:v>60.08</c:v>
                </c:pt>
                <c:pt idx="10">
                  <c:v>59.45</c:v>
                </c:pt>
                <c:pt idx="11">
                  <c:v>60.07</c:v>
                </c:pt>
                <c:pt idx="12">
                  <c:v>59.43</c:v>
                </c:pt>
                <c:pt idx="13">
                  <c:v>59.69</c:v>
                </c:pt>
                <c:pt idx="14">
                  <c:v>61.66</c:v>
                </c:pt>
                <c:pt idx="15">
                  <c:v>60.37</c:v>
                </c:pt>
                <c:pt idx="16">
                  <c:v>62.59</c:v>
                </c:pt>
                <c:pt idx="17">
                  <c:v>62.68</c:v>
                </c:pt>
                <c:pt idx="18">
                  <c:v>62.9</c:v>
                </c:pt>
                <c:pt idx="19">
                  <c:v>63.77</c:v>
                </c:pt>
                <c:pt idx="20">
                  <c:v>62.99</c:v>
                </c:pt>
                <c:pt idx="21">
                  <c:v>62.72</c:v>
                </c:pt>
                <c:pt idx="22">
                  <c:v>62.91</c:v>
                </c:pt>
                <c:pt idx="23">
                  <c:v>63.02</c:v>
                </c:pt>
                <c:pt idx="24">
                  <c:v>62.37</c:v>
                </c:pt>
                <c:pt idx="25">
                  <c:v>61.94</c:v>
                </c:pt>
                <c:pt idx="26">
                  <c:v>61.53</c:v>
                </c:pt>
                <c:pt idx="27">
                  <c:v>62.1</c:v>
                </c:pt>
                <c:pt idx="28">
                  <c:v>62.11</c:v>
                </c:pt>
                <c:pt idx="29">
                  <c:v>61.78</c:v>
                </c:pt>
                <c:pt idx="30">
                  <c:v>61.23</c:v>
                </c:pt>
                <c:pt idx="31">
                  <c:v>60.46</c:v>
                </c:pt>
                <c:pt idx="32">
                  <c:v>59.8</c:v>
                </c:pt>
                <c:pt idx="33">
                  <c:v>60.38</c:v>
                </c:pt>
                <c:pt idx="34">
                  <c:v>59.35</c:v>
                </c:pt>
                <c:pt idx="35">
                  <c:v>59.66</c:v>
                </c:pt>
                <c:pt idx="37">
                  <c:v>59.29</c:v>
                </c:pt>
                <c:pt idx="38">
                  <c:v>59.58</c:v>
                </c:pt>
                <c:pt idx="39">
                  <c:v>59.21</c:v>
                </c:pt>
                <c:pt idx="40">
                  <c:v>58.93</c:v>
                </c:pt>
                <c:pt idx="41">
                  <c:v>58.44</c:v>
                </c:pt>
                <c:pt idx="42">
                  <c:v>58.13</c:v>
                </c:pt>
                <c:pt idx="43">
                  <c:v>57.35</c:v>
                </c:pt>
                <c:pt idx="44">
                  <c:v>58.48</c:v>
                </c:pt>
                <c:pt idx="45">
                  <c:v>58.54</c:v>
                </c:pt>
                <c:pt idx="46">
                  <c:v>58.36</c:v>
                </c:pt>
                <c:pt idx="47">
                  <c:v>58.52</c:v>
                </c:pt>
                <c:pt idx="48">
                  <c:v>58.32</c:v>
                </c:pt>
                <c:pt idx="49">
                  <c:v>57.69</c:v>
                </c:pt>
                <c:pt idx="50">
                  <c:v>57.86</c:v>
                </c:pt>
                <c:pt idx="51">
                  <c:v>57.65</c:v>
                </c:pt>
                <c:pt idx="52">
                  <c:v>59.42</c:v>
                </c:pt>
                <c:pt idx="53">
                  <c:v>59.3</c:v>
                </c:pt>
                <c:pt idx="54">
                  <c:v>59.37</c:v>
                </c:pt>
                <c:pt idx="55">
                  <c:v>59.81</c:v>
                </c:pt>
                <c:pt idx="56">
                  <c:v>59.68</c:v>
                </c:pt>
                <c:pt idx="57">
                  <c:v>59.87</c:v>
                </c:pt>
                <c:pt idx="58">
                  <c:v>59.87</c:v>
                </c:pt>
                <c:pt idx="59">
                  <c:v>59.33</c:v>
                </c:pt>
                <c:pt idx="60">
                  <c:v>58.76</c:v>
                </c:pt>
                <c:pt idx="61">
                  <c:v>57.18</c:v>
                </c:pt>
                <c:pt idx="62">
                  <c:v>56.8</c:v>
                </c:pt>
                <c:pt idx="63">
                  <c:v>56.53</c:v>
                </c:pt>
                <c:pt idx="64">
                  <c:v>57.91</c:v>
                </c:pt>
                <c:pt idx="65">
                  <c:v>57.64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090184"/>
        <c:axId val="777093320"/>
      </c:lineChart>
      <c:dateAx>
        <c:axId val="777090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093320"/>
        <c:crosses val="autoZero"/>
        <c:auto val="1"/>
        <c:lblOffset val="100"/>
        <c:baseTimeUnit val="days"/>
      </c:dateAx>
      <c:valAx>
        <c:axId val="77709332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090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14-Sep-16</c:v>
                </c:pt>
                <c:pt idx="14">
                  <c:v>13-Sep-16</c:v>
                </c:pt>
                <c:pt idx="15">
                  <c:v>12-Sep-16</c:v>
                </c:pt>
                <c:pt idx="16">
                  <c:v>9-Sep-16</c:v>
                </c:pt>
                <c:pt idx="17">
                  <c:v>8-Sep-16</c:v>
                </c:pt>
                <c:pt idx="18">
                  <c:v>7-Sep-16</c:v>
                </c:pt>
                <c:pt idx="19">
                  <c:v>6-Sep-16</c:v>
                </c:pt>
                <c:pt idx="20">
                  <c:v>2-Sep-16</c:v>
                </c:pt>
                <c:pt idx="21">
                  <c:v>1-Sep-16</c:v>
                </c:pt>
                <c:pt idx="22">
                  <c:v>31-Aug-16</c:v>
                </c:pt>
                <c:pt idx="23">
                  <c:v>30-Aug-16</c:v>
                </c:pt>
                <c:pt idx="24">
                  <c:v>29-Aug-16</c:v>
                </c:pt>
                <c:pt idx="25">
                  <c:v>26-Aug-16</c:v>
                </c:pt>
                <c:pt idx="26">
                  <c:v>25-Aug-16</c:v>
                </c:pt>
                <c:pt idx="27">
                  <c:v>24-Aug-16</c:v>
                </c:pt>
                <c:pt idx="28">
                  <c:v>23-Aug-16</c:v>
                </c:pt>
                <c:pt idx="29">
                  <c:v>22-Aug-16</c:v>
                </c:pt>
                <c:pt idx="30">
                  <c:v>19-Aug-16</c:v>
                </c:pt>
                <c:pt idx="31">
                  <c:v>18-Aug-16</c:v>
                </c:pt>
                <c:pt idx="32">
                  <c:v>17-Aug-16</c:v>
                </c:pt>
                <c:pt idx="33">
                  <c:v>16-Aug-16</c:v>
                </c:pt>
                <c:pt idx="34">
                  <c:v>15-Aug-16</c:v>
                </c:pt>
                <c:pt idx="35">
                  <c:v>12-Aug-16</c:v>
                </c:pt>
                <c:pt idx="36">
                  <c:v>11-Aug-16</c:v>
                </c:pt>
                <c:pt idx="37">
                  <c:v>10-Aug-16</c:v>
                </c:pt>
                <c:pt idx="38">
                  <c:v>9-Aug-16</c:v>
                </c:pt>
                <c:pt idx="39">
                  <c:v>8-Aug-16</c:v>
                </c:pt>
                <c:pt idx="40">
                  <c:v>5-Aug-16</c:v>
                </c:pt>
                <c:pt idx="41">
                  <c:v>4-Aug-16</c:v>
                </c:pt>
                <c:pt idx="42">
                  <c:v>3-Aug-16</c:v>
                </c:pt>
                <c:pt idx="43">
                  <c:v>2-Aug-16</c:v>
                </c:pt>
                <c:pt idx="44">
                  <c:v>1-Aug-16</c:v>
                </c:pt>
                <c:pt idx="45">
                  <c:v>29-Jul-16</c:v>
                </c:pt>
                <c:pt idx="46">
                  <c:v>28-Jul-16</c:v>
                </c:pt>
                <c:pt idx="47">
                  <c:v>27-Jul-16</c:v>
                </c:pt>
                <c:pt idx="48">
                  <c:v>26-Jul-16</c:v>
                </c:pt>
                <c:pt idx="49">
                  <c:v>25-Jul-16</c:v>
                </c:pt>
                <c:pt idx="50">
                  <c:v>22-Jul-16</c:v>
                </c:pt>
                <c:pt idx="51">
                  <c:v>21-Jul-16</c:v>
                </c:pt>
                <c:pt idx="52">
                  <c:v>20-Jul-16</c:v>
                </c:pt>
                <c:pt idx="53">
                  <c:v>19-Jul-16</c:v>
                </c:pt>
                <c:pt idx="54">
                  <c:v>18-Jul-16</c:v>
                </c:pt>
                <c:pt idx="55">
                  <c:v>15-Jul-16</c:v>
                </c:pt>
                <c:pt idx="56">
                  <c:v>14-Jul-16</c:v>
                </c:pt>
                <c:pt idx="57">
                  <c:v>13-Jul-16</c:v>
                </c:pt>
                <c:pt idx="58">
                  <c:v>12-Jul-16</c:v>
                </c:pt>
                <c:pt idx="59">
                  <c:v>11-Jul-16</c:v>
                </c:pt>
                <c:pt idx="60">
                  <c:v>8-Jul-16</c:v>
                </c:pt>
                <c:pt idx="61">
                  <c:v>7-Jul-16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63.88</c:v>
                </c:pt>
                <c:pt idx="1">
                  <c:v>63.88</c:v>
                </c:pt>
                <c:pt idx="2">
                  <c:v>63.66</c:v>
                </c:pt>
                <c:pt idx="3">
                  <c:v>64.08</c:v>
                </c:pt>
                <c:pt idx="4">
                  <c:v>63.92</c:v>
                </c:pt>
                <c:pt idx="5">
                  <c:v>63.9</c:v>
                </c:pt>
                <c:pt idx="6">
                  <c:v>64.650000000000006</c:v>
                </c:pt>
                <c:pt idx="7">
                  <c:v>65.06</c:v>
                </c:pt>
                <c:pt idx="8">
                  <c:v>65.260000000000005</c:v>
                </c:pt>
                <c:pt idx="9">
                  <c:v>64.7</c:v>
                </c:pt>
                <c:pt idx="10">
                  <c:v>65.209999999999994</c:v>
                </c:pt>
                <c:pt idx="11">
                  <c:v>65.19</c:v>
                </c:pt>
                <c:pt idx="12">
                  <c:v>65.540000000000006</c:v>
                </c:pt>
                <c:pt idx="13">
                  <c:v>65.48</c:v>
                </c:pt>
                <c:pt idx="14">
                  <c:v>65.599999999999994</c:v>
                </c:pt>
                <c:pt idx="15">
                  <c:v>66.28</c:v>
                </c:pt>
                <c:pt idx="16">
                  <c:v>65.05</c:v>
                </c:pt>
                <c:pt idx="17">
                  <c:v>67.47</c:v>
                </c:pt>
                <c:pt idx="18">
                  <c:v>67.849999999999994</c:v>
                </c:pt>
                <c:pt idx="19">
                  <c:v>70.900000000000006</c:v>
                </c:pt>
                <c:pt idx="20">
                  <c:v>70.94</c:v>
                </c:pt>
                <c:pt idx="21">
                  <c:v>70.11</c:v>
                </c:pt>
                <c:pt idx="22">
                  <c:v>70.819999999999993</c:v>
                </c:pt>
                <c:pt idx="23">
                  <c:v>70.510000000000005</c:v>
                </c:pt>
                <c:pt idx="24">
                  <c:v>71.42</c:v>
                </c:pt>
                <c:pt idx="25">
                  <c:v>70.87</c:v>
                </c:pt>
                <c:pt idx="26">
                  <c:v>71.39</c:v>
                </c:pt>
                <c:pt idx="27">
                  <c:v>71</c:v>
                </c:pt>
                <c:pt idx="28">
                  <c:v>71.099999999999994</c:v>
                </c:pt>
                <c:pt idx="29">
                  <c:v>71.56</c:v>
                </c:pt>
                <c:pt idx="30">
                  <c:v>71.45</c:v>
                </c:pt>
                <c:pt idx="31">
                  <c:v>71.27</c:v>
                </c:pt>
                <c:pt idx="32">
                  <c:v>70.56</c:v>
                </c:pt>
                <c:pt idx="33">
                  <c:v>70.5</c:v>
                </c:pt>
                <c:pt idx="34">
                  <c:v>71.040000000000006</c:v>
                </c:pt>
                <c:pt idx="35">
                  <c:v>71.17</c:v>
                </c:pt>
                <c:pt idx="36">
                  <c:v>71.069999999999993</c:v>
                </c:pt>
                <c:pt idx="37">
                  <c:v>71.06</c:v>
                </c:pt>
                <c:pt idx="38">
                  <c:v>70.930000000000007</c:v>
                </c:pt>
                <c:pt idx="39">
                  <c:v>70.63</c:v>
                </c:pt>
                <c:pt idx="40">
                  <c:v>70.55</c:v>
                </c:pt>
                <c:pt idx="41">
                  <c:v>70.489999999999995</c:v>
                </c:pt>
                <c:pt idx="42">
                  <c:v>69.78</c:v>
                </c:pt>
                <c:pt idx="43">
                  <c:v>70.97</c:v>
                </c:pt>
                <c:pt idx="44">
                  <c:v>71.63</c:v>
                </c:pt>
                <c:pt idx="45">
                  <c:v>71.89</c:v>
                </c:pt>
                <c:pt idx="46">
                  <c:v>71.34</c:v>
                </c:pt>
                <c:pt idx="47">
                  <c:v>70.55</c:v>
                </c:pt>
                <c:pt idx="48">
                  <c:v>71.28</c:v>
                </c:pt>
                <c:pt idx="49">
                  <c:v>71.69</c:v>
                </c:pt>
                <c:pt idx="50">
                  <c:v>71.22</c:v>
                </c:pt>
                <c:pt idx="51">
                  <c:v>71.209999999999994</c:v>
                </c:pt>
                <c:pt idx="52">
                  <c:v>71.7</c:v>
                </c:pt>
                <c:pt idx="53">
                  <c:v>72.64</c:v>
                </c:pt>
                <c:pt idx="54">
                  <c:v>72.28</c:v>
                </c:pt>
                <c:pt idx="55">
                  <c:v>72.02</c:v>
                </c:pt>
                <c:pt idx="56">
                  <c:v>72.09</c:v>
                </c:pt>
                <c:pt idx="57">
                  <c:v>71.94</c:v>
                </c:pt>
                <c:pt idx="58">
                  <c:v>71.42</c:v>
                </c:pt>
                <c:pt idx="59">
                  <c:v>71.81</c:v>
                </c:pt>
                <c:pt idx="60">
                  <c:v>72.459999999999994</c:v>
                </c:pt>
                <c:pt idx="61">
                  <c:v>72.02</c:v>
                </c:pt>
                <c:pt idx="63">
                  <c:v>72.56</c:v>
                </c:pt>
                <c:pt idx="64">
                  <c:v>72.11</c:v>
                </c:pt>
                <c:pt idx="65">
                  <c:v>71.94</c:v>
                </c:pt>
                <c:pt idx="66">
                  <c:v>71.319999999999993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106648"/>
        <c:axId val="777103904"/>
      </c:lineChart>
      <c:catAx>
        <c:axId val="777106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103904"/>
        <c:crosses val="autoZero"/>
        <c:auto val="1"/>
        <c:lblAlgn val="ctr"/>
        <c:lblOffset val="100"/>
        <c:noMultiLvlLbl val="0"/>
      </c:catAx>
      <c:valAx>
        <c:axId val="77710390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10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14-Sep-16</c:v>
                </c:pt>
                <c:pt idx="14">
                  <c:v>13-Sep-16</c:v>
                </c:pt>
                <c:pt idx="15">
                  <c:v>12-Sep-16</c:v>
                </c:pt>
                <c:pt idx="16">
                  <c:v>9-Sep-16</c:v>
                </c:pt>
                <c:pt idx="17">
                  <c:v>8-Sep-16</c:v>
                </c:pt>
                <c:pt idx="18">
                  <c:v>7-Sep-16</c:v>
                </c:pt>
                <c:pt idx="19">
                  <c:v>7-Sep-16</c:v>
                </c:pt>
                <c:pt idx="20">
                  <c:v>6-Sep-16</c:v>
                </c:pt>
                <c:pt idx="21">
                  <c:v>2-Sep-16</c:v>
                </c:pt>
                <c:pt idx="22">
                  <c:v>1-Sep-16</c:v>
                </c:pt>
                <c:pt idx="23">
                  <c:v>31-Aug-16</c:v>
                </c:pt>
                <c:pt idx="24">
                  <c:v>30-Aug-16</c:v>
                </c:pt>
                <c:pt idx="25">
                  <c:v>29-Aug-16</c:v>
                </c:pt>
                <c:pt idx="26">
                  <c:v>26-Aug-16</c:v>
                </c:pt>
                <c:pt idx="27">
                  <c:v>25-Aug-16</c:v>
                </c:pt>
                <c:pt idx="28">
                  <c:v>24-Aug-16</c:v>
                </c:pt>
                <c:pt idx="29">
                  <c:v>23-Aug-16</c:v>
                </c:pt>
                <c:pt idx="30">
                  <c:v>22-Aug-16</c:v>
                </c:pt>
                <c:pt idx="31">
                  <c:v>19-Aug-16</c:v>
                </c:pt>
                <c:pt idx="32">
                  <c:v>18-Aug-16</c:v>
                </c:pt>
                <c:pt idx="33">
                  <c:v>17-Aug-16</c:v>
                </c:pt>
                <c:pt idx="34">
                  <c:v>16-Aug-16</c:v>
                </c:pt>
                <c:pt idx="35">
                  <c:v>15-Aug-16</c:v>
                </c:pt>
                <c:pt idx="36">
                  <c:v>12-Aug-16</c:v>
                </c:pt>
                <c:pt idx="37">
                  <c:v>11-Aug-16</c:v>
                </c:pt>
                <c:pt idx="38">
                  <c:v>10-Aug-16</c:v>
                </c:pt>
                <c:pt idx="39">
                  <c:v>9-Aug-16</c:v>
                </c:pt>
                <c:pt idx="40">
                  <c:v>8-Aug-16</c:v>
                </c:pt>
                <c:pt idx="41">
                  <c:v>5-Aug-16</c:v>
                </c:pt>
                <c:pt idx="42">
                  <c:v>4-Aug-16</c:v>
                </c:pt>
                <c:pt idx="43">
                  <c:v>3-Aug-16</c:v>
                </c:pt>
                <c:pt idx="44">
                  <c:v>2-Aug-16</c:v>
                </c:pt>
                <c:pt idx="45">
                  <c:v>1-Aug-16</c:v>
                </c:pt>
                <c:pt idx="46">
                  <c:v>29-Jul-16</c:v>
                </c:pt>
                <c:pt idx="47">
                  <c:v>28-Jul-16</c:v>
                </c:pt>
                <c:pt idx="48">
                  <c:v>27-Jul-16</c:v>
                </c:pt>
                <c:pt idx="49">
                  <c:v>26-Jul-16</c:v>
                </c:pt>
                <c:pt idx="50">
                  <c:v>25-Jul-16</c:v>
                </c:pt>
                <c:pt idx="51">
                  <c:v>22-Jul-16</c:v>
                </c:pt>
                <c:pt idx="52">
                  <c:v>21-Jul-16</c:v>
                </c:pt>
                <c:pt idx="53">
                  <c:v>20-Jul-16</c:v>
                </c:pt>
                <c:pt idx="54">
                  <c:v>19-Jul-16</c:v>
                </c:pt>
                <c:pt idx="55">
                  <c:v>18-Jul-16</c:v>
                </c:pt>
                <c:pt idx="56">
                  <c:v>15-Jul-16</c:v>
                </c:pt>
                <c:pt idx="57">
                  <c:v>14-Jul-16</c:v>
                </c:pt>
                <c:pt idx="58">
                  <c:v>13-Jul-16</c:v>
                </c:pt>
                <c:pt idx="59">
                  <c:v>12-Jul-16</c:v>
                </c:pt>
                <c:pt idx="60">
                  <c:v>11-Jul-16</c:v>
                </c:pt>
                <c:pt idx="61">
                  <c:v>8-Jul-16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32.04</c:v>
                </c:pt>
                <c:pt idx="1">
                  <c:v>31.77</c:v>
                </c:pt>
                <c:pt idx="2">
                  <c:v>31.48</c:v>
                </c:pt>
                <c:pt idx="3">
                  <c:v>31.9</c:v>
                </c:pt>
                <c:pt idx="4">
                  <c:v>31.6</c:v>
                </c:pt>
                <c:pt idx="5">
                  <c:v>31.8</c:v>
                </c:pt>
                <c:pt idx="6">
                  <c:v>32.119999999999997</c:v>
                </c:pt>
                <c:pt idx="7">
                  <c:v>32.39</c:v>
                </c:pt>
                <c:pt idx="8">
                  <c:v>32.11</c:v>
                </c:pt>
                <c:pt idx="9">
                  <c:v>31.65</c:v>
                </c:pt>
                <c:pt idx="10">
                  <c:v>31.72</c:v>
                </c:pt>
                <c:pt idx="11">
                  <c:v>30.97</c:v>
                </c:pt>
                <c:pt idx="12">
                  <c:v>31.12</c:v>
                </c:pt>
                <c:pt idx="13">
                  <c:v>30.71</c:v>
                </c:pt>
                <c:pt idx="14">
                  <c:v>30.94</c:v>
                </c:pt>
                <c:pt idx="15">
                  <c:v>31.18</c:v>
                </c:pt>
                <c:pt idx="16">
                  <c:v>30.48</c:v>
                </c:pt>
                <c:pt idx="17">
                  <c:v>31.71</c:v>
                </c:pt>
                <c:pt idx="18">
                  <c:v>31.89</c:v>
                </c:pt>
                <c:pt idx="20">
                  <c:v>32.119999999999997</c:v>
                </c:pt>
                <c:pt idx="21">
                  <c:v>32.159999999999997</c:v>
                </c:pt>
                <c:pt idx="22">
                  <c:v>31.8</c:v>
                </c:pt>
                <c:pt idx="23">
                  <c:v>31.92</c:v>
                </c:pt>
                <c:pt idx="24">
                  <c:v>31.67</c:v>
                </c:pt>
                <c:pt idx="25">
                  <c:v>31.81</c:v>
                </c:pt>
                <c:pt idx="26">
                  <c:v>31.53</c:v>
                </c:pt>
                <c:pt idx="27">
                  <c:v>31.54</c:v>
                </c:pt>
                <c:pt idx="28">
                  <c:v>31.78</c:v>
                </c:pt>
                <c:pt idx="29">
                  <c:v>31.9</c:v>
                </c:pt>
                <c:pt idx="30">
                  <c:v>31.87</c:v>
                </c:pt>
                <c:pt idx="31">
                  <c:v>31.83</c:v>
                </c:pt>
                <c:pt idx="32">
                  <c:v>31.55</c:v>
                </c:pt>
                <c:pt idx="33">
                  <c:v>31.85</c:v>
                </c:pt>
                <c:pt idx="34">
                  <c:v>31.71</c:v>
                </c:pt>
                <c:pt idx="35">
                  <c:v>31.86</c:v>
                </c:pt>
                <c:pt idx="36">
                  <c:v>31.57</c:v>
                </c:pt>
                <c:pt idx="37">
                  <c:v>31.75</c:v>
                </c:pt>
                <c:pt idx="38">
                  <c:v>31.25</c:v>
                </c:pt>
                <c:pt idx="39">
                  <c:v>31.07</c:v>
                </c:pt>
                <c:pt idx="40">
                  <c:v>30.88</c:v>
                </c:pt>
                <c:pt idx="41">
                  <c:v>30.8</c:v>
                </c:pt>
                <c:pt idx="42">
                  <c:v>30.34</c:v>
                </c:pt>
                <c:pt idx="43">
                  <c:v>30.24</c:v>
                </c:pt>
                <c:pt idx="44">
                  <c:v>29.93</c:v>
                </c:pt>
                <c:pt idx="45">
                  <c:v>31.3</c:v>
                </c:pt>
                <c:pt idx="46">
                  <c:v>31.54</c:v>
                </c:pt>
                <c:pt idx="47">
                  <c:v>30.99</c:v>
                </c:pt>
                <c:pt idx="48">
                  <c:v>32.020000000000003</c:v>
                </c:pt>
                <c:pt idx="49">
                  <c:v>32.15</c:v>
                </c:pt>
                <c:pt idx="50">
                  <c:v>32.06</c:v>
                </c:pt>
                <c:pt idx="51">
                  <c:v>32.159999999999997</c:v>
                </c:pt>
                <c:pt idx="52">
                  <c:v>32.03</c:v>
                </c:pt>
                <c:pt idx="53">
                  <c:v>31.49</c:v>
                </c:pt>
                <c:pt idx="54">
                  <c:v>31.25</c:v>
                </c:pt>
                <c:pt idx="55">
                  <c:v>30.87</c:v>
                </c:pt>
                <c:pt idx="56">
                  <c:v>30.77</c:v>
                </c:pt>
                <c:pt idx="57">
                  <c:v>30.76</c:v>
                </c:pt>
                <c:pt idx="58">
                  <c:v>30.63</c:v>
                </c:pt>
                <c:pt idx="59">
                  <c:v>30.6</c:v>
                </c:pt>
                <c:pt idx="60">
                  <c:v>30.13</c:v>
                </c:pt>
                <c:pt idx="61">
                  <c:v>29.66</c:v>
                </c:pt>
                <c:pt idx="62">
                  <c:v>28.74</c:v>
                </c:pt>
                <c:pt idx="63">
                  <c:v>28.4</c:v>
                </c:pt>
                <c:pt idx="64">
                  <c:v>28.17</c:v>
                </c:pt>
                <c:pt idx="65">
                  <c:v>28.89</c:v>
                </c:pt>
                <c:pt idx="66">
                  <c:v>28.3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104688"/>
        <c:axId val="777105080"/>
      </c:lineChart>
      <c:catAx>
        <c:axId val="777104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105080"/>
        <c:crosses val="autoZero"/>
        <c:auto val="1"/>
        <c:lblAlgn val="ctr"/>
        <c:lblOffset val="100"/>
        <c:noMultiLvlLbl val="0"/>
      </c:catAx>
      <c:valAx>
        <c:axId val="77710508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10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14-Sep-16</c:v>
                </c:pt>
                <c:pt idx="14">
                  <c:v>13-Sep-16</c:v>
                </c:pt>
                <c:pt idx="15">
                  <c:v>13-Sep-16</c:v>
                </c:pt>
                <c:pt idx="16">
                  <c:v>12-Sep-16</c:v>
                </c:pt>
                <c:pt idx="17">
                  <c:v>9-Sep-16</c:v>
                </c:pt>
                <c:pt idx="18">
                  <c:v>8-Sep-16</c:v>
                </c:pt>
                <c:pt idx="19">
                  <c:v>7-Sep-16</c:v>
                </c:pt>
                <c:pt idx="20">
                  <c:v>6-Sep-16</c:v>
                </c:pt>
                <c:pt idx="21">
                  <c:v>2-Sep-16</c:v>
                </c:pt>
                <c:pt idx="22">
                  <c:v>1-Sep-16</c:v>
                </c:pt>
                <c:pt idx="23">
                  <c:v>31-Aug-16</c:v>
                </c:pt>
                <c:pt idx="24">
                  <c:v>30-Aug-16</c:v>
                </c:pt>
                <c:pt idx="25">
                  <c:v>29-Aug-16</c:v>
                </c:pt>
                <c:pt idx="26">
                  <c:v>26-Aug-16</c:v>
                </c:pt>
                <c:pt idx="27">
                  <c:v>25-Aug-16</c:v>
                </c:pt>
                <c:pt idx="28">
                  <c:v>24-Aug-16</c:v>
                </c:pt>
                <c:pt idx="29">
                  <c:v>23-Aug-16</c:v>
                </c:pt>
                <c:pt idx="30">
                  <c:v>22-Aug-16</c:v>
                </c:pt>
                <c:pt idx="31">
                  <c:v>19-Aug-16</c:v>
                </c:pt>
                <c:pt idx="32">
                  <c:v>18-Aug-16</c:v>
                </c:pt>
                <c:pt idx="33">
                  <c:v>17-Aug-16</c:v>
                </c:pt>
                <c:pt idx="34">
                  <c:v>16-Aug-16</c:v>
                </c:pt>
                <c:pt idx="35">
                  <c:v>15-Aug-16</c:v>
                </c:pt>
                <c:pt idx="36">
                  <c:v>12-Aug-16</c:v>
                </c:pt>
                <c:pt idx="37">
                  <c:v>11-Aug-16</c:v>
                </c:pt>
                <c:pt idx="38">
                  <c:v>10-Aug-16</c:v>
                </c:pt>
                <c:pt idx="39">
                  <c:v>9-Aug-16</c:v>
                </c:pt>
                <c:pt idx="40">
                  <c:v>8-Aug-16</c:v>
                </c:pt>
                <c:pt idx="41">
                  <c:v>5-Aug-16</c:v>
                </c:pt>
                <c:pt idx="42">
                  <c:v>4-Aug-16</c:v>
                </c:pt>
                <c:pt idx="43">
                  <c:v>3-Aug-16</c:v>
                </c:pt>
                <c:pt idx="44">
                  <c:v>2-Aug-16</c:v>
                </c:pt>
                <c:pt idx="45">
                  <c:v>1-Aug-16</c:v>
                </c:pt>
                <c:pt idx="46">
                  <c:v>29-Jul-16</c:v>
                </c:pt>
                <c:pt idx="47">
                  <c:v>28-Jul-16</c:v>
                </c:pt>
                <c:pt idx="48">
                  <c:v>27-Jul-16</c:v>
                </c:pt>
                <c:pt idx="49">
                  <c:v>26-Jul-16</c:v>
                </c:pt>
                <c:pt idx="50">
                  <c:v>25-Jul-16</c:v>
                </c:pt>
                <c:pt idx="51">
                  <c:v>22-Jul-16</c:v>
                </c:pt>
                <c:pt idx="52">
                  <c:v>21-Jul-16</c:v>
                </c:pt>
                <c:pt idx="53">
                  <c:v>20-Jul-16</c:v>
                </c:pt>
                <c:pt idx="54">
                  <c:v>19-Jul-16</c:v>
                </c:pt>
                <c:pt idx="55">
                  <c:v>18-Jul-16</c:v>
                </c:pt>
                <c:pt idx="56">
                  <c:v>15-Jul-16</c:v>
                </c:pt>
                <c:pt idx="57">
                  <c:v>14-Jul-16</c:v>
                </c:pt>
                <c:pt idx="58">
                  <c:v>13-Jul-16</c:v>
                </c:pt>
                <c:pt idx="59">
                  <c:v>12-Jul-16</c:v>
                </c:pt>
                <c:pt idx="60">
                  <c:v>11-Jul-16</c:v>
                </c:pt>
                <c:pt idx="61">
                  <c:v>8-Jul-16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159.12</c:v>
                </c:pt>
                <c:pt idx="1">
                  <c:v>159.06</c:v>
                </c:pt>
                <c:pt idx="2">
                  <c:v>156.06</c:v>
                </c:pt>
                <c:pt idx="3">
                  <c:v>158.63999999999999</c:v>
                </c:pt>
                <c:pt idx="4">
                  <c:v>158.88</c:v>
                </c:pt>
                <c:pt idx="5">
                  <c:v>156.16</c:v>
                </c:pt>
                <c:pt idx="6">
                  <c:v>157.66</c:v>
                </c:pt>
                <c:pt idx="7">
                  <c:v>157.66</c:v>
                </c:pt>
                <c:pt idx="8">
                  <c:v>155.41999999999999</c:v>
                </c:pt>
                <c:pt idx="9">
                  <c:v>151.62</c:v>
                </c:pt>
                <c:pt idx="10">
                  <c:v>150</c:v>
                </c:pt>
                <c:pt idx="11">
                  <c:v>150.05000000000001</c:v>
                </c:pt>
                <c:pt idx="12">
                  <c:v>150</c:v>
                </c:pt>
                <c:pt idx="13">
                  <c:v>147.85</c:v>
                </c:pt>
                <c:pt idx="14">
                  <c:v>145.15</c:v>
                </c:pt>
                <c:pt idx="16">
                  <c:v>146.4</c:v>
                </c:pt>
                <c:pt idx="17">
                  <c:v>143.68</c:v>
                </c:pt>
                <c:pt idx="18">
                  <c:v>150.65</c:v>
                </c:pt>
                <c:pt idx="19">
                  <c:v>150.5</c:v>
                </c:pt>
                <c:pt idx="20">
                  <c:v>151</c:v>
                </c:pt>
                <c:pt idx="21">
                  <c:v>151.18</c:v>
                </c:pt>
                <c:pt idx="22">
                  <c:v>150.94999999999999</c:v>
                </c:pt>
                <c:pt idx="23">
                  <c:v>152.19</c:v>
                </c:pt>
                <c:pt idx="24">
                  <c:v>153.16</c:v>
                </c:pt>
                <c:pt idx="25">
                  <c:v>153.51</c:v>
                </c:pt>
                <c:pt idx="26">
                  <c:v>152.36000000000001</c:v>
                </c:pt>
                <c:pt idx="27">
                  <c:v>151.35</c:v>
                </c:pt>
                <c:pt idx="28">
                  <c:v>151.26</c:v>
                </c:pt>
                <c:pt idx="29">
                  <c:v>154.55000000000001</c:v>
                </c:pt>
                <c:pt idx="30">
                  <c:v>153.99</c:v>
                </c:pt>
                <c:pt idx="31">
                  <c:v>153.58000000000001</c:v>
                </c:pt>
                <c:pt idx="32">
                  <c:v>153.35</c:v>
                </c:pt>
                <c:pt idx="33">
                  <c:v>154.66999999999999</c:v>
                </c:pt>
                <c:pt idx="34">
                  <c:v>154.97</c:v>
                </c:pt>
                <c:pt idx="35">
                  <c:v>155.97</c:v>
                </c:pt>
                <c:pt idx="36">
                  <c:v>155.49</c:v>
                </c:pt>
                <c:pt idx="37">
                  <c:v>157.46</c:v>
                </c:pt>
                <c:pt idx="38">
                  <c:v>156.01</c:v>
                </c:pt>
                <c:pt idx="39">
                  <c:v>156.68</c:v>
                </c:pt>
                <c:pt idx="40">
                  <c:v>156.52000000000001</c:v>
                </c:pt>
                <c:pt idx="41">
                  <c:v>157.51</c:v>
                </c:pt>
                <c:pt idx="42">
                  <c:v>156.41999999999999</c:v>
                </c:pt>
                <c:pt idx="43">
                  <c:v>156</c:v>
                </c:pt>
                <c:pt idx="44">
                  <c:v>156.44</c:v>
                </c:pt>
                <c:pt idx="45">
                  <c:v>159.56</c:v>
                </c:pt>
                <c:pt idx="46">
                  <c:v>158.84</c:v>
                </c:pt>
                <c:pt idx="47">
                  <c:v>158.82</c:v>
                </c:pt>
                <c:pt idx="48">
                  <c:v>158.9</c:v>
                </c:pt>
                <c:pt idx="49">
                  <c:v>158.88999999999999</c:v>
                </c:pt>
                <c:pt idx="50">
                  <c:v>156.97999999999999</c:v>
                </c:pt>
                <c:pt idx="51">
                  <c:v>156.88999999999999</c:v>
                </c:pt>
                <c:pt idx="52">
                  <c:v>156.19999999999999</c:v>
                </c:pt>
                <c:pt idx="53">
                  <c:v>157.69</c:v>
                </c:pt>
                <c:pt idx="54">
                  <c:v>156.63999999999999</c:v>
                </c:pt>
                <c:pt idx="55">
                  <c:v>157.05000000000001</c:v>
                </c:pt>
                <c:pt idx="56">
                  <c:v>157.04</c:v>
                </c:pt>
                <c:pt idx="57">
                  <c:v>157.72999999999999</c:v>
                </c:pt>
                <c:pt idx="58">
                  <c:v>154.80000000000001</c:v>
                </c:pt>
                <c:pt idx="59">
                  <c:v>154.38</c:v>
                </c:pt>
                <c:pt idx="60">
                  <c:v>152.34</c:v>
                </c:pt>
                <c:pt idx="61">
                  <c:v>152.69</c:v>
                </c:pt>
                <c:pt idx="62">
                  <c:v>149.06</c:v>
                </c:pt>
                <c:pt idx="63">
                  <c:v>149.11000000000001</c:v>
                </c:pt>
                <c:pt idx="64">
                  <c:v>147.25</c:v>
                </c:pt>
                <c:pt idx="65">
                  <c:v>149.22999999999999</c:v>
                </c:pt>
                <c:pt idx="66">
                  <c:v>147.76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105864"/>
        <c:axId val="777100768"/>
      </c:lineChart>
      <c:catAx>
        <c:axId val="777105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100768"/>
        <c:crosses val="autoZero"/>
        <c:auto val="1"/>
        <c:lblAlgn val="ctr"/>
        <c:lblOffset val="100"/>
        <c:noMultiLvlLbl val="0"/>
      </c:catAx>
      <c:valAx>
        <c:axId val="7771007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105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3-Oct-16</c:v>
                </c:pt>
                <c:pt idx="1">
                  <c:v>30-Sep-16</c:v>
                </c:pt>
                <c:pt idx="2">
                  <c:v>29-Sep-16</c:v>
                </c:pt>
                <c:pt idx="3">
                  <c:v>28-Sep-16</c:v>
                </c:pt>
                <c:pt idx="4">
                  <c:v>27-Sep-16</c:v>
                </c:pt>
                <c:pt idx="5">
                  <c:v>26-Sep-16</c:v>
                </c:pt>
                <c:pt idx="6">
                  <c:v>23-Sep-16</c:v>
                </c:pt>
                <c:pt idx="7">
                  <c:v>22-Sep-16</c:v>
                </c:pt>
                <c:pt idx="8">
                  <c:v>21-Sep-16</c:v>
                </c:pt>
                <c:pt idx="9">
                  <c:v>20-Sep-16</c:v>
                </c:pt>
                <c:pt idx="10">
                  <c:v>19-Sep-16</c:v>
                </c:pt>
                <c:pt idx="11">
                  <c:v>16-Sep-16</c:v>
                </c:pt>
                <c:pt idx="12">
                  <c:v>15-Sep-16</c:v>
                </c:pt>
                <c:pt idx="13">
                  <c:v>14-Sep-16</c:v>
                </c:pt>
                <c:pt idx="14">
                  <c:v>13-Sep-16</c:v>
                </c:pt>
                <c:pt idx="15">
                  <c:v>12-Sep-16</c:v>
                </c:pt>
                <c:pt idx="16">
                  <c:v>9-Sep-16</c:v>
                </c:pt>
                <c:pt idx="17">
                  <c:v>8-Sep-16</c:v>
                </c:pt>
                <c:pt idx="18">
                  <c:v>7-Sep-16</c:v>
                </c:pt>
                <c:pt idx="19">
                  <c:v>6-Sep-16</c:v>
                </c:pt>
                <c:pt idx="20">
                  <c:v>2-Sep-16</c:v>
                </c:pt>
                <c:pt idx="21">
                  <c:v>1-Sep-16</c:v>
                </c:pt>
                <c:pt idx="22">
                  <c:v>31-Aug-16</c:v>
                </c:pt>
                <c:pt idx="23">
                  <c:v>30-Aug-16</c:v>
                </c:pt>
                <c:pt idx="24">
                  <c:v>29-Aug-16</c:v>
                </c:pt>
                <c:pt idx="25">
                  <c:v>26-Aug-16</c:v>
                </c:pt>
                <c:pt idx="26">
                  <c:v>25-Aug-16</c:v>
                </c:pt>
                <c:pt idx="27">
                  <c:v>24-Aug-16</c:v>
                </c:pt>
                <c:pt idx="28">
                  <c:v>23-Aug-16</c:v>
                </c:pt>
                <c:pt idx="29">
                  <c:v>22-Aug-16</c:v>
                </c:pt>
                <c:pt idx="30">
                  <c:v>19-Aug-16</c:v>
                </c:pt>
                <c:pt idx="31">
                  <c:v>18-Aug-16</c:v>
                </c:pt>
                <c:pt idx="32">
                  <c:v>17-Aug-16</c:v>
                </c:pt>
                <c:pt idx="33">
                  <c:v>16-Aug-16</c:v>
                </c:pt>
                <c:pt idx="34">
                  <c:v>15-Aug-16</c:v>
                </c:pt>
                <c:pt idx="35">
                  <c:v>12-Aug-16</c:v>
                </c:pt>
                <c:pt idx="36">
                  <c:v>11-Aug-16</c:v>
                </c:pt>
                <c:pt idx="37">
                  <c:v>11-Aug-16</c:v>
                </c:pt>
                <c:pt idx="38">
                  <c:v>10-Aug-16</c:v>
                </c:pt>
                <c:pt idx="39">
                  <c:v>9-Aug-16</c:v>
                </c:pt>
                <c:pt idx="40">
                  <c:v>8-Aug-16</c:v>
                </c:pt>
                <c:pt idx="41">
                  <c:v>5-Aug-16</c:v>
                </c:pt>
                <c:pt idx="42">
                  <c:v>4-Aug-16</c:v>
                </c:pt>
                <c:pt idx="43">
                  <c:v>3-Aug-16</c:v>
                </c:pt>
                <c:pt idx="44">
                  <c:v>2-Aug-16</c:v>
                </c:pt>
                <c:pt idx="45">
                  <c:v>1-Aug-16</c:v>
                </c:pt>
                <c:pt idx="46">
                  <c:v>29-Jul-16</c:v>
                </c:pt>
                <c:pt idx="47">
                  <c:v>28-Jul-16</c:v>
                </c:pt>
                <c:pt idx="48">
                  <c:v>27-Jul-16</c:v>
                </c:pt>
                <c:pt idx="49">
                  <c:v>26-Jul-16</c:v>
                </c:pt>
                <c:pt idx="50">
                  <c:v>25-Jul-16</c:v>
                </c:pt>
                <c:pt idx="51">
                  <c:v>22-Jul-16</c:v>
                </c:pt>
                <c:pt idx="52">
                  <c:v>21-Jul-16</c:v>
                </c:pt>
                <c:pt idx="53">
                  <c:v>20-Jul-16</c:v>
                </c:pt>
                <c:pt idx="54">
                  <c:v>19-Jul-16</c:v>
                </c:pt>
                <c:pt idx="55">
                  <c:v>18-Jul-16</c:v>
                </c:pt>
                <c:pt idx="56">
                  <c:v>15-Jul-16</c:v>
                </c:pt>
                <c:pt idx="57">
                  <c:v>14-Jul-16</c:v>
                </c:pt>
                <c:pt idx="58">
                  <c:v>13-Jul-16</c:v>
                </c:pt>
                <c:pt idx="59">
                  <c:v>12-Jul-16</c:v>
                </c:pt>
                <c:pt idx="60">
                  <c:v>11-Jul-16</c:v>
                </c:pt>
                <c:pt idx="61">
                  <c:v>8-Jul-16</c:v>
                </c:pt>
                <c:pt idx="62">
                  <c:v>7-Jul-16</c:v>
                </c:pt>
                <c:pt idx="63">
                  <c:v>6-Jul-16</c:v>
                </c:pt>
                <c:pt idx="64">
                  <c:v>5-Jul-16</c:v>
                </c:pt>
                <c:pt idx="65">
                  <c:v>1-Jul-16</c:v>
                </c:pt>
                <c:pt idx="66">
                  <c:v>30-Jun-16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34.880000000000003</c:v>
                </c:pt>
                <c:pt idx="1">
                  <c:v>35.14</c:v>
                </c:pt>
                <c:pt idx="2">
                  <c:v>34.56</c:v>
                </c:pt>
                <c:pt idx="3">
                  <c:v>34.69</c:v>
                </c:pt>
                <c:pt idx="4">
                  <c:v>33.81</c:v>
                </c:pt>
                <c:pt idx="5">
                  <c:v>33.619999999999997</c:v>
                </c:pt>
                <c:pt idx="6">
                  <c:v>33.26</c:v>
                </c:pt>
                <c:pt idx="7">
                  <c:v>33.67</c:v>
                </c:pt>
                <c:pt idx="8">
                  <c:v>32.93</c:v>
                </c:pt>
                <c:pt idx="9">
                  <c:v>32.22</c:v>
                </c:pt>
                <c:pt idx="10">
                  <c:v>32.44</c:v>
                </c:pt>
                <c:pt idx="11">
                  <c:v>32.17</c:v>
                </c:pt>
                <c:pt idx="12">
                  <c:v>32.53</c:v>
                </c:pt>
                <c:pt idx="13">
                  <c:v>31.87</c:v>
                </c:pt>
                <c:pt idx="14">
                  <c:v>32.35</c:v>
                </c:pt>
                <c:pt idx="15">
                  <c:v>33.369999999999997</c:v>
                </c:pt>
                <c:pt idx="16">
                  <c:v>32.75</c:v>
                </c:pt>
                <c:pt idx="17">
                  <c:v>33.68</c:v>
                </c:pt>
                <c:pt idx="18">
                  <c:v>33.81</c:v>
                </c:pt>
                <c:pt idx="19">
                  <c:v>33.51</c:v>
                </c:pt>
                <c:pt idx="20">
                  <c:v>33.950000000000003</c:v>
                </c:pt>
                <c:pt idx="21">
                  <c:v>33.700000000000003</c:v>
                </c:pt>
                <c:pt idx="22">
                  <c:v>33.869999999999997</c:v>
                </c:pt>
                <c:pt idx="23">
                  <c:v>34.380000000000003</c:v>
                </c:pt>
                <c:pt idx="24">
                  <c:v>34.380000000000003</c:v>
                </c:pt>
                <c:pt idx="25">
                  <c:v>34.15</c:v>
                </c:pt>
                <c:pt idx="26">
                  <c:v>34.200000000000003</c:v>
                </c:pt>
                <c:pt idx="27">
                  <c:v>34.07</c:v>
                </c:pt>
                <c:pt idx="28">
                  <c:v>34.299999999999997</c:v>
                </c:pt>
                <c:pt idx="29">
                  <c:v>33.64</c:v>
                </c:pt>
                <c:pt idx="30">
                  <c:v>33.72</c:v>
                </c:pt>
                <c:pt idx="31">
                  <c:v>33.6</c:v>
                </c:pt>
                <c:pt idx="32">
                  <c:v>33.630000000000003</c:v>
                </c:pt>
                <c:pt idx="33">
                  <c:v>33.54</c:v>
                </c:pt>
                <c:pt idx="34">
                  <c:v>33.72</c:v>
                </c:pt>
                <c:pt idx="35">
                  <c:v>33.520000000000003</c:v>
                </c:pt>
                <c:pt idx="36">
                  <c:v>33.880000000000003</c:v>
                </c:pt>
                <c:pt idx="38">
                  <c:v>33.729999999999997</c:v>
                </c:pt>
                <c:pt idx="39">
                  <c:v>33.880000000000003</c:v>
                </c:pt>
                <c:pt idx="40">
                  <c:v>34.159999999999997</c:v>
                </c:pt>
                <c:pt idx="41">
                  <c:v>34.01</c:v>
                </c:pt>
                <c:pt idx="42">
                  <c:v>33.36</c:v>
                </c:pt>
                <c:pt idx="43">
                  <c:v>33.42</c:v>
                </c:pt>
                <c:pt idx="44">
                  <c:v>33.340000000000003</c:v>
                </c:pt>
                <c:pt idx="45">
                  <c:v>33.61</c:v>
                </c:pt>
                <c:pt idx="46">
                  <c:v>33.450000000000003</c:v>
                </c:pt>
                <c:pt idx="47">
                  <c:v>33.35</c:v>
                </c:pt>
                <c:pt idx="48">
                  <c:v>32.409999999999997</c:v>
                </c:pt>
                <c:pt idx="49">
                  <c:v>31.99</c:v>
                </c:pt>
                <c:pt idx="50">
                  <c:v>31.13</c:v>
                </c:pt>
                <c:pt idx="51">
                  <c:v>31.06</c:v>
                </c:pt>
                <c:pt idx="52">
                  <c:v>30.88</c:v>
                </c:pt>
                <c:pt idx="53">
                  <c:v>31.6</c:v>
                </c:pt>
                <c:pt idx="54">
                  <c:v>31.53</c:v>
                </c:pt>
                <c:pt idx="55">
                  <c:v>31.7</c:v>
                </c:pt>
                <c:pt idx="56">
                  <c:v>31.73</c:v>
                </c:pt>
                <c:pt idx="57">
                  <c:v>31.52</c:v>
                </c:pt>
                <c:pt idx="58">
                  <c:v>31.53</c:v>
                </c:pt>
                <c:pt idx="59">
                  <c:v>31.82</c:v>
                </c:pt>
                <c:pt idx="60">
                  <c:v>31.28</c:v>
                </c:pt>
                <c:pt idx="61">
                  <c:v>30.7</c:v>
                </c:pt>
                <c:pt idx="62">
                  <c:v>30</c:v>
                </c:pt>
                <c:pt idx="63">
                  <c:v>30.11</c:v>
                </c:pt>
                <c:pt idx="64">
                  <c:v>30.02</c:v>
                </c:pt>
                <c:pt idx="65">
                  <c:v>30.9</c:v>
                </c:pt>
                <c:pt idx="66">
                  <c:v>30.66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102336"/>
        <c:axId val="708878792"/>
      </c:lineChart>
      <c:catAx>
        <c:axId val="777102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878792"/>
        <c:crosses val="autoZero"/>
        <c:auto val="1"/>
        <c:lblAlgn val="ctr"/>
        <c:lblOffset val="100"/>
        <c:noMultiLvlLbl val="0"/>
      </c:catAx>
      <c:valAx>
        <c:axId val="7088787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10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  <c:pt idx="66">
                  <c:v>42551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102.43</c:v>
                </c:pt>
                <c:pt idx="1">
                  <c:v>101.6</c:v>
                </c:pt>
                <c:pt idx="2">
                  <c:v>101.06</c:v>
                </c:pt>
                <c:pt idx="3">
                  <c:v>102.35</c:v>
                </c:pt>
                <c:pt idx="4">
                  <c:v>102.35</c:v>
                </c:pt>
                <c:pt idx="5">
                  <c:v>102.23</c:v>
                </c:pt>
                <c:pt idx="6">
                  <c:v>102.56</c:v>
                </c:pt>
                <c:pt idx="7">
                  <c:v>103</c:v>
                </c:pt>
                <c:pt idx="8">
                  <c:v>101.96</c:v>
                </c:pt>
                <c:pt idx="9">
                  <c:v>100.24</c:v>
                </c:pt>
                <c:pt idx="10">
                  <c:v>100.44</c:v>
                </c:pt>
                <c:pt idx="11">
                  <c:v>100.1</c:v>
                </c:pt>
                <c:pt idx="12">
                  <c:v>102.71</c:v>
                </c:pt>
                <c:pt idx="13">
                  <c:v>101.66</c:v>
                </c:pt>
                <c:pt idx="14">
                  <c:v>102.32</c:v>
                </c:pt>
                <c:pt idx="15">
                  <c:v>104.03</c:v>
                </c:pt>
                <c:pt idx="16">
                  <c:v>102.68</c:v>
                </c:pt>
                <c:pt idx="17">
                  <c:v>105.75</c:v>
                </c:pt>
                <c:pt idx="18">
                  <c:v>105.85</c:v>
                </c:pt>
                <c:pt idx="19">
                  <c:v>106.01</c:v>
                </c:pt>
                <c:pt idx="20">
                  <c:v>106.93</c:v>
                </c:pt>
                <c:pt idx="21">
                  <c:v>106.72</c:v>
                </c:pt>
                <c:pt idx="22">
                  <c:v>106.43</c:v>
                </c:pt>
                <c:pt idx="23">
                  <c:v>107.35</c:v>
                </c:pt>
                <c:pt idx="24">
                  <c:v>107.97</c:v>
                </c:pt>
                <c:pt idx="25">
                  <c:v>107.31</c:v>
                </c:pt>
                <c:pt idx="26">
                  <c:v>107.72</c:v>
                </c:pt>
                <c:pt idx="27">
                  <c:v>107.96</c:v>
                </c:pt>
                <c:pt idx="28">
                  <c:v>108</c:v>
                </c:pt>
                <c:pt idx="29">
                  <c:v>108.5</c:v>
                </c:pt>
                <c:pt idx="30">
                  <c:v>109.14</c:v>
                </c:pt>
                <c:pt idx="31">
                  <c:v>109.33</c:v>
                </c:pt>
                <c:pt idx="32">
                  <c:v>108.94</c:v>
                </c:pt>
                <c:pt idx="34">
                  <c:v>109.16</c:v>
                </c:pt>
                <c:pt idx="35">
                  <c:v>109.69</c:v>
                </c:pt>
                <c:pt idx="36">
                  <c:v>108.87</c:v>
                </c:pt>
                <c:pt idx="37">
                  <c:v>109.18</c:v>
                </c:pt>
                <c:pt idx="38">
                  <c:v>108.12</c:v>
                </c:pt>
                <c:pt idx="39">
                  <c:v>108.34</c:v>
                </c:pt>
                <c:pt idx="40">
                  <c:v>107.79</c:v>
                </c:pt>
                <c:pt idx="41">
                  <c:v>107.74</c:v>
                </c:pt>
                <c:pt idx="42">
                  <c:v>106.36</c:v>
                </c:pt>
                <c:pt idx="43">
                  <c:v>106.29</c:v>
                </c:pt>
                <c:pt idx="44">
                  <c:v>106.27</c:v>
                </c:pt>
                <c:pt idx="45">
                  <c:v>106.94</c:v>
                </c:pt>
                <c:pt idx="46">
                  <c:v>107.65</c:v>
                </c:pt>
                <c:pt idx="47">
                  <c:v>107.58</c:v>
                </c:pt>
                <c:pt idx="48">
                  <c:v>107.69</c:v>
                </c:pt>
                <c:pt idx="49">
                  <c:v>107.89</c:v>
                </c:pt>
                <c:pt idx="50">
                  <c:v>104.65</c:v>
                </c:pt>
                <c:pt idx="51">
                  <c:v>105.13</c:v>
                </c:pt>
                <c:pt idx="52">
                  <c:v>105.85</c:v>
                </c:pt>
                <c:pt idx="53">
                  <c:v>106.04</c:v>
                </c:pt>
                <c:pt idx="54">
                  <c:v>105.62</c:v>
                </c:pt>
                <c:pt idx="55">
                  <c:v>105.49</c:v>
                </c:pt>
                <c:pt idx="56">
                  <c:v>105.5</c:v>
                </c:pt>
                <c:pt idx="57">
                  <c:v>105.14</c:v>
                </c:pt>
                <c:pt idx="58">
                  <c:v>105.09</c:v>
                </c:pt>
                <c:pt idx="59">
                  <c:v>104.5</c:v>
                </c:pt>
                <c:pt idx="60">
                  <c:v>103.96</c:v>
                </c:pt>
                <c:pt idx="61">
                  <c:v>103.66</c:v>
                </c:pt>
                <c:pt idx="62">
                  <c:v>101.97</c:v>
                </c:pt>
                <c:pt idx="63">
                  <c:v>101.38</c:v>
                </c:pt>
                <c:pt idx="64">
                  <c:v>100.62</c:v>
                </c:pt>
                <c:pt idx="65">
                  <c:v>102.73</c:v>
                </c:pt>
                <c:pt idx="66">
                  <c:v>102.55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0008272"/>
        <c:axId val="780007880"/>
      </c:lineChart>
      <c:dateAx>
        <c:axId val="780008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007880"/>
        <c:crosses val="autoZero"/>
        <c:auto val="1"/>
        <c:lblOffset val="100"/>
        <c:baseTimeUnit val="days"/>
      </c:dateAx>
      <c:valAx>
        <c:axId val="7800078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00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42646</c:v>
                </c:pt>
                <c:pt idx="1">
                  <c:v>42643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42620</c:v>
                </c:pt>
                <c:pt idx="20">
                  <c:v>42619</c:v>
                </c:pt>
                <c:pt idx="21">
                  <c:v>42615</c:v>
                </c:pt>
                <c:pt idx="22">
                  <c:v>42614</c:v>
                </c:pt>
                <c:pt idx="23">
                  <c:v>42613</c:v>
                </c:pt>
                <c:pt idx="24">
                  <c:v>42612</c:v>
                </c:pt>
                <c:pt idx="25">
                  <c:v>42611</c:v>
                </c:pt>
                <c:pt idx="26">
                  <c:v>42608</c:v>
                </c:pt>
                <c:pt idx="27">
                  <c:v>42607</c:v>
                </c:pt>
                <c:pt idx="28">
                  <c:v>42606</c:v>
                </c:pt>
                <c:pt idx="29">
                  <c:v>42605</c:v>
                </c:pt>
                <c:pt idx="30">
                  <c:v>42604</c:v>
                </c:pt>
                <c:pt idx="31">
                  <c:v>42601</c:v>
                </c:pt>
                <c:pt idx="32">
                  <c:v>42600</c:v>
                </c:pt>
                <c:pt idx="33">
                  <c:v>42599</c:v>
                </c:pt>
                <c:pt idx="34">
                  <c:v>42598</c:v>
                </c:pt>
                <c:pt idx="35">
                  <c:v>42597</c:v>
                </c:pt>
                <c:pt idx="36">
                  <c:v>42594</c:v>
                </c:pt>
                <c:pt idx="37">
                  <c:v>42593</c:v>
                </c:pt>
                <c:pt idx="38">
                  <c:v>42592</c:v>
                </c:pt>
                <c:pt idx="39">
                  <c:v>42591</c:v>
                </c:pt>
                <c:pt idx="40">
                  <c:v>42590</c:v>
                </c:pt>
                <c:pt idx="41">
                  <c:v>42587</c:v>
                </c:pt>
                <c:pt idx="42">
                  <c:v>42586</c:v>
                </c:pt>
                <c:pt idx="43">
                  <c:v>42585</c:v>
                </c:pt>
                <c:pt idx="44">
                  <c:v>42584</c:v>
                </c:pt>
                <c:pt idx="45">
                  <c:v>42583</c:v>
                </c:pt>
                <c:pt idx="46">
                  <c:v>42580</c:v>
                </c:pt>
                <c:pt idx="47">
                  <c:v>42579</c:v>
                </c:pt>
                <c:pt idx="48">
                  <c:v>42578</c:v>
                </c:pt>
                <c:pt idx="49">
                  <c:v>42577</c:v>
                </c:pt>
                <c:pt idx="50">
                  <c:v>42576</c:v>
                </c:pt>
                <c:pt idx="51">
                  <c:v>42573</c:v>
                </c:pt>
                <c:pt idx="52">
                  <c:v>42572</c:v>
                </c:pt>
                <c:pt idx="53">
                  <c:v>42571</c:v>
                </c:pt>
                <c:pt idx="54">
                  <c:v>42570</c:v>
                </c:pt>
                <c:pt idx="55">
                  <c:v>42569</c:v>
                </c:pt>
                <c:pt idx="56">
                  <c:v>42566</c:v>
                </c:pt>
                <c:pt idx="57">
                  <c:v>42565</c:v>
                </c:pt>
                <c:pt idx="58">
                  <c:v>42564</c:v>
                </c:pt>
                <c:pt idx="59">
                  <c:v>42563</c:v>
                </c:pt>
                <c:pt idx="60">
                  <c:v>42562</c:v>
                </c:pt>
                <c:pt idx="61">
                  <c:v>42559</c:v>
                </c:pt>
                <c:pt idx="62">
                  <c:v>42558</c:v>
                </c:pt>
                <c:pt idx="63">
                  <c:v>42557</c:v>
                </c:pt>
                <c:pt idx="64">
                  <c:v>42556</c:v>
                </c:pt>
                <c:pt idx="65">
                  <c:v>42552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138.49</c:v>
                </c:pt>
                <c:pt idx="1">
                  <c:v>140</c:v>
                </c:pt>
                <c:pt idx="2">
                  <c:v>138.32</c:v>
                </c:pt>
                <c:pt idx="3">
                  <c:v>140.41</c:v>
                </c:pt>
                <c:pt idx="4">
                  <c:v>140.79</c:v>
                </c:pt>
                <c:pt idx="5">
                  <c:v>139.72</c:v>
                </c:pt>
                <c:pt idx="6">
                  <c:v>140.51</c:v>
                </c:pt>
                <c:pt idx="7">
                  <c:v>141.04</c:v>
                </c:pt>
                <c:pt idx="8">
                  <c:v>139.91</c:v>
                </c:pt>
                <c:pt idx="9">
                  <c:v>137.47</c:v>
                </c:pt>
                <c:pt idx="10">
                  <c:v>137.68</c:v>
                </c:pt>
                <c:pt idx="11">
                  <c:v>138.47</c:v>
                </c:pt>
                <c:pt idx="12">
                  <c:v>135.61000000000001</c:v>
                </c:pt>
                <c:pt idx="13">
                  <c:v>133.69</c:v>
                </c:pt>
                <c:pt idx="14">
                  <c:v>133.94999999999999</c:v>
                </c:pt>
                <c:pt idx="15">
                  <c:v>135.53</c:v>
                </c:pt>
                <c:pt idx="16">
                  <c:v>133.62</c:v>
                </c:pt>
                <c:pt idx="17">
                  <c:v>135.44</c:v>
                </c:pt>
                <c:pt idx="18">
                  <c:v>134.99</c:v>
                </c:pt>
                <c:pt idx="20">
                  <c:v>135.97</c:v>
                </c:pt>
                <c:pt idx="21">
                  <c:v>136.61000000000001</c:v>
                </c:pt>
                <c:pt idx="22">
                  <c:v>135.74</c:v>
                </c:pt>
                <c:pt idx="23">
                  <c:v>136.05000000000001</c:v>
                </c:pt>
                <c:pt idx="24">
                  <c:v>136.87</c:v>
                </c:pt>
                <c:pt idx="25">
                  <c:v>137.27000000000001</c:v>
                </c:pt>
                <c:pt idx="26">
                  <c:v>136.62</c:v>
                </c:pt>
                <c:pt idx="27">
                  <c:v>137.30000000000001</c:v>
                </c:pt>
                <c:pt idx="28">
                  <c:v>139.87</c:v>
                </c:pt>
                <c:pt idx="29">
                  <c:v>142.01</c:v>
                </c:pt>
                <c:pt idx="30">
                  <c:v>142.09</c:v>
                </c:pt>
                <c:pt idx="31">
                  <c:v>142.04</c:v>
                </c:pt>
                <c:pt idx="32">
                  <c:v>142.16999999999999</c:v>
                </c:pt>
                <c:pt idx="33">
                  <c:v>141.71</c:v>
                </c:pt>
                <c:pt idx="34">
                  <c:v>141.08000000000001</c:v>
                </c:pt>
                <c:pt idx="35">
                  <c:v>141.62</c:v>
                </c:pt>
                <c:pt idx="36">
                  <c:v>142.88</c:v>
                </c:pt>
                <c:pt idx="37">
                  <c:v>142.63</c:v>
                </c:pt>
                <c:pt idx="38">
                  <c:v>142.19</c:v>
                </c:pt>
                <c:pt idx="39">
                  <c:v>141.82</c:v>
                </c:pt>
                <c:pt idx="40">
                  <c:v>142.13</c:v>
                </c:pt>
                <c:pt idx="41">
                  <c:v>142.99</c:v>
                </c:pt>
                <c:pt idx="42">
                  <c:v>142.71</c:v>
                </c:pt>
                <c:pt idx="43">
                  <c:v>142.88</c:v>
                </c:pt>
                <c:pt idx="44">
                  <c:v>143.16999999999999</c:v>
                </c:pt>
                <c:pt idx="45">
                  <c:v>143.51</c:v>
                </c:pt>
                <c:pt idx="46">
                  <c:v>143.19999999999999</c:v>
                </c:pt>
                <c:pt idx="47">
                  <c:v>142.76</c:v>
                </c:pt>
                <c:pt idx="48">
                  <c:v>141.68</c:v>
                </c:pt>
                <c:pt idx="49">
                  <c:v>141.69999999999999</c:v>
                </c:pt>
                <c:pt idx="50">
                  <c:v>141.72999999999999</c:v>
                </c:pt>
                <c:pt idx="51">
                  <c:v>143.69</c:v>
                </c:pt>
                <c:pt idx="52">
                  <c:v>142.87</c:v>
                </c:pt>
                <c:pt idx="53">
                  <c:v>143.02000000000001</c:v>
                </c:pt>
                <c:pt idx="54">
                  <c:v>142.59</c:v>
                </c:pt>
                <c:pt idx="55">
                  <c:v>140.75</c:v>
                </c:pt>
                <c:pt idx="56">
                  <c:v>141.33000000000001</c:v>
                </c:pt>
                <c:pt idx="57">
                  <c:v>140.84</c:v>
                </c:pt>
                <c:pt idx="58">
                  <c:v>141.47999999999999</c:v>
                </c:pt>
                <c:pt idx="59">
                  <c:v>139.86000000000001</c:v>
                </c:pt>
                <c:pt idx="60">
                  <c:v>140.32</c:v>
                </c:pt>
                <c:pt idx="61">
                  <c:v>141.27000000000001</c:v>
                </c:pt>
                <c:pt idx="62">
                  <c:v>140.80000000000001</c:v>
                </c:pt>
                <c:pt idx="63">
                  <c:v>142.38</c:v>
                </c:pt>
                <c:pt idx="64">
                  <c:v>141.56</c:v>
                </c:pt>
                <c:pt idx="65">
                  <c:v>140.86000000000001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0005136"/>
        <c:axId val="779996120"/>
      </c:lineChart>
      <c:dateAx>
        <c:axId val="7800051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996120"/>
        <c:crosses val="autoZero"/>
        <c:auto val="1"/>
        <c:lblOffset val="100"/>
        <c:baseTimeUnit val="days"/>
      </c:dateAx>
      <c:valAx>
        <c:axId val="7799961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00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1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adjustColumnWidth="0" connectionId="10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adjustColumnWidth="0" connectionId="8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connectionId="8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connectionId="8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cvs" adjustColumnWidth="0" connectionId="10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cvs" connectionId="10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RO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mro" connectionId="8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KR" connectionId="1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KR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" backgroundRefresh="0" adjustColumnWidth="0" connectionId="6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F" backgroundRefresh="0" adjustColumnWidth="0" connectionId="6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jnj" backgroundRefresh="0" adjustColumnWidth="0" connectionId="9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JNJ" connectionId="9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KE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ke" backgroundRefresh="0" adjustColumnWidth="0" connectionId="1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MOS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MOS" connectionId="4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vgk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vgk" connectionId="7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U" connectionId="7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U" adjustColumnWidth="0" connectionId="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P" backgroundRefresh="0" connectionId="5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P" backgroundRefresh="0" adjustColumnWidth="0" connectionId="5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NTC+Historical+Prices" backgroundRefresh="0" adjustColumnWidth="0" connectionId="2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HES" backgroundRefresh="0" adjustColumnWidth="0" connectionId="9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clh" backgroundRefresh="0" adjustColumnWidth="0" connectionId="9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clh" connectionId="9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PY+Historical+Prices" adjustColumnWidth="0" connectionId="6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PY" connectionId="7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SWKS" backgroundRefresh="0" connectionId="6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SWKS" backgroundRefresh="0" adjustColumnWidth="0" connectionId="6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WFC" backgroundRefresh="0" adjustColumnWidth="0" connectionId="6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WFC" connectionId="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5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ALL" backgroundRefresh="0" connectionId="5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ual" backgroundRefresh="0" adjustColumnWidth="0" connectionId="2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UAL" connectionId="2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CAH" connectionId="3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GILD" backgroundRefresh="0" adjustColumnWidth="0" connectionId="2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2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GIS" adjustColumnWidth="0" connectionId="6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IS_1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mo" backgroundRefresh="0" connectionId="5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4.xml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4" activePane="bottomLeft" state="frozen"/>
      <selection activeCell="E5" sqref="E5"/>
      <selection pane="bottomLeft" activeCell="F254" sqref="F254"/>
    </sheetView>
  </sheetViews>
  <sheetFormatPr defaultColWidth="9.125" defaultRowHeight="18" customHeight="1" x14ac:dyDescent="0.25"/>
  <cols>
    <col min="1" max="1" width="9.625" style="287" bestFit="1" customWidth="1"/>
    <col min="2" max="2" width="11.25" style="25" customWidth="1"/>
    <col min="3" max="3" width="13.875" style="28" customWidth="1"/>
    <col min="4" max="4" width="12.625" style="25" customWidth="1"/>
    <col min="5" max="5" width="12.625" style="27" customWidth="1"/>
    <col min="6" max="6" width="13.75" style="25" customWidth="1"/>
    <col min="7" max="7" width="11.75" style="28" customWidth="1"/>
    <col min="8" max="8" width="12.375" style="25" customWidth="1"/>
    <col min="9" max="9" width="12.375" style="27" customWidth="1"/>
    <col min="10" max="10" width="9.25" style="28" bestFit="1" customWidth="1"/>
    <col min="11" max="11" width="9.25" style="27" bestFit="1" customWidth="1"/>
    <col min="12" max="12" width="11.375" style="28" bestFit="1" customWidth="1"/>
    <col min="13" max="13" width="9.25" style="28" bestFit="1" customWidth="1"/>
    <col min="14" max="14" width="10.125" style="25" bestFit="1" customWidth="1"/>
    <col min="15" max="15" width="9.125" style="25"/>
    <col min="16" max="16" width="9.625" style="25" bestFit="1" customWidth="1"/>
    <col min="17" max="17" width="11.25" style="25" bestFit="1" customWidth="1"/>
    <col min="18" max="18" width="10.125" style="25" bestFit="1" customWidth="1"/>
    <col min="19" max="16384" width="9.1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83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83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83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83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83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83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247</v>
      </c>
      <c r="R242" s="465"/>
      <c r="S242" s="432" t="s">
        <v>234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579">
        <f>T263</f>
        <v>1007.4200000000002</v>
      </c>
      <c r="Q244" s="367">
        <v>42451</v>
      </c>
      <c r="R244" s="465">
        <v>0.01</v>
      </c>
      <c r="S244" s="495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-7295.401999998714</v>
      </c>
      <c r="Q245" s="514"/>
      <c r="R245" s="465"/>
      <c r="S245" s="495">
        <v>42309</v>
      </c>
      <c r="T245" s="430">
        <v>0.26</v>
      </c>
    </row>
    <row r="246" spans="1:21" ht="18" customHeight="1" x14ac:dyDescent="0.25">
      <c r="Q246" s="366"/>
      <c r="R246" s="465"/>
      <c r="S246" s="495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-9407.4319999986474</v>
      </c>
      <c r="Q247" s="366"/>
      <c r="R247" s="465"/>
      <c r="S247" s="495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Balance!X2</f>
        <v>-9407.460000000021</v>
      </c>
      <c r="Q248" s="366"/>
      <c r="R248" s="465"/>
      <c r="S248" s="495">
        <v>42401</v>
      </c>
      <c r="T248" s="430">
        <v>0.57999999999999996</v>
      </c>
    </row>
    <row r="249" spans="1:21" ht="18" customHeight="1" x14ac:dyDescent="0.25">
      <c r="M249" s="26" t="s">
        <v>199</v>
      </c>
      <c r="N249" s="580">
        <f>R263</f>
        <v>0.03</v>
      </c>
      <c r="O249" s="353"/>
      <c r="Q249" s="366"/>
      <c r="R249" s="465"/>
      <c r="S249" s="495">
        <v>42430</v>
      </c>
      <c r="T249" s="430">
        <v>0.68</v>
      </c>
    </row>
    <row r="250" spans="1:21" ht="18" customHeight="1" x14ac:dyDescent="0.25">
      <c r="Q250" s="366"/>
      <c r="R250" s="465"/>
      <c r="S250" s="495">
        <v>42461</v>
      </c>
      <c r="T250" s="430">
        <v>0.37</v>
      </c>
    </row>
    <row r="251" spans="1:21" ht="18" customHeight="1" x14ac:dyDescent="0.25">
      <c r="M251" s="26" t="s">
        <v>134</v>
      </c>
      <c r="N251" s="581">
        <f>N247-N249-N248</f>
        <v>-1.9999986270704539E-3</v>
      </c>
      <c r="Q251" s="366"/>
      <c r="R251" s="465"/>
      <c r="S251" s="495">
        <v>42491</v>
      </c>
      <c r="T251" s="430">
        <v>0.13</v>
      </c>
    </row>
    <row r="252" spans="1:21" ht="18" customHeight="1" x14ac:dyDescent="0.25">
      <c r="Q252" s="366"/>
      <c r="R252" s="465"/>
      <c r="S252" s="495">
        <v>42552</v>
      </c>
      <c r="T252" s="430">
        <v>0.64</v>
      </c>
    </row>
    <row r="253" spans="1:21" ht="18" customHeight="1" x14ac:dyDescent="0.25">
      <c r="Q253" s="366"/>
      <c r="R253" s="465"/>
      <c r="S253" s="495">
        <v>42580</v>
      </c>
      <c r="T253" s="430">
        <v>-0.66</v>
      </c>
      <c r="U253" s="25" t="s">
        <v>305</v>
      </c>
    </row>
    <row r="254" spans="1:21" ht="18" customHeight="1" x14ac:dyDescent="0.25">
      <c r="Q254" s="366"/>
      <c r="R254" s="465"/>
      <c r="S254" s="495">
        <v>42582</v>
      </c>
      <c r="T254" s="430">
        <v>0.26</v>
      </c>
    </row>
    <row r="255" spans="1:21" ht="18" customHeight="1" x14ac:dyDescent="0.25">
      <c r="Q255" s="366"/>
      <c r="R255" s="465"/>
      <c r="S255" s="495">
        <v>42608</v>
      </c>
      <c r="T255" s="430">
        <v>0.44</v>
      </c>
    </row>
    <row r="256" spans="1:21" ht="18" customHeight="1" x14ac:dyDescent="0.25">
      <c r="Q256" s="366"/>
      <c r="R256" s="465"/>
      <c r="S256" s="495">
        <v>42614</v>
      </c>
      <c r="T256" s="430">
        <v>0.23</v>
      </c>
    </row>
    <row r="257" spans="17:20" ht="18" customHeight="1" x14ac:dyDescent="0.25">
      <c r="Q257" s="366"/>
      <c r="R257" s="465"/>
      <c r="S257" s="495">
        <v>42639</v>
      </c>
      <c r="T257" s="430">
        <v>0.56999999999999995</v>
      </c>
    </row>
    <row r="258" spans="17:20" ht="18" customHeight="1" x14ac:dyDescent="0.25">
      <c r="Q258" s="366"/>
      <c r="R258" s="465"/>
      <c r="S258" s="495">
        <v>42644</v>
      </c>
      <c r="T258" s="430">
        <v>0.14000000000000001</v>
      </c>
    </row>
    <row r="259" spans="17:20" ht="18" customHeight="1" x14ac:dyDescent="0.25">
      <c r="Q259" s="366"/>
      <c r="R259" s="465"/>
      <c r="S259" s="495"/>
      <c r="T259" s="430"/>
    </row>
    <row r="260" spans="17:20" ht="18" customHeight="1" x14ac:dyDescent="0.25">
      <c r="Q260" s="366"/>
      <c r="R260" s="465"/>
      <c r="S260" s="495"/>
      <c r="T260" s="430"/>
    </row>
    <row r="261" spans="17:20" ht="18" customHeight="1" x14ac:dyDescent="0.25">
      <c r="Q261" s="366"/>
      <c r="R261" s="465"/>
      <c r="S261" s="495"/>
      <c r="T261" s="430"/>
    </row>
    <row r="262" spans="17:20" ht="18" customHeight="1" x14ac:dyDescent="0.25">
      <c r="Q262" s="366"/>
      <c r="R262" s="465"/>
      <c r="S262" s="495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SUM(T243:T258)</f>
        <v>1007.4200000000002</v>
      </c>
    </row>
    <row r="274" spans="1:1" ht="18" customHeight="1" x14ac:dyDescent="0.25">
      <c r="A274" s="545"/>
    </row>
    <row r="275" spans="1:1" ht="18" customHeight="1" x14ac:dyDescent="0.25">
      <c r="A275" s="546" t="s">
        <v>372</v>
      </c>
    </row>
    <row r="276" spans="1:1" ht="18" customHeight="1" x14ac:dyDescent="0.25">
      <c r="A276" s="546" t="s">
        <v>373</v>
      </c>
    </row>
    <row r="277" spans="1:1" ht="18" customHeight="1" x14ac:dyDescent="0.25">
      <c r="A277" s="545" t="s">
        <v>374</v>
      </c>
    </row>
    <row r="278" spans="1:1" ht="18" customHeight="1" x14ac:dyDescent="0.25">
      <c r="A278" s="546" t="s">
        <v>375</v>
      </c>
    </row>
    <row r="279" spans="1:1" ht="18" customHeight="1" x14ac:dyDescent="0.25">
      <c r="A279" s="546" t="s">
        <v>376</v>
      </c>
    </row>
    <row r="280" spans="1:1" ht="18" customHeight="1" x14ac:dyDescent="0.25">
      <c r="A280" s="545" t="s">
        <v>377</v>
      </c>
    </row>
    <row r="281" spans="1:1" ht="18" customHeight="1" x14ac:dyDescent="0.25">
      <c r="A281" s="546" t="s">
        <v>378</v>
      </c>
    </row>
    <row r="282" spans="1:1" ht="18" customHeight="1" x14ac:dyDescent="0.25">
      <c r="A282" s="546" t="s">
        <v>379</v>
      </c>
    </row>
    <row r="283" spans="1:1" ht="18" customHeight="1" x14ac:dyDescent="0.25">
      <c r="A283" s="546" t="s">
        <v>380</v>
      </c>
    </row>
  </sheetData>
  <mergeCells count="3">
    <mergeCell ref="B12:B13"/>
    <mergeCell ref="B14:B15"/>
    <mergeCell ref="B163:B164"/>
  </mergeCells>
  <conditionalFormatting sqref="Q13">
    <cfRule type="expression" dxfId="841" priority="5">
      <formula>#REF!&gt;0</formula>
    </cfRule>
    <cfRule type="expression" dxfId="84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287"/>
  <sheetViews>
    <sheetView zoomScaleNormal="100" workbookViewId="0">
      <pane ySplit="1" topLeftCell="A263" activePane="bottomLeft" state="frozen"/>
      <selection pane="bottomLeft" activeCell="I268" sqref="I268"/>
    </sheetView>
  </sheetViews>
  <sheetFormatPr defaultColWidth="9.125" defaultRowHeight="20.100000000000001" customHeight="1" x14ac:dyDescent="0.25"/>
  <cols>
    <col min="1" max="1" width="4.75" style="170" customWidth="1"/>
    <col min="2" max="2" width="11.25" style="181" bestFit="1" customWidth="1"/>
    <col min="3" max="3" width="9" style="170" bestFit="1" customWidth="1"/>
    <col min="4" max="4" width="12.625" style="182" bestFit="1" customWidth="1"/>
    <col min="5" max="5" width="13.75" style="182" bestFit="1" customWidth="1"/>
    <col min="6" max="6" width="8.625" style="182" bestFit="1" customWidth="1"/>
    <col min="7" max="7" width="12.875" style="182" bestFit="1" customWidth="1"/>
    <col min="8" max="8" width="13.625" style="182" bestFit="1" customWidth="1"/>
    <col min="9" max="9" width="11.25" style="228" bestFit="1" customWidth="1"/>
    <col min="10" max="10" width="12.875" style="170" bestFit="1" customWidth="1"/>
    <col min="11" max="11" width="10.25" style="170" bestFit="1" customWidth="1"/>
    <col min="12" max="12" width="12.125" style="170" bestFit="1" customWidth="1"/>
    <col min="13" max="13" width="11.375" style="218" bestFit="1" customWidth="1"/>
    <col min="14" max="14" width="8.75" style="190" bestFit="1" customWidth="1"/>
    <col min="15" max="15" width="10" style="217" bestFit="1" customWidth="1"/>
    <col min="16" max="16" width="11.625" style="344" bestFit="1" customWidth="1"/>
    <col min="17" max="17" width="12.25" style="344" bestFit="1" customWidth="1"/>
    <col min="18" max="18" width="10.75" style="344" bestFit="1" customWidth="1"/>
    <col min="19" max="19" width="11.6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5" style="218" bestFit="1" customWidth="1"/>
    <col min="24" max="24" width="11.375" style="170" bestFit="1" customWidth="1"/>
    <col min="25" max="25" width="9.125" style="170"/>
    <col min="26" max="26" width="11.375" style="170" bestFit="1" customWidth="1"/>
    <col min="27" max="16384" width="9.125" style="170"/>
  </cols>
  <sheetData>
    <row r="1" spans="1:42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410</v>
      </c>
      <c r="H1" s="350" t="s">
        <v>409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195</v>
      </c>
      <c r="Q1" s="352" t="s">
        <v>196</v>
      </c>
      <c r="R1" s="352" t="s">
        <v>197</v>
      </c>
      <c r="S1" s="352" t="s">
        <v>231</v>
      </c>
      <c r="T1" s="352" t="s">
        <v>232</v>
      </c>
      <c r="U1" s="351" t="s">
        <v>245</v>
      </c>
      <c r="V1" s="351" t="s">
        <v>246</v>
      </c>
      <c r="W1" s="351" t="s">
        <v>411</v>
      </c>
      <c r="X1" s="219" t="s">
        <v>154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-9407.460000000021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4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125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10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11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11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9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8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8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9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9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323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8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1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 t="shared" ref="N283" si="751">M283/J283</f>
        <v>-2.6291625000000058E-2</v>
      </c>
      <c r="O283" s="256" t="b">
        <f t="shared" ref="O283" si="752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3">I283-Q283</f>
        <v>90552.049999999988</v>
      </c>
      <c r="S283" s="255">
        <v>-27372</v>
      </c>
      <c r="T283" s="255">
        <f t="shared" ref="T283" si="754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5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6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7">(F284-F$2)/F$2</f>
        <v>4.3266492527053869E-2</v>
      </c>
      <c r="I284" s="508">
        <v>389657.79</v>
      </c>
      <c r="J284" s="255">
        <v>400000</v>
      </c>
      <c r="K284" s="255">
        <f t="shared" ref="K284" si="758">I284-I283-J284+J283</f>
        <v>174.44000000000233</v>
      </c>
      <c r="L284" s="175">
        <f t="shared" si="637"/>
        <v>4.478753713092032E-4</v>
      </c>
      <c r="M284" s="256">
        <f t="shared" ref="M284" si="759">I284-J284</f>
        <v>-10342.210000000021</v>
      </c>
      <c r="N284" s="257">
        <f t="shared" ref="N284" si="760">M284/J284</f>
        <v>-2.5855525000000053E-2</v>
      </c>
      <c r="O284" s="256" t="b">
        <f t="shared" ref="O284" si="761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2">I284-Q284</f>
        <v>85713.06</v>
      </c>
      <c r="S284" s="255">
        <v>-28150</v>
      </c>
      <c r="T284" s="255">
        <f t="shared" ref="T284" si="763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4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5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6">(F285-F$2)/F$2</f>
        <v>4.108058212384863E-2</v>
      </c>
      <c r="I285" s="226">
        <v>389787.58</v>
      </c>
      <c r="J285" s="177">
        <v>400000</v>
      </c>
      <c r="K285" s="177">
        <f t="shared" ref="K285" si="767">I285-I284-J285+J284</f>
        <v>129.79000000003725</v>
      </c>
      <c r="L285" s="175">
        <f t="shared" si="637"/>
        <v>3.3308714295186365E-4</v>
      </c>
      <c r="M285" s="187">
        <f t="shared" ref="M285" si="768">I285-J285</f>
        <v>-10212.419999999984</v>
      </c>
      <c r="N285" s="189">
        <f t="shared" ref="N285" si="769">M285/J285</f>
        <v>-2.5531049999999958E-2</v>
      </c>
      <c r="O285" s="187" t="b">
        <f t="shared" ref="O285" si="770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1">I285-Q285</f>
        <v>73356.44</v>
      </c>
      <c r="S285" s="177">
        <v>-28447</v>
      </c>
      <c r="T285" s="177">
        <f t="shared" ref="T285" si="772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3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" si="774">(C286-C285)/C285</f>
        <v>-4.9555802332037933E-3</v>
      </c>
      <c r="E286" s="214">
        <f t="shared" ref="E286" si="775">(C286-$C$2)/$C$2</f>
        <v>2.2854397747379105E-2</v>
      </c>
      <c r="F286" s="224">
        <v>5289.65</v>
      </c>
      <c r="G286" s="175">
        <f t="shared" ref="G286" si="776">(F286-F285)/F285</f>
        <v>-2.1166336846593589E-3</v>
      </c>
      <c r="H286" s="208">
        <f t="shared" ref="H286" si="777">(F286-F$2)/F$2</f>
        <v>3.8876995895280521E-2</v>
      </c>
      <c r="I286" s="226">
        <v>385233.03</v>
      </c>
      <c r="J286" s="177">
        <v>400000</v>
      </c>
      <c r="K286" s="177">
        <f t="shared" ref="K286" si="778">I286-I285-J286+J285</f>
        <v>-4554.5499999999884</v>
      </c>
      <c r="L286" s="175">
        <f t="shared" ref="L286" si="779">K286/I285</f>
        <v>-1.1684697598625355E-2</v>
      </c>
      <c r="M286" s="187">
        <f t="shared" ref="M286" si="780">I286-J286</f>
        <v>-14766.969999999972</v>
      </c>
      <c r="N286" s="189">
        <f t="shared" ref="N286" si="781">M286/J286</f>
        <v>-3.6917424999999927E-2</v>
      </c>
      <c r="O286" s="187" t="b">
        <f t="shared" ref="O286" si="782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3">I286-Q286</f>
        <v>48130.640000000014</v>
      </c>
      <c r="S286" s="177">
        <v>-32163</v>
      </c>
      <c r="T286" s="177">
        <f t="shared" ref="T286" si="784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5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ref="D287" si="786">(C287-C286)/C286</f>
        <v>4.2966951717981657E-3</v>
      </c>
      <c r="E287" s="214">
        <f t="shared" ref="E287" si="787">(C287-$C$2)/$C$2</f>
        <v>2.7249291299632789E-2</v>
      </c>
      <c r="F287" s="224">
        <v>5316.02</v>
      </c>
      <c r="G287" s="175">
        <f t="shared" ref="G287" si="788">(F287-F286)/F286</f>
        <v>4.9852069607631512E-3</v>
      </c>
      <c r="H287" s="208">
        <f t="shared" ref="H287" si="789">(F287-F$2)/F$2</f>
        <v>4.4056012726594387E-2</v>
      </c>
      <c r="I287" s="226">
        <v>390592.54</v>
      </c>
      <c r="J287" s="177">
        <v>400000</v>
      </c>
      <c r="K287" s="177">
        <f t="shared" ref="K287" si="790">I287-I286-J287+J286</f>
        <v>5359.5099999999511</v>
      </c>
      <c r="L287" s="175">
        <f t="shared" ref="L287" si="791">K287/I286</f>
        <v>1.3912384407951599E-2</v>
      </c>
      <c r="M287" s="187">
        <f t="shared" ref="M287" si="792">I287-J287</f>
        <v>-9407.460000000021</v>
      </c>
      <c r="N287" s="189">
        <f t="shared" ref="N287" si="793">M287/J287</f>
        <v>-2.3518650000000054E-2</v>
      </c>
      <c r="O287" s="187" t="b">
        <f t="shared" ref="O287" si="794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5">I287-Q287</f>
        <v>77259.929999999993</v>
      </c>
      <c r="S287" s="177">
        <v>-29624</v>
      </c>
      <c r="T287" s="177">
        <f t="shared" ref="T287" si="796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7">N287/V287</f>
        <v>-6.6367993215331003E-2</v>
      </c>
    </row>
  </sheetData>
  <conditionalFormatting sqref="D3:D287">
    <cfRule type="colorScale" priority="23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87">
    <cfRule type="colorScale" priority="1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87">
    <cfRule type="colorScale" priority="16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87">
    <cfRule type="colorScale" priority="23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88:L1048576">
    <cfRule type="colorScale" priority="46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4"/>
  <sheetViews>
    <sheetView tabSelected="1" zoomScaleNormal="100" workbookViewId="0">
      <pane ySplit="1" topLeftCell="A20" activePane="bottomLeft" state="frozen"/>
      <selection pane="bottomLeft" activeCell="J23" sqref="J23"/>
    </sheetView>
  </sheetViews>
  <sheetFormatPr defaultColWidth="9.125" defaultRowHeight="21.95" customHeight="1" x14ac:dyDescent="0.25"/>
  <cols>
    <col min="1" max="1" width="8.375" style="53" bestFit="1" customWidth="1"/>
    <col min="2" max="2" width="8.25" style="53" bestFit="1" customWidth="1"/>
    <col min="3" max="3" width="9.125" style="53"/>
    <col min="4" max="4" width="9.125" style="50"/>
    <col min="5" max="5" width="6.875" style="54" bestFit="1" customWidth="1"/>
    <col min="6" max="6" width="10.875" style="248" bestFit="1" customWidth="1"/>
    <col min="7" max="7" width="10.75" style="248" bestFit="1" customWidth="1"/>
    <col min="8" max="8" width="12.125" style="50" customWidth="1"/>
    <col min="9" max="9" width="10.75" style="49" bestFit="1" customWidth="1"/>
    <col min="10" max="10" width="14.125" style="380" bestFit="1" customWidth="1"/>
    <col min="11" max="11" width="14.125" style="138" bestFit="1" customWidth="1"/>
    <col min="12" max="12" width="14.375" style="49" bestFit="1" customWidth="1"/>
    <col min="13" max="13" width="12.75" bestFit="1" customWidth="1"/>
    <col min="14" max="14" width="7.125" style="49" bestFit="1" customWidth="1"/>
    <col min="15" max="15" width="19.125" style="365" customWidth="1"/>
    <col min="16" max="16" width="12.875" style="365" customWidth="1"/>
    <col min="17" max="17" width="10.25" style="50" bestFit="1" customWidth="1"/>
    <col min="18" max="18" width="10.75" style="50" bestFit="1" customWidth="1"/>
    <col min="19" max="20" width="10.25" style="50" bestFit="1" customWidth="1"/>
    <col min="21" max="16384" width="9.1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188</v>
      </c>
      <c r="K1" s="364" t="s">
        <v>220</v>
      </c>
      <c r="L1" s="58" t="s">
        <v>185</v>
      </c>
      <c r="M1" s="58" t="s">
        <v>262</v>
      </c>
      <c r="N1" s="58" t="s">
        <v>92</v>
      </c>
      <c r="O1" s="364" t="s">
        <v>219</v>
      </c>
      <c r="P1" s="364" t="s">
        <v>405</v>
      </c>
    </row>
    <row r="2" spans="1:20" ht="21.95" customHeight="1" x14ac:dyDescent="0.25">
      <c r="A2" s="51"/>
      <c r="B2" s="51"/>
      <c r="C2" s="52"/>
      <c r="E2" s="23" t="s">
        <v>10</v>
      </c>
      <c r="F2" s="248">
        <v>10.4</v>
      </c>
      <c r="G2" s="248">
        <v>10.4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1.18E-2</v>
      </c>
      <c r="P2" s="375">
        <v>1.9599999999999999E-2</v>
      </c>
      <c r="Q2" s="152"/>
      <c r="R2" s="49"/>
      <c r="S2" s="49"/>
    </row>
    <row r="3" spans="1:20" ht="21.95" customHeight="1" x14ac:dyDescent="0.25">
      <c r="A3" s="51"/>
      <c r="B3" s="51"/>
      <c r="C3" s="52"/>
      <c r="E3" s="23" t="s">
        <v>215</v>
      </c>
      <c r="F3" s="248">
        <v>113.05</v>
      </c>
      <c r="G3" s="248">
        <v>113.05</v>
      </c>
      <c r="H3" s="50">
        <v>0</v>
      </c>
      <c r="I3" s="49">
        <v>0</v>
      </c>
      <c r="J3" s="379">
        <v>0</v>
      </c>
      <c r="K3" s="365">
        <v>0</v>
      </c>
      <c r="L3" s="49">
        <v>363.09999999999945</v>
      </c>
      <c r="M3">
        <v>0</v>
      </c>
      <c r="N3" s="376" t="str">
        <f>HYPERLINK("http://finance.yahoo.com/q?s=" &amp; E3, "Link")</f>
        <v>Link</v>
      </c>
      <c r="O3" s="365">
        <v>2.0199999999999999E-2</v>
      </c>
      <c r="P3" s="365">
        <v>4.0000000000000002E-4</v>
      </c>
      <c r="R3" s="49"/>
    </row>
    <row r="4" spans="1:20" ht="21.95" customHeight="1" x14ac:dyDescent="0.25">
      <c r="A4" s="51"/>
      <c r="B4" s="51"/>
      <c r="C4" s="52"/>
      <c r="E4" s="23" t="s">
        <v>296</v>
      </c>
      <c r="F4" s="248">
        <v>55.98</v>
      </c>
      <c r="G4" s="248">
        <v>55.98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P4" s="375">
        <v>2.4500000000000001E-2</v>
      </c>
      <c r="Q4" s="152"/>
    </row>
    <row r="5" spans="1:20" ht="21.95" customHeight="1" x14ac:dyDescent="0.25">
      <c r="A5" s="52"/>
      <c r="B5" s="52"/>
      <c r="C5" s="52"/>
      <c r="E5" s="23" t="s">
        <v>45</v>
      </c>
      <c r="F5" s="248">
        <v>67.81</v>
      </c>
      <c r="G5" s="248">
        <v>67.81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1.9099999999999999E-2</v>
      </c>
      <c r="P5" s="375">
        <v>-4.0000000000000002E-4</v>
      </c>
      <c r="S5" s="49"/>
    </row>
    <row r="6" spans="1:20" ht="21.95" customHeight="1" x14ac:dyDescent="0.25">
      <c r="A6" s="51"/>
      <c r="B6" s="51"/>
      <c r="C6" s="52"/>
      <c r="E6" s="23" t="s">
        <v>33</v>
      </c>
      <c r="F6" s="248">
        <v>173.48</v>
      </c>
      <c r="G6" s="248">
        <v>173.48</v>
      </c>
      <c r="H6" s="50">
        <v>0</v>
      </c>
      <c r="I6" s="49">
        <v>0</v>
      </c>
      <c r="J6" s="379">
        <v>0</v>
      </c>
      <c r="K6" s="365">
        <v>0</v>
      </c>
      <c r="L6" s="49">
        <v>780.73999999999796</v>
      </c>
      <c r="M6">
        <v>0</v>
      </c>
      <c r="N6" s="376" t="str">
        <f>HYPERLINK("http://finance.yahoo.com/q?s=" &amp; E6, "Link")</f>
        <v>Link</v>
      </c>
      <c r="O6" s="365">
        <v>1.18E-2</v>
      </c>
      <c r="P6" s="365">
        <v>2.6200000000000001E-2</v>
      </c>
      <c r="Q6" s="461"/>
      <c r="T6" s="49"/>
    </row>
    <row r="7" spans="1:20" ht="21.95" customHeight="1" x14ac:dyDescent="0.25">
      <c r="A7" s="51"/>
      <c r="B7" s="51"/>
      <c r="C7" s="52"/>
      <c r="E7" s="23" t="s">
        <v>251</v>
      </c>
      <c r="F7" s="248">
        <v>64.36</v>
      </c>
      <c r="G7" s="248">
        <v>64.36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0.02</v>
      </c>
      <c r="P7" s="375">
        <v>1.21E-2</v>
      </c>
      <c r="Q7" s="461"/>
      <c r="R7" s="49"/>
    </row>
    <row r="8" spans="1:20" ht="21.95" customHeight="1" x14ac:dyDescent="0.25">
      <c r="A8" s="51"/>
      <c r="B8" s="51"/>
      <c r="C8" s="52"/>
      <c r="E8" s="23" t="s">
        <v>62</v>
      </c>
      <c r="F8" s="248">
        <v>309.7</v>
      </c>
      <c r="G8" s="248">
        <v>309.7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-5.7000000000000002E-3</v>
      </c>
      <c r="R8" s="49"/>
    </row>
    <row r="9" spans="1:20" ht="21.95" customHeight="1" x14ac:dyDescent="0.25">
      <c r="A9" s="51"/>
      <c r="B9" s="51"/>
      <c r="C9" s="52"/>
      <c r="E9" s="23" t="s">
        <v>52</v>
      </c>
      <c r="F9" s="248">
        <v>75.88</v>
      </c>
      <c r="G9" s="248">
        <v>77.66</v>
      </c>
      <c r="H9" s="336">
        <v>50</v>
      </c>
      <c r="I9" s="49">
        <v>3883</v>
      </c>
      <c r="J9" s="379">
        <v>-89</v>
      </c>
      <c r="K9" s="365">
        <v>-2.2920422353850133E-2</v>
      </c>
      <c r="L9" s="379">
        <v>401.94999999999891</v>
      </c>
      <c r="M9">
        <v>25</v>
      </c>
      <c r="N9" s="376" t="str">
        <f>HYPERLINK("http://finance.yahoo.com/q?s=" &amp; E9, "Link")</f>
        <v>Link</v>
      </c>
      <c r="O9" s="375">
        <v>2.3099999999999999E-2</v>
      </c>
      <c r="P9" s="375">
        <v>2.5000000000000001E-3</v>
      </c>
      <c r="Q9" s="152"/>
      <c r="S9" s="49"/>
    </row>
    <row r="10" spans="1:20" ht="21.95" customHeight="1" x14ac:dyDescent="0.25">
      <c r="A10" s="51"/>
      <c r="B10" s="51"/>
      <c r="C10" s="51"/>
      <c r="E10" s="23" t="s">
        <v>248</v>
      </c>
      <c r="F10" s="248">
        <v>24.86</v>
      </c>
      <c r="G10" s="248">
        <v>21.368600000000001</v>
      </c>
      <c r="H10" s="50">
        <v>200</v>
      </c>
      <c r="I10" s="49">
        <v>4273.72</v>
      </c>
      <c r="J10" s="379">
        <v>698.27999999999975</v>
      </c>
      <c r="K10" s="365">
        <v>0.16338927210954385</v>
      </c>
      <c r="L10" s="49">
        <v>698.27999999999975</v>
      </c>
      <c r="M10" s="30">
        <v>42657</v>
      </c>
      <c r="N10" s="376" t="str">
        <f>HYPERLINK("http://finance.yahoo.com/q?s=" &amp; E10, "Link")</f>
        <v>Link</v>
      </c>
      <c r="O10" s="365">
        <v>4.9299999999999997E-2</v>
      </c>
      <c r="P10" s="365">
        <v>1.89E-2</v>
      </c>
    </row>
    <row r="11" spans="1:20" ht="21.95" customHeight="1" x14ac:dyDescent="0.25">
      <c r="A11" s="52"/>
      <c r="B11" s="51"/>
      <c r="C11" s="52"/>
      <c r="E11" s="23" t="s">
        <v>8</v>
      </c>
      <c r="F11" s="248">
        <v>67</v>
      </c>
      <c r="G11" s="248">
        <v>67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1.77E-2</v>
      </c>
      <c r="P11" s="375">
        <v>1.6199999999999999E-2</v>
      </c>
      <c r="Q11" s="461"/>
      <c r="R11" s="49"/>
      <c r="S11" s="49"/>
    </row>
    <row r="12" spans="1:20" ht="21.95" customHeight="1" x14ac:dyDescent="0.25">
      <c r="A12" s="51"/>
      <c r="B12" s="51"/>
      <c r="C12" s="52"/>
      <c r="E12" s="23" t="s">
        <v>17</v>
      </c>
      <c r="F12" s="248">
        <v>12.33</v>
      </c>
      <c r="G12" s="248">
        <v>17.994157777777808</v>
      </c>
      <c r="H12" s="336">
        <v>4500</v>
      </c>
      <c r="I12" s="49">
        <v>80973.710000000137</v>
      </c>
      <c r="J12" s="379">
        <v>-25488.710000000137</v>
      </c>
      <c r="K12" s="365">
        <v>-0.31477759880336587</v>
      </c>
      <c r="L12" s="379">
        <v>-25488.710000000137</v>
      </c>
      <c r="M12">
        <v>1300</v>
      </c>
      <c r="N12" s="376" t="str">
        <f>HYPERLINK("http://finance.yahoo.com/q?s=" &amp; E12, "Link")</f>
        <v>Link</v>
      </c>
      <c r="O12" s="375">
        <v>0</v>
      </c>
      <c r="P12" s="375">
        <v>1.0699999999999999E-2</v>
      </c>
      <c r="Q12" s="152"/>
      <c r="S12" s="49"/>
    </row>
    <row r="13" spans="1:20" ht="21.95" customHeight="1" x14ac:dyDescent="0.25">
      <c r="A13" s="52"/>
      <c r="B13" s="52"/>
      <c r="C13" s="52"/>
      <c r="E13" s="23" t="s">
        <v>388</v>
      </c>
      <c r="F13" s="248">
        <v>86.2</v>
      </c>
      <c r="G13" s="248">
        <v>89.204999999999998</v>
      </c>
      <c r="H13" s="336">
        <v>40</v>
      </c>
      <c r="I13" s="49">
        <v>3568.2</v>
      </c>
      <c r="J13" s="379">
        <v>-120.19999999999982</v>
      </c>
      <c r="K13" s="365">
        <v>-3.3686452553107961E-2</v>
      </c>
      <c r="L13" s="379">
        <v>-120.19999999999982</v>
      </c>
      <c r="M13" s="30">
        <v>42657</v>
      </c>
      <c r="N13" s="376" t="str">
        <f>HYPERLINK("http://finance.yahoo.com/q?s=" &amp; E13, "Link")</f>
        <v>Link</v>
      </c>
      <c r="O13" s="375">
        <v>1.9099999999999999E-2</v>
      </c>
      <c r="P13" s="375">
        <v>-2.0000000000000001E-4</v>
      </c>
      <c r="R13" s="49"/>
    </row>
    <row r="14" spans="1:20" ht="21.95" customHeight="1" x14ac:dyDescent="0.25">
      <c r="A14" s="51"/>
      <c r="B14" s="51"/>
      <c r="C14" s="52"/>
      <c r="E14" s="23" t="s">
        <v>32</v>
      </c>
      <c r="F14" s="248">
        <v>40.32</v>
      </c>
      <c r="G14" s="248">
        <v>40.32</v>
      </c>
      <c r="H14" s="336">
        <v>0</v>
      </c>
      <c r="I14" s="49">
        <v>0</v>
      </c>
      <c r="J14" s="379">
        <v>0</v>
      </c>
      <c r="K14" s="365">
        <v>0</v>
      </c>
      <c r="L14" s="379">
        <v>1198.4699999999971</v>
      </c>
      <c r="M14">
        <v>0</v>
      </c>
      <c r="N14" s="376" t="str">
        <f>HYPERLINK("http://finance.yahoo.com/q?s=" &amp; E14, "Link")</f>
        <v>Link</v>
      </c>
      <c r="O14" s="375">
        <v>2.06E-2</v>
      </c>
      <c r="P14" s="375">
        <v>4.1999999999999997E-3</v>
      </c>
      <c r="Q14" s="152"/>
      <c r="S14" s="49"/>
    </row>
    <row r="15" spans="1:20" ht="21.95" customHeight="1" x14ac:dyDescent="0.25">
      <c r="A15" s="51"/>
      <c r="B15" s="51"/>
      <c r="C15" s="52"/>
      <c r="E15" s="23" t="s">
        <v>355</v>
      </c>
      <c r="F15" s="248">
        <v>66.97</v>
      </c>
      <c r="G15" s="248">
        <v>69.80923076923078</v>
      </c>
      <c r="H15" s="336">
        <v>65</v>
      </c>
      <c r="I15" s="49">
        <v>4537.6000000000004</v>
      </c>
      <c r="J15" s="379">
        <v>-184.55000000000018</v>
      </c>
      <c r="K15" s="365">
        <v>-4.0671279971791416E-2</v>
      </c>
      <c r="L15" s="379">
        <v>-184.55000000000018</v>
      </c>
      <c r="M15" s="30">
        <v>42650</v>
      </c>
      <c r="N15" s="376" t="str">
        <f>HYPERLINK("http://finance.yahoo.com/q?s=" &amp; E15, "Link")</f>
        <v>Link</v>
      </c>
      <c r="O15" s="375">
        <v>1.43E-2</v>
      </c>
      <c r="P15" s="375">
        <v>-1.5900000000000001E-2</v>
      </c>
    </row>
    <row r="16" spans="1:20" ht="21.95" customHeight="1" x14ac:dyDescent="0.25">
      <c r="A16" s="52"/>
      <c r="B16" s="52"/>
      <c r="C16" s="52"/>
      <c r="E16" s="23" t="s">
        <v>63</v>
      </c>
      <c r="F16" s="248">
        <v>92.45</v>
      </c>
      <c r="G16" s="248">
        <v>93.310571428571421</v>
      </c>
      <c r="H16" s="336">
        <v>70</v>
      </c>
      <c r="I16" s="49">
        <v>6531.74</v>
      </c>
      <c r="J16" s="379">
        <v>-60.239999999999782</v>
      </c>
      <c r="K16" s="365">
        <v>-9.2226573623566312E-3</v>
      </c>
      <c r="L16" s="379">
        <v>-60.239999999999782</v>
      </c>
      <c r="M16">
        <v>55</v>
      </c>
      <c r="N16" s="376" t="str">
        <f>HYPERLINK("http://finance.yahoo.com/q?s=" &amp; E16, "Link")</f>
        <v>Link</v>
      </c>
      <c r="O16" s="375">
        <v>1.5299999999999999E-2</v>
      </c>
      <c r="P16" s="375">
        <v>-1.5E-3</v>
      </c>
      <c r="Q16" s="49"/>
      <c r="S16" s="49"/>
    </row>
    <row r="17" spans="1:20" ht="21.95" customHeight="1" x14ac:dyDescent="0.25">
      <c r="A17" s="51"/>
      <c r="B17" s="51"/>
      <c r="C17" s="52"/>
      <c r="E17" s="23" t="s">
        <v>206</v>
      </c>
      <c r="F17" s="248">
        <v>12.48</v>
      </c>
      <c r="G17" s="248">
        <v>11.884439999999998</v>
      </c>
      <c r="H17" s="336">
        <v>250</v>
      </c>
      <c r="I17" s="49">
        <v>2971.1099999999997</v>
      </c>
      <c r="J17" s="379">
        <v>148.89000000000033</v>
      </c>
      <c r="K17" s="365">
        <v>5.0112584185708596E-2</v>
      </c>
      <c r="L17" s="379">
        <v>148.89000000000033</v>
      </c>
      <c r="M17">
        <v>150</v>
      </c>
      <c r="N17" s="376" t="str">
        <f>HYPERLINK("http://finance.yahoo.com/q?s=" &amp; E17, "Link")</f>
        <v>Link</v>
      </c>
      <c r="O17" s="375">
        <v>4.9700000000000001E-2</v>
      </c>
      <c r="P17" s="375">
        <v>2.3E-2</v>
      </c>
      <c r="Q17" s="461"/>
      <c r="R17" s="49"/>
    </row>
    <row r="18" spans="1:20" ht="21.95" customHeight="1" x14ac:dyDescent="0.25">
      <c r="A18" s="51"/>
      <c r="B18" s="51"/>
      <c r="C18" s="52"/>
      <c r="E18" s="23" t="s">
        <v>356</v>
      </c>
      <c r="F18" s="248">
        <v>24.66</v>
      </c>
      <c r="G18" s="248">
        <v>24.28</v>
      </c>
      <c r="H18" s="336">
        <v>100</v>
      </c>
      <c r="I18" s="49">
        <v>2428</v>
      </c>
      <c r="J18" s="379">
        <v>38</v>
      </c>
      <c r="K18" s="365">
        <v>1.5650741350906053E-2</v>
      </c>
      <c r="L18" s="379">
        <v>38</v>
      </c>
      <c r="M18" s="30">
        <v>42650</v>
      </c>
      <c r="N18" s="376" t="str">
        <f>HYPERLINK("http://finance.yahoo.com/q?s=" &amp; E18, "Link")</f>
        <v>Link</v>
      </c>
      <c r="O18" s="375">
        <v>1.49E-2</v>
      </c>
      <c r="P18" s="375">
        <v>-3.2000000000000002E-3</v>
      </c>
      <c r="R18" s="49"/>
    </row>
    <row r="19" spans="1:20" ht="21.95" customHeight="1" x14ac:dyDescent="0.25">
      <c r="A19" s="52"/>
      <c r="B19" s="52"/>
      <c r="C19" s="52"/>
      <c r="E19" s="23" t="s">
        <v>9</v>
      </c>
      <c r="F19" s="248">
        <v>4.03</v>
      </c>
      <c r="G19" s="248">
        <v>4.0900499999999997</v>
      </c>
      <c r="H19" s="336">
        <v>800</v>
      </c>
      <c r="I19" s="49">
        <v>3272.04</v>
      </c>
      <c r="J19" s="379">
        <v>-48.039999999999964</v>
      </c>
      <c r="K19" s="365">
        <v>-1.4681972103030402E-2</v>
      </c>
      <c r="L19" s="379">
        <v>386.89000000000033</v>
      </c>
      <c r="M19" s="30">
        <v>42667</v>
      </c>
      <c r="N19" s="376" t="str">
        <f>HYPERLINK("http://finance.yahoo.com/q?s=" &amp; E19, "Link")</f>
        <v>Link</v>
      </c>
      <c r="O19" s="375">
        <v>0.10100000000000001</v>
      </c>
      <c r="P19" s="375">
        <v>-1.7100000000000001E-2</v>
      </c>
      <c r="R19" s="49"/>
    </row>
    <row r="20" spans="1:20" ht="21.95" customHeight="1" x14ac:dyDescent="0.25">
      <c r="A20" s="51"/>
      <c r="B20" s="52"/>
      <c r="C20" s="52"/>
      <c r="E20" s="23" t="s">
        <v>55</v>
      </c>
      <c r="F20" s="248">
        <v>77.569999999999993</v>
      </c>
      <c r="G20" s="248">
        <v>83.518799999999999</v>
      </c>
      <c r="H20" s="336">
        <v>200</v>
      </c>
      <c r="I20" s="49">
        <v>16703.759999999998</v>
      </c>
      <c r="J20" s="379">
        <v>-1189.7600000000002</v>
      </c>
      <c r="K20" s="365">
        <v>-7.1227077017390159E-2</v>
      </c>
      <c r="L20" s="379">
        <v>-1189.7600000000002</v>
      </c>
      <c r="M20">
        <v>150</v>
      </c>
      <c r="N20" s="376" t="str">
        <f>HYPERLINK("http://finance.yahoo.com/q?s=" &amp; E20, "Link")</f>
        <v>Link</v>
      </c>
      <c r="O20" s="375">
        <v>2.3800000000000002E-2</v>
      </c>
      <c r="P20" s="375">
        <v>4.3E-3</v>
      </c>
      <c r="S20" s="49"/>
    </row>
    <row r="21" spans="1:20" ht="21.95" customHeight="1" x14ac:dyDescent="0.25">
      <c r="A21" s="51"/>
      <c r="B21" s="51"/>
      <c r="C21" s="52"/>
      <c r="E21" s="23" t="s">
        <v>177</v>
      </c>
      <c r="F21" s="248">
        <v>62.36</v>
      </c>
      <c r="G21" s="248">
        <v>66.959999999999994</v>
      </c>
      <c r="H21" s="50">
        <v>25</v>
      </c>
      <c r="I21" s="49">
        <v>1673.9999999999998</v>
      </c>
      <c r="J21" s="379">
        <v>-114.99999999999977</v>
      </c>
      <c r="K21" s="365">
        <v>-6.8697729988052486E-2</v>
      </c>
      <c r="L21" s="49">
        <v>-65.049999999999955</v>
      </c>
      <c r="M21" s="30">
        <v>42653</v>
      </c>
      <c r="N21" s="376" t="str">
        <f>HYPERLINK("http://finance.yahoo.com/q?s=" &amp; E21, "Link")</f>
        <v>Link</v>
      </c>
      <c r="O21" s="365">
        <v>3.0099999999999998E-2</v>
      </c>
      <c r="P21" s="365">
        <v>-3.3999999999999998E-3</v>
      </c>
      <c r="Q21" s="152"/>
    </row>
    <row r="22" spans="1:20" ht="21.95" customHeight="1" x14ac:dyDescent="0.25">
      <c r="A22" s="51"/>
      <c r="B22" s="51"/>
      <c r="C22" s="52"/>
      <c r="E22" s="23" t="s">
        <v>56</v>
      </c>
      <c r="F22" s="248">
        <v>32.68</v>
      </c>
      <c r="G22" s="248">
        <v>32.68</v>
      </c>
      <c r="H22" s="336">
        <v>0</v>
      </c>
      <c r="I22" s="49">
        <v>0</v>
      </c>
      <c r="J22" s="379">
        <v>0</v>
      </c>
      <c r="K22" s="365">
        <v>0</v>
      </c>
      <c r="L22" s="379">
        <v>36.819999999999709</v>
      </c>
      <c r="M22">
        <v>0</v>
      </c>
      <c r="N22" s="376" t="str">
        <f>HYPERLINK("http://finance.yahoo.com/q?s=" &amp; E22, "Link")</f>
        <v>Link</v>
      </c>
      <c r="O22" s="375">
        <v>4.7800000000000002E-2</v>
      </c>
      <c r="P22" s="375">
        <v>1.5900000000000001E-2</v>
      </c>
    </row>
    <row r="23" spans="1:20" ht="21.95" customHeight="1" x14ac:dyDescent="0.25">
      <c r="A23" s="52"/>
      <c r="B23" s="159"/>
      <c r="C23" s="337"/>
      <c r="E23" s="23" t="s">
        <v>22</v>
      </c>
      <c r="F23" s="248">
        <v>53.48</v>
      </c>
      <c r="G23" s="248">
        <v>53.48</v>
      </c>
      <c r="H23" s="336">
        <v>0</v>
      </c>
      <c r="I23" s="49">
        <v>0</v>
      </c>
      <c r="J23" s="379">
        <v>0</v>
      </c>
      <c r="K23" s="365">
        <v>0</v>
      </c>
      <c r="L23" s="379">
        <v>3178.8000000000466</v>
      </c>
      <c r="M23">
        <v>0</v>
      </c>
      <c r="N23" s="376" t="str">
        <f>HYPERLINK("http://finance.yahoo.com/q?s=" &amp; E23, "Link")</f>
        <v>Link</v>
      </c>
      <c r="O23" s="375">
        <v>1.8599999999999998E-2</v>
      </c>
      <c r="P23" s="375">
        <v>2.35E-2</v>
      </c>
      <c r="R23" s="49"/>
    </row>
    <row r="24" spans="1:20" ht="21.95" customHeight="1" x14ac:dyDescent="0.25">
      <c r="A24" s="51"/>
      <c r="B24" s="51"/>
      <c r="C24" s="52"/>
      <c r="E24" s="23" t="s">
        <v>27</v>
      </c>
      <c r="F24" s="248">
        <v>37.99</v>
      </c>
      <c r="G24" s="248">
        <v>37.99</v>
      </c>
      <c r="H24" s="336">
        <v>0</v>
      </c>
      <c r="I24" s="49">
        <v>0</v>
      </c>
      <c r="J24" s="379">
        <v>0</v>
      </c>
      <c r="K24" s="365">
        <v>0</v>
      </c>
      <c r="L24" s="379">
        <v>1407.5400000000009</v>
      </c>
      <c r="M24">
        <v>0</v>
      </c>
      <c r="N24" s="376" t="str">
        <f>HYPERLINK("http://finance.yahoo.com/q?s=" &amp; E24, "Link")</f>
        <v>Link</v>
      </c>
      <c r="O24" s="375">
        <v>2.75E-2</v>
      </c>
      <c r="P24" s="375">
        <v>1.2E-2</v>
      </c>
      <c r="Q24" s="152"/>
    </row>
    <row r="25" spans="1:20" ht="21.95" customHeight="1" x14ac:dyDescent="0.25">
      <c r="A25" s="61"/>
      <c r="B25" s="62"/>
      <c r="C25" s="61"/>
      <c r="E25" s="23" t="s">
        <v>178</v>
      </c>
      <c r="F25" s="248">
        <v>46.71</v>
      </c>
      <c r="G25" s="248">
        <v>46.71</v>
      </c>
      <c r="H25" s="336">
        <v>0</v>
      </c>
      <c r="I25" s="49">
        <v>0</v>
      </c>
      <c r="J25" s="379">
        <v>0</v>
      </c>
      <c r="K25" s="365">
        <v>0</v>
      </c>
      <c r="L25" s="379">
        <v>119.92000000000053</v>
      </c>
      <c r="M25">
        <v>0</v>
      </c>
      <c r="N25" s="376" t="str">
        <f>HYPERLINK("http://finance.yahoo.com/q?s=" &amp; E25, "Link")</f>
        <v>Link</v>
      </c>
      <c r="O25" s="375">
        <v>3.6700000000000003E-2</v>
      </c>
      <c r="P25" s="375">
        <v>-8.0999999999999996E-3</v>
      </c>
      <c r="Q25" s="152"/>
      <c r="R25" s="49"/>
      <c r="S25" s="49"/>
    </row>
    <row r="26" spans="1:20" ht="21.95" customHeight="1" x14ac:dyDescent="0.25">
      <c r="A26" s="51"/>
      <c r="B26" s="51"/>
      <c r="C26" s="51"/>
      <c r="E26" s="23" t="s">
        <v>367</v>
      </c>
      <c r="F26" s="248">
        <v>119.18</v>
      </c>
      <c r="G26" s="248">
        <v>118.5</v>
      </c>
      <c r="H26" s="50">
        <v>20</v>
      </c>
      <c r="I26" s="49">
        <v>2370</v>
      </c>
      <c r="J26" s="379">
        <v>13.600000000000364</v>
      </c>
      <c r="K26" s="365">
        <v>5.7383966244726314E-3</v>
      </c>
      <c r="L26" s="49">
        <v>13.600000000000364</v>
      </c>
      <c r="M26" s="30">
        <v>42653</v>
      </c>
      <c r="N26" s="376" t="str">
        <f>HYPERLINK("http://finance.yahoo.com/q?s=" &amp; E26, "Link")</f>
        <v>Link</v>
      </c>
      <c r="O26" s="365">
        <v>2.7099999999999999E-2</v>
      </c>
      <c r="P26" s="365">
        <v>3.0000000000000001E-3</v>
      </c>
    </row>
    <row r="27" spans="1:20" ht="21.95" customHeight="1" x14ac:dyDescent="0.25">
      <c r="A27" s="51"/>
      <c r="B27" s="51"/>
      <c r="C27" s="52"/>
      <c r="E27" s="23" t="s">
        <v>15</v>
      </c>
      <c r="F27" s="248">
        <v>18.04</v>
      </c>
      <c r="G27" s="248">
        <v>18.04</v>
      </c>
      <c r="H27" s="336">
        <v>0</v>
      </c>
      <c r="I27" s="443">
        <v>0</v>
      </c>
      <c r="J27" s="379">
        <v>0</v>
      </c>
      <c r="K27" s="365">
        <v>0</v>
      </c>
      <c r="L27" s="379">
        <v>155.90000000000146</v>
      </c>
      <c r="M27">
        <v>0</v>
      </c>
      <c r="N27" s="376" t="str">
        <f>HYPERLINK("http://finance.yahoo.com/q?s=" &amp; E27, "Link")</f>
        <v>Link</v>
      </c>
      <c r="O27" s="375">
        <v>0</v>
      </c>
      <c r="P27" s="375">
        <v>9.4999999999999998E-3</v>
      </c>
    </row>
    <row r="28" spans="1:20" ht="21.95" customHeight="1" x14ac:dyDescent="0.25">
      <c r="A28" s="51"/>
      <c r="B28" s="51"/>
      <c r="C28" s="52"/>
      <c r="E28" s="23" t="s">
        <v>24</v>
      </c>
      <c r="F28" s="248">
        <v>47.01</v>
      </c>
      <c r="G28" s="248">
        <v>47.01</v>
      </c>
      <c r="H28" s="336">
        <v>0</v>
      </c>
      <c r="I28" s="49">
        <v>0</v>
      </c>
      <c r="J28" s="379">
        <v>0</v>
      </c>
      <c r="K28" s="365">
        <v>0</v>
      </c>
      <c r="L28" s="379">
        <v>745.43999999999505</v>
      </c>
      <c r="M28">
        <v>0</v>
      </c>
      <c r="N28" s="376" t="str">
        <f>HYPERLINK("http://finance.yahoo.com/q?s=" &amp; E28, "Link")</f>
        <v>Link</v>
      </c>
      <c r="O28" s="375">
        <v>0</v>
      </c>
      <c r="P28" s="375">
        <v>-7.1999999999999998E-3</v>
      </c>
      <c r="R28" s="49"/>
      <c r="S28" s="49"/>
    </row>
    <row r="29" spans="1:20" ht="21.95" customHeight="1" x14ac:dyDescent="0.25">
      <c r="A29" s="51"/>
      <c r="B29" s="51"/>
      <c r="C29" s="52"/>
      <c r="E29" s="23" t="s">
        <v>205</v>
      </c>
      <c r="F29" s="248">
        <v>28.84</v>
      </c>
      <c r="G29" s="248">
        <v>31.785940000000004</v>
      </c>
      <c r="H29" s="336">
        <v>1000</v>
      </c>
      <c r="I29" s="49">
        <v>31785.940000000002</v>
      </c>
      <c r="J29" s="379">
        <v>-2945.9400000000023</v>
      </c>
      <c r="K29" s="365">
        <v>-9.2680600290568835E-2</v>
      </c>
      <c r="L29" s="379">
        <v>-2945.9400000000023</v>
      </c>
      <c r="M29">
        <v>500</v>
      </c>
      <c r="N29" s="376" t="str">
        <f>HYPERLINK("http://finance.yahoo.com/q?s=" &amp; E29, "Link")</f>
        <v>Link</v>
      </c>
      <c r="O29" s="375">
        <v>1.6199999999999999E-2</v>
      </c>
      <c r="P29" s="375">
        <v>-5.4999999999999997E-3</v>
      </c>
      <c r="Q29" s="152"/>
      <c r="S29" s="49"/>
      <c r="T29" s="49"/>
    </row>
    <row r="30" spans="1:20" ht="21.95" customHeight="1" x14ac:dyDescent="0.25">
      <c r="A30" s="51"/>
      <c r="B30" s="51"/>
      <c r="C30" s="52"/>
      <c r="E30" s="23" t="s">
        <v>36</v>
      </c>
      <c r="F30" s="248">
        <v>39.1</v>
      </c>
      <c r="G30" s="248">
        <v>39.1</v>
      </c>
      <c r="H30" s="50">
        <v>0</v>
      </c>
      <c r="I30" s="49">
        <v>0</v>
      </c>
      <c r="J30" s="379">
        <v>0</v>
      </c>
      <c r="K30" s="365">
        <v>0</v>
      </c>
      <c r="L30" s="49">
        <v>117.73999999999978</v>
      </c>
      <c r="M30">
        <v>0</v>
      </c>
      <c r="N30" s="376" t="str">
        <f>HYPERLINK("http://finance.yahoo.com/q?s=" &amp; E30, "Link")</f>
        <v>Link</v>
      </c>
      <c r="O30" s="365">
        <v>1.03E-2</v>
      </c>
      <c r="P30" s="365">
        <v>-1.5E-3</v>
      </c>
      <c r="Q30" s="49"/>
      <c r="R30" s="49"/>
      <c r="S30" s="49"/>
    </row>
    <row r="31" spans="1:20" ht="21.95" customHeight="1" x14ac:dyDescent="0.25">
      <c r="A31" s="51"/>
      <c r="B31" s="51"/>
      <c r="C31" s="52"/>
      <c r="E31" s="23" t="s">
        <v>252</v>
      </c>
      <c r="F31" s="248">
        <v>25.07</v>
      </c>
      <c r="G31" s="248">
        <v>24.8</v>
      </c>
      <c r="H31" s="336">
        <v>150</v>
      </c>
      <c r="I31" s="49">
        <v>3720</v>
      </c>
      <c r="J31" s="379">
        <v>40.5</v>
      </c>
      <c r="K31" s="365">
        <v>1.0887096774193531E-2</v>
      </c>
      <c r="L31" s="379">
        <v>328.44000000000005</v>
      </c>
      <c r="M31" s="30">
        <v>42660</v>
      </c>
      <c r="N31" s="376" t="str">
        <f>HYPERLINK("http://finance.yahoo.com/q?s=" &amp; E31, "Link")</f>
        <v>Link</v>
      </c>
      <c r="O31" s="375">
        <v>2.9000000000000001E-2</v>
      </c>
      <c r="P31" s="375">
        <v>1.7500000000000002E-2</v>
      </c>
      <c r="Q31" s="152"/>
    </row>
    <row r="32" spans="1:20" ht="21.95" customHeight="1" x14ac:dyDescent="0.25">
      <c r="A32" s="159"/>
      <c r="B32" s="51"/>
      <c r="C32" s="52"/>
      <c r="E32" s="23" t="s">
        <v>50</v>
      </c>
      <c r="F32" s="248">
        <v>16.12</v>
      </c>
      <c r="G32" s="248">
        <v>15.951528913779402</v>
      </c>
      <c r="H32" s="336">
        <v>7678</v>
      </c>
      <c r="I32" s="49">
        <v>122475.83899999825</v>
      </c>
      <c r="J32" s="379">
        <v>1293.5210000017105</v>
      </c>
      <c r="K32" s="365">
        <v>1.0561438162524259E-2</v>
      </c>
      <c r="L32" s="379">
        <v>1293.5210000017105</v>
      </c>
      <c r="M32">
        <v>500</v>
      </c>
      <c r="N32" s="376" t="str">
        <f>HYPERLINK("http://finance.yahoo.com/q?s=" &amp; E32, "Link")</f>
        <v>Link</v>
      </c>
      <c r="O32" s="375">
        <v>1.2699999999999999E-2</v>
      </c>
      <c r="P32" s="375">
        <v>3.1399999999999997E-2</v>
      </c>
      <c r="Q32" s="49"/>
      <c r="R32" s="49"/>
      <c r="S32" s="49"/>
    </row>
    <row r="33" spans="1:19" ht="21.95" customHeight="1" x14ac:dyDescent="0.25">
      <c r="A33" s="52"/>
      <c r="B33" s="159"/>
      <c r="C33" s="337"/>
      <c r="E33" s="23" t="s">
        <v>34</v>
      </c>
      <c r="F33" s="248">
        <v>17.7</v>
      </c>
      <c r="G33" s="248">
        <v>16.98935650000017</v>
      </c>
      <c r="H33" s="336">
        <v>2000</v>
      </c>
      <c r="I33" s="49">
        <v>33978.713000000338</v>
      </c>
      <c r="J33" s="379">
        <v>1421.2869999996619</v>
      </c>
      <c r="K33" s="365">
        <v>4.1828747310106898E-2</v>
      </c>
      <c r="L33" s="379">
        <v>1421.2869999996619</v>
      </c>
      <c r="M33" s="30">
        <v>42650</v>
      </c>
      <c r="N33" s="376" t="str">
        <f>HYPERLINK("http://finance.yahoo.com/q?s=" &amp; E33, "Link")</f>
        <v>Link</v>
      </c>
      <c r="O33" s="375">
        <v>0</v>
      </c>
      <c r="P33" s="375">
        <v>-5.5999999999999999E-3</v>
      </c>
      <c r="Q33" s="152"/>
      <c r="R33" s="49"/>
      <c r="S33" s="49"/>
    </row>
    <row r="34" spans="1:19" ht="21.95" customHeight="1" x14ac:dyDescent="0.25">
      <c r="A34" s="52"/>
      <c r="B34" s="52"/>
      <c r="C34" s="52"/>
      <c r="E34" s="23" t="s">
        <v>216</v>
      </c>
      <c r="F34" s="248">
        <v>38.03</v>
      </c>
      <c r="G34" s="248">
        <v>38.03</v>
      </c>
      <c r="H34" s="336">
        <v>0</v>
      </c>
      <c r="I34" s="49">
        <v>0</v>
      </c>
      <c r="J34" s="379">
        <v>0</v>
      </c>
      <c r="K34" s="365">
        <v>0</v>
      </c>
      <c r="L34" s="379">
        <v>439.77999999999975</v>
      </c>
      <c r="M34">
        <v>0</v>
      </c>
      <c r="N34" s="376" t="str">
        <f>HYPERLINK("http://finance.yahoo.com/q?s=" &amp; E34, "Link")</f>
        <v>Link</v>
      </c>
      <c r="O34" s="375">
        <v>0</v>
      </c>
      <c r="P34" s="375">
        <v>1.6000000000000001E-3</v>
      </c>
    </row>
    <row r="35" spans="1:19" ht="21.95" customHeight="1" x14ac:dyDescent="0.25">
      <c r="A35" s="51"/>
      <c r="B35" s="51"/>
      <c r="C35" s="52"/>
      <c r="E35" s="23" t="s">
        <v>365</v>
      </c>
      <c r="F35" s="248">
        <v>38.26</v>
      </c>
      <c r="G35" s="248">
        <v>34.68</v>
      </c>
      <c r="H35" s="336">
        <v>50</v>
      </c>
      <c r="I35" s="49">
        <v>1734</v>
      </c>
      <c r="J35" s="379">
        <v>179</v>
      </c>
      <c r="K35" s="365">
        <v>0.10322952710495958</v>
      </c>
      <c r="L35" s="379">
        <v>179</v>
      </c>
      <c r="M35" s="30">
        <v>42653</v>
      </c>
      <c r="N35" s="376" t="str">
        <f>HYPERLINK("http://finance.yahoo.com/q?s=" &amp; E35, "Link")</f>
        <v>Link</v>
      </c>
      <c r="O35" s="375">
        <v>0</v>
      </c>
      <c r="P35" s="375">
        <v>5.4999999999999997E-3</v>
      </c>
      <c r="Q35" s="152"/>
      <c r="R35" s="49"/>
      <c r="S35" s="49"/>
    </row>
    <row r="36" spans="1:19" ht="21.95" customHeight="1" x14ac:dyDescent="0.25">
      <c r="A36" s="51"/>
      <c r="B36" s="51"/>
      <c r="C36" s="52"/>
      <c r="E36" s="23" t="s">
        <v>203</v>
      </c>
      <c r="F36" s="248">
        <v>52.12</v>
      </c>
      <c r="G36" s="248">
        <v>52.679999999999993</v>
      </c>
      <c r="H36" s="336">
        <v>40</v>
      </c>
      <c r="I36" s="49">
        <v>2107.1999999999998</v>
      </c>
      <c r="J36" s="379">
        <v>-22.400000000000091</v>
      </c>
      <c r="K36" s="365">
        <v>-1.0630220197418284E-2</v>
      </c>
      <c r="L36" s="379">
        <v>259.56000000000085</v>
      </c>
      <c r="M36" s="30">
        <v>42671</v>
      </c>
      <c r="N36" s="376" t="str">
        <f>HYPERLINK("http://finance.yahoo.com/q?s=" &amp; E36, "Link")</f>
        <v>Link</v>
      </c>
      <c r="O36" s="375">
        <v>1.2200000000000001E-2</v>
      </c>
      <c r="P36" s="375">
        <v>-4.0000000000000002E-4</v>
      </c>
      <c r="S36" s="49"/>
    </row>
    <row r="37" spans="1:19" ht="21.95" customHeight="1" x14ac:dyDescent="0.25">
      <c r="A37" s="52"/>
      <c r="B37" s="52"/>
      <c r="C37" s="52"/>
      <c r="E37" s="23" t="s">
        <v>47</v>
      </c>
      <c r="F37" s="248">
        <v>97.04</v>
      </c>
      <c r="G37" s="248">
        <v>97.04</v>
      </c>
      <c r="H37" s="336">
        <v>0</v>
      </c>
      <c r="I37" s="49">
        <v>0</v>
      </c>
      <c r="J37" s="379">
        <v>0</v>
      </c>
      <c r="K37" s="365">
        <v>0</v>
      </c>
      <c r="L37" s="379">
        <v>-168.6200000000008</v>
      </c>
      <c r="M37">
        <v>0</v>
      </c>
      <c r="N37" s="376" t="str">
        <f>HYPERLINK("http://finance.yahoo.com/q?s=" &amp; E37, "Link")</f>
        <v>Link</v>
      </c>
      <c r="O37" s="375">
        <v>2.4299999999999999E-2</v>
      </c>
      <c r="P37" s="375">
        <v>1.2999999999999999E-2</v>
      </c>
      <c r="Q37" s="152"/>
      <c r="S37" s="49"/>
    </row>
    <row r="38" spans="1:19" ht="21.95" customHeight="1" x14ac:dyDescent="0.25">
      <c r="A38" s="51"/>
      <c r="B38" s="52"/>
      <c r="C38" s="52"/>
      <c r="E38" s="23" t="s">
        <v>180</v>
      </c>
      <c r="F38" s="248">
        <v>52.57</v>
      </c>
      <c r="G38" s="248">
        <v>52.57</v>
      </c>
      <c r="H38" s="50">
        <v>0</v>
      </c>
      <c r="I38" s="49">
        <v>0</v>
      </c>
      <c r="J38" s="379">
        <v>0</v>
      </c>
      <c r="K38" s="365">
        <v>0</v>
      </c>
      <c r="L38" s="49">
        <v>75.019999999999982</v>
      </c>
      <c r="M38">
        <v>0</v>
      </c>
      <c r="N38" s="376" t="str">
        <f>HYPERLINK("http://finance.yahoo.com/q?s=" &amp; E38, "Link")</f>
        <v>Link</v>
      </c>
      <c r="O38" s="365">
        <v>1.44E-2</v>
      </c>
      <c r="P38" s="365">
        <v>1.8800000000000001E-2</v>
      </c>
      <c r="Q38" s="152"/>
    </row>
    <row r="39" spans="1:19" ht="21.95" customHeight="1" x14ac:dyDescent="0.25">
      <c r="A39" s="51"/>
      <c r="B39" s="51"/>
      <c r="C39" s="52"/>
      <c r="E39" s="23" t="s">
        <v>23</v>
      </c>
      <c r="F39" s="248">
        <v>31.87</v>
      </c>
      <c r="G39" s="248">
        <v>31.18</v>
      </c>
      <c r="H39" s="336">
        <v>50</v>
      </c>
      <c r="I39" s="49">
        <v>1559</v>
      </c>
      <c r="J39" s="379">
        <v>34.5</v>
      </c>
      <c r="K39" s="365">
        <v>2.2129570237331662E-2</v>
      </c>
      <c r="L39" s="379">
        <v>34.5</v>
      </c>
      <c r="M39" s="30">
        <v>42650</v>
      </c>
      <c r="N39" s="376" t="str">
        <f>HYPERLINK("http://finance.yahoo.com/q?s=" &amp; E39, "Link")</f>
        <v>Link</v>
      </c>
      <c r="O39" s="375">
        <v>0</v>
      </c>
      <c r="P39" s="375">
        <v>1.17E-2</v>
      </c>
      <c r="R39" s="49"/>
    </row>
    <row r="40" spans="1:19" ht="21.95" customHeight="1" x14ac:dyDescent="0.25">
      <c r="A40" s="52"/>
      <c r="B40" s="52"/>
      <c r="C40" s="52"/>
      <c r="E40" s="23" t="s">
        <v>230</v>
      </c>
      <c r="F40" s="248">
        <v>81.430000000000007</v>
      </c>
      <c r="G40" s="248">
        <v>74.272999999999982</v>
      </c>
      <c r="H40" s="336">
        <v>30</v>
      </c>
      <c r="I40" s="49">
        <v>2228.1899999999996</v>
      </c>
      <c r="J40" s="379">
        <v>214.71000000000049</v>
      </c>
      <c r="K40" s="365">
        <v>9.6360723277638269E-2</v>
      </c>
      <c r="L40" s="379">
        <v>648.70000000000209</v>
      </c>
      <c r="M40" s="30">
        <v>42671</v>
      </c>
      <c r="N40" s="376" t="str">
        <f>HYPERLINK("http://finance.yahoo.com/q?s=" &amp; E40, "Link")</f>
        <v>Link</v>
      </c>
      <c r="O40" s="375">
        <v>1.4E-2</v>
      </c>
      <c r="P40" s="375">
        <v>4.6399999999999997E-2</v>
      </c>
    </row>
    <row r="41" spans="1:19" ht="21.95" customHeight="1" x14ac:dyDescent="0.25">
      <c r="A41" s="51"/>
      <c r="B41" s="52"/>
      <c r="C41" s="52"/>
      <c r="E41" s="23" t="s">
        <v>181</v>
      </c>
      <c r="F41" s="248">
        <v>215.63</v>
      </c>
      <c r="G41" s="248">
        <v>215.63</v>
      </c>
      <c r="H41" s="50">
        <v>0</v>
      </c>
      <c r="I41" s="49">
        <v>0</v>
      </c>
      <c r="J41" s="379">
        <v>0</v>
      </c>
      <c r="K41" s="365">
        <v>0</v>
      </c>
      <c r="L41" s="49">
        <v>160.82999999999993</v>
      </c>
      <c r="M41">
        <v>0</v>
      </c>
      <c r="N41" s="376" t="str">
        <f>HYPERLINK("http://finance.yahoo.com/q?s=" &amp; E41, "Link")</f>
        <v>Link</v>
      </c>
      <c r="O41" s="365">
        <v>0</v>
      </c>
      <c r="P41" s="365">
        <v>4.4000000000000003E-3</v>
      </c>
      <c r="R41" s="49"/>
    </row>
    <row r="42" spans="1:19" ht="21.95" customHeight="1" x14ac:dyDescent="0.25">
      <c r="A42" s="159"/>
      <c r="B42" s="51"/>
      <c r="C42" s="52"/>
      <c r="E42" s="23" t="s">
        <v>418</v>
      </c>
      <c r="F42" s="248">
        <v>26.16</v>
      </c>
      <c r="G42" s="248">
        <v>26.080000000000002</v>
      </c>
      <c r="H42" s="336">
        <v>120</v>
      </c>
      <c r="I42" s="49">
        <v>3129.6000000000004</v>
      </c>
      <c r="J42" s="379">
        <v>9.5999999999994543</v>
      </c>
      <c r="K42" s="365">
        <v>3.0674846625766217E-3</v>
      </c>
      <c r="L42" s="379">
        <v>9.5999999999994543</v>
      </c>
      <c r="M42" s="30">
        <v>42670</v>
      </c>
      <c r="N42" s="376" t="str">
        <f>HYPERLINK("http://finance.yahoo.com/q?s=" &amp; E42, "Link")</f>
        <v>Link</v>
      </c>
      <c r="O42" s="375">
        <v>0</v>
      </c>
      <c r="P42" s="375">
        <v>-3.0000000000000001E-3</v>
      </c>
      <c r="S42" s="49"/>
    </row>
    <row r="43" spans="1:19" ht="21.95" customHeight="1" x14ac:dyDescent="0.25">
      <c r="A43" s="51"/>
      <c r="B43" s="51"/>
      <c r="C43" s="52"/>
      <c r="E43" s="23" t="s">
        <v>176</v>
      </c>
      <c r="F43" s="248">
        <v>77.75</v>
      </c>
      <c r="G43" s="248">
        <v>77.75</v>
      </c>
      <c r="H43" s="336">
        <v>0</v>
      </c>
      <c r="I43" s="49">
        <v>0</v>
      </c>
      <c r="J43" s="379">
        <v>0</v>
      </c>
      <c r="K43" s="365">
        <v>0</v>
      </c>
      <c r="L43" s="379">
        <v>1368.8999999999978</v>
      </c>
      <c r="M43">
        <v>0</v>
      </c>
      <c r="N43" s="376" t="str">
        <f>HYPERLINK("http://finance.yahoo.com/q?s=" &amp; E43, "Link")</f>
        <v>Link</v>
      </c>
      <c r="O43" s="375">
        <v>1.47E-2</v>
      </c>
      <c r="P43" s="375">
        <v>1.5100000000000001E-2</v>
      </c>
      <c r="Q43" s="49"/>
    </row>
    <row r="44" spans="1:19" ht="21.95" customHeight="1" x14ac:dyDescent="0.25">
      <c r="A44" s="51"/>
      <c r="B44" s="51"/>
      <c r="C44" s="52"/>
      <c r="E44" s="23" t="s">
        <v>39</v>
      </c>
      <c r="F44" s="248">
        <v>35.409999999999997</v>
      </c>
      <c r="G44" s="248">
        <v>35.409999999999997</v>
      </c>
      <c r="H44" s="336">
        <v>0</v>
      </c>
      <c r="I44" s="49">
        <v>0</v>
      </c>
      <c r="J44" s="379">
        <v>0</v>
      </c>
      <c r="K44" s="365">
        <v>0</v>
      </c>
      <c r="L44" s="379">
        <v>529.88000000000284</v>
      </c>
      <c r="M44">
        <v>0</v>
      </c>
      <c r="N44" s="376" t="str">
        <f>HYPERLINK("http://finance.yahoo.com/q?s=" &amp; E44, "Link")</f>
        <v>Link</v>
      </c>
      <c r="O44" s="375">
        <v>2.9600000000000001E-2</v>
      </c>
      <c r="P44" s="375">
        <v>2.46E-2</v>
      </c>
      <c r="R44" s="49"/>
    </row>
    <row r="45" spans="1:19" ht="21.95" customHeight="1" x14ac:dyDescent="0.25">
      <c r="A45" s="51"/>
      <c r="B45" s="51"/>
      <c r="C45" s="52"/>
      <c r="E45" s="23" t="s">
        <v>0</v>
      </c>
      <c r="F45" s="248">
        <v>158.28</v>
      </c>
      <c r="G45" s="248">
        <v>158.28</v>
      </c>
      <c r="H45" s="336">
        <v>0</v>
      </c>
      <c r="I45" s="49">
        <v>0</v>
      </c>
      <c r="J45" s="379">
        <v>0</v>
      </c>
      <c r="K45" s="365">
        <v>0</v>
      </c>
      <c r="L45" s="379">
        <v>171.47000000000003</v>
      </c>
      <c r="M45">
        <v>0</v>
      </c>
      <c r="N45" s="376" t="str">
        <f>HYPERLINK("http://finance.yahoo.com/q?s=" &amp; E45, "Link")</f>
        <v>Link</v>
      </c>
      <c r="O45" s="375">
        <v>3.8E-3</v>
      </c>
      <c r="P45" s="375">
        <v>4.4999999999999997E-3</v>
      </c>
      <c r="Q45" s="461"/>
      <c r="R45" s="49"/>
    </row>
    <row r="46" spans="1:19" ht="21.95" customHeight="1" x14ac:dyDescent="0.25">
      <c r="A46" s="51"/>
      <c r="B46" s="51"/>
      <c r="C46" s="52"/>
      <c r="E46" s="23" t="s">
        <v>13</v>
      </c>
      <c r="F46" s="248">
        <v>53.82</v>
      </c>
      <c r="G46" s="248">
        <v>53.82</v>
      </c>
      <c r="H46" s="336">
        <v>0</v>
      </c>
      <c r="I46" s="49">
        <v>0</v>
      </c>
      <c r="J46" s="379">
        <v>0</v>
      </c>
      <c r="K46" s="365">
        <v>0</v>
      </c>
      <c r="L46" s="379">
        <v>1461.5600000000013</v>
      </c>
      <c r="M46">
        <v>0</v>
      </c>
      <c r="N46" s="376" t="str">
        <f>HYPERLINK("http://finance.yahoo.com/q?s=" &amp; E46, "Link")</f>
        <v>Link</v>
      </c>
      <c r="O46" s="375">
        <v>0</v>
      </c>
      <c r="P46" s="375">
        <v>1.6999999999999999E-3</v>
      </c>
      <c r="Q46" s="152"/>
    </row>
    <row r="47" spans="1:19" ht="21.95" customHeight="1" x14ac:dyDescent="0.25">
      <c r="A47" s="51"/>
      <c r="B47" s="51"/>
      <c r="C47" s="52"/>
      <c r="E47" s="23" t="s">
        <v>51</v>
      </c>
      <c r="F47" s="248">
        <v>137.6</v>
      </c>
      <c r="G47" s="248">
        <v>137.6</v>
      </c>
      <c r="H47" s="336">
        <v>0</v>
      </c>
      <c r="I47" s="49">
        <v>0</v>
      </c>
      <c r="J47" s="379">
        <v>0</v>
      </c>
      <c r="K47" s="365">
        <v>0</v>
      </c>
      <c r="L47" s="379">
        <v>176.70000000000073</v>
      </c>
      <c r="M47">
        <v>0</v>
      </c>
      <c r="N47" s="376" t="str">
        <f>HYPERLINK("http://finance.yahoo.com/q?s=" &amp; E47, "Link")</f>
        <v>Link</v>
      </c>
      <c r="O47" s="375">
        <v>1.7899999999999999E-2</v>
      </c>
      <c r="P47" s="375">
        <v>-4.1000000000000003E-3</v>
      </c>
      <c r="Q47" s="49"/>
      <c r="R47" s="49"/>
      <c r="S47" s="49"/>
    </row>
    <row r="48" spans="1:19" ht="21.95" customHeight="1" x14ac:dyDescent="0.25">
      <c r="A48" s="52"/>
      <c r="B48" s="52"/>
      <c r="C48" s="52"/>
      <c r="E48" s="23" t="s">
        <v>42</v>
      </c>
      <c r="F48" s="248">
        <v>98.54</v>
      </c>
      <c r="G48" s="248">
        <v>98.54</v>
      </c>
      <c r="H48" s="50">
        <v>0</v>
      </c>
      <c r="I48" s="49">
        <v>0</v>
      </c>
      <c r="J48" s="379">
        <v>0</v>
      </c>
      <c r="K48" s="365">
        <v>0</v>
      </c>
      <c r="L48" s="49">
        <v>128.08999999999833</v>
      </c>
      <c r="M48">
        <v>0</v>
      </c>
      <c r="N48" s="376" t="str">
        <f>HYPERLINK("http://finance.yahoo.com/q?s=" &amp; E48, "Link")</f>
        <v>Link</v>
      </c>
      <c r="O48" s="365">
        <v>2.4299999999999999E-2</v>
      </c>
      <c r="P48" s="365">
        <v>1.9300000000000001E-2</v>
      </c>
      <c r="Q48" s="49"/>
      <c r="R48" s="49"/>
    </row>
    <row r="49" spans="1:21" ht="21.95" customHeight="1" x14ac:dyDescent="0.25">
      <c r="A49" s="51"/>
      <c r="B49" s="52"/>
      <c r="C49" s="52"/>
      <c r="E49" s="23" t="s">
        <v>54</v>
      </c>
      <c r="F49" s="248">
        <v>102.25</v>
      </c>
      <c r="G49" s="248">
        <v>102.25</v>
      </c>
      <c r="H49" s="336">
        <v>0</v>
      </c>
      <c r="I49" s="49">
        <v>0</v>
      </c>
      <c r="J49" s="379">
        <v>0</v>
      </c>
      <c r="K49" s="365">
        <v>0</v>
      </c>
      <c r="L49" s="379">
        <v>114.84999999999991</v>
      </c>
      <c r="M49">
        <v>0</v>
      </c>
      <c r="N49" s="376" t="str">
        <f>HYPERLINK("http://finance.yahoo.com/q?s=" &amp; E49, "Link")</f>
        <v>Link</v>
      </c>
      <c r="O49" s="375">
        <v>2.5999999999999999E-2</v>
      </c>
      <c r="P49" s="375">
        <v>8.0999999999999996E-3</v>
      </c>
      <c r="Q49" s="152"/>
      <c r="R49" s="49"/>
    </row>
    <row r="50" spans="1:21" ht="21.95" customHeight="1" x14ac:dyDescent="0.25">
      <c r="A50" s="51"/>
      <c r="B50" s="51"/>
      <c r="C50" s="52"/>
      <c r="E50" s="23" t="s">
        <v>249</v>
      </c>
      <c r="F50" s="248">
        <v>48.86</v>
      </c>
      <c r="G50" s="248">
        <v>48.86</v>
      </c>
      <c r="H50" s="336">
        <v>0</v>
      </c>
      <c r="I50" s="49">
        <v>0</v>
      </c>
      <c r="J50" s="379">
        <v>0</v>
      </c>
      <c r="K50" s="365">
        <v>0</v>
      </c>
      <c r="L50" s="379">
        <v>257.64999999999964</v>
      </c>
      <c r="M50">
        <v>0</v>
      </c>
      <c r="N50" s="376" t="str">
        <f>HYPERLINK("http://finance.yahoo.com/q?s=" &amp; E50, "Link")</f>
        <v>Link</v>
      </c>
      <c r="O50" s="375">
        <v>0</v>
      </c>
      <c r="P50" s="375">
        <v>3.7000000000000002E-3</v>
      </c>
      <c r="Q50" s="49"/>
      <c r="R50" s="49"/>
      <c r="S50" s="49"/>
      <c r="T50" s="363"/>
      <c r="U50" s="363"/>
    </row>
    <row r="51" spans="1:21" ht="21.95" customHeight="1" x14ac:dyDescent="0.25">
      <c r="A51" s="51"/>
      <c r="B51" s="51"/>
      <c r="C51" s="52"/>
      <c r="E51" s="23" t="s">
        <v>179</v>
      </c>
      <c r="F51" s="248">
        <v>44.99</v>
      </c>
      <c r="G51" s="248">
        <v>45.635000000000005</v>
      </c>
      <c r="H51" s="336">
        <v>80</v>
      </c>
      <c r="I51" s="49">
        <v>3650.8</v>
      </c>
      <c r="J51" s="379">
        <v>-51.599999999999909</v>
      </c>
      <c r="K51" s="365">
        <v>-1.413388846280274E-2</v>
      </c>
      <c r="L51" s="379">
        <v>284.8100000000054</v>
      </c>
      <c r="M51" s="30">
        <v>42660</v>
      </c>
      <c r="N51" s="376" t="str">
        <f>HYPERLINK("http://finance.yahoo.com/q?s=" &amp; E51, "Link")</f>
        <v>Link</v>
      </c>
      <c r="O51" s="375">
        <v>3.4299999999999997E-2</v>
      </c>
      <c r="P51" s="375">
        <v>2.8299999999999999E-2</v>
      </c>
      <c r="Q51" s="461"/>
    </row>
    <row r="52" spans="1:21" ht="21.95" customHeight="1" x14ac:dyDescent="0.25">
      <c r="A52" s="61"/>
      <c r="B52" s="62"/>
      <c r="C52" s="61"/>
      <c r="E52" s="23" t="s">
        <v>53</v>
      </c>
      <c r="F52" s="248">
        <v>61.87</v>
      </c>
      <c r="G52" s="248">
        <v>61.87</v>
      </c>
      <c r="H52" s="336">
        <v>0</v>
      </c>
      <c r="I52" s="49">
        <v>0</v>
      </c>
      <c r="J52" s="379">
        <v>0</v>
      </c>
      <c r="K52" s="365">
        <v>0</v>
      </c>
      <c r="L52" s="379">
        <v>33.940000000000055</v>
      </c>
      <c r="M52">
        <v>0</v>
      </c>
      <c r="N52" s="376" t="str">
        <f>HYPERLINK("http://finance.yahoo.com/q?s=" &amp; E52, "Link")</f>
        <v>Link</v>
      </c>
      <c r="O52" s="375">
        <v>7.0000000000000001E-3</v>
      </c>
      <c r="P52" s="375">
        <v>2.3999999999999998E-3</v>
      </c>
      <c r="R52" s="49"/>
    </row>
    <row r="53" spans="1:21" ht="21.95" customHeight="1" x14ac:dyDescent="0.25">
      <c r="A53" s="51"/>
      <c r="B53" s="51"/>
      <c r="C53" s="52"/>
      <c r="E53" s="23"/>
      <c r="H53" s="336"/>
      <c r="J53" s="379"/>
      <c r="K53" s="365"/>
      <c r="L53" s="379"/>
      <c r="N53" s="376"/>
      <c r="O53" s="375"/>
      <c r="P53" s="375"/>
    </row>
    <row r="54" spans="1:21" ht="21.95" customHeight="1" x14ac:dyDescent="0.25">
      <c r="A54" s="52"/>
      <c r="B54" s="52"/>
      <c r="C54" s="52"/>
      <c r="E54" s="23"/>
      <c r="G54" s="50"/>
      <c r="H54" s="336"/>
      <c r="J54" s="379"/>
      <c r="K54" s="365"/>
      <c r="L54" s="379"/>
      <c r="N54" s="376"/>
      <c r="O54" s="375"/>
      <c r="P54" s="375"/>
      <c r="Q54" s="49"/>
      <c r="T54" s="49"/>
    </row>
  </sheetData>
  <sortState ref="A2:U54">
    <sortCondition ref="E1"/>
  </sortState>
  <dataConsolidate/>
  <conditionalFormatting sqref="O1:O1048576">
    <cfRule type="expression" dxfId="83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38" priority="13">
      <formula>$H2=0</formula>
    </cfRule>
  </conditionalFormatting>
  <conditionalFormatting sqref="J2:K200">
    <cfRule type="expression" dxfId="837" priority="14">
      <formula>$J2=0</formula>
    </cfRule>
  </conditionalFormatting>
  <conditionalFormatting sqref="L1:L1048576">
    <cfRule type="expression" dxfId="836" priority="12">
      <formula>$L2=0</formula>
    </cfRule>
  </conditionalFormatting>
  <conditionalFormatting sqref="M1">
    <cfRule type="expression" dxfId="835" priority="8">
      <formula>$L2=0</formula>
    </cfRule>
  </conditionalFormatting>
  <conditionalFormatting sqref="J2:K58">
    <cfRule type="expression" dxfId="834" priority="56">
      <formula>$J2&gt;0</formula>
    </cfRule>
  </conditionalFormatting>
  <conditionalFormatting sqref="L2:L58">
    <cfRule type="expression" dxfId="833" priority="10">
      <formula>$L2&lt;0</formula>
    </cfRule>
    <cfRule type="expression" dxfId="832" priority="11">
      <formula>$L2&gt;0</formula>
    </cfRule>
  </conditionalFormatting>
  <conditionalFormatting sqref="J2:K458">
    <cfRule type="expression" dxfId="831" priority="55">
      <formula>$J2&lt;0</formula>
    </cfRule>
  </conditionalFormatting>
  <conditionalFormatting sqref="P1:P1048576">
    <cfRule type="expression" dxfId="83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4" location="MYL!A1" display="MYL"/>
    <hyperlink ref="E40" location="SIG!A1" display="SIG"/>
    <hyperlink ref="E3" location="AAPL!A1" display="AAPL"/>
    <hyperlink ref="E7" location="AXP!A1" display="AXP"/>
    <hyperlink ref="E15" location="DG!A1" display="DG"/>
    <hyperlink ref="E39" location="PINC!A1" display="PINC"/>
    <hyperlink ref="E18" location="FOXA!A1" display="FOXA"/>
    <hyperlink ref="E42" location="SWHC!A1" display="SWHC"/>
    <hyperlink ref="E10" location="CF!A1" display="CF"/>
    <hyperlink ref="E30" location="LUV!A1" display="LUV"/>
    <hyperlink ref="E4" location="AKAM!A1" display="AKAM"/>
    <hyperlink ref="E13" location="CVS!A1" display="CVS"/>
    <hyperlink ref="E32" location="MRO!A1" display="MRO"/>
    <hyperlink ref="E29" location="KR!A1" display="KR"/>
    <hyperlink ref="E17" location="F!A1" display="F"/>
    <hyperlink ref="E26" location="JNJ!A1" display="JNJ"/>
    <hyperlink ref="E12" location="CPN!A1" display="CPN"/>
    <hyperlink ref="E36" location="NKE!A1" display="NKE"/>
    <hyperlink ref="E31" location="MOS!A1" display="MOS"/>
    <hyperlink ref="E50" location="VGK!A1" display="VGK"/>
    <hyperlink ref="E33" location="MU!A1" display="MU"/>
    <hyperlink ref="E25" location="IP!A1" display="IP"/>
    <hyperlink ref="E24" location="INTC!A1" display="INTC"/>
    <hyperlink ref="E23" location="HES!A1" display="HES"/>
    <hyperlink ref="E48" location="UNP!A1" display="UNP"/>
    <hyperlink ref="E35" location="NCLH!A1" display="NCLH"/>
    <hyperlink ref="E41" location="SPY!A1" display="SPY"/>
    <hyperlink ref="E43" location="SWKS!A1" display="SWKS"/>
    <hyperlink ref="E11" location="CNI!A1" display="CNI"/>
    <hyperlink ref="E51" location="WFC!A1" display="WFC"/>
    <hyperlink ref="E2" location="AA!A1" display="AA"/>
    <hyperlink ref="E27" location="KATE!A1" display="KATE"/>
    <hyperlink ref="E38" location="NWL!A1" display="NWL"/>
    <hyperlink ref="E28" location="KORS!A1" display="KORS"/>
    <hyperlink ref="E5" location="ALL!A1" display="ALL"/>
    <hyperlink ref="E37" location="NSC!A1" display="NSC"/>
    <hyperlink ref="E6" location="AVGO!A1" display="AVGO"/>
    <hyperlink ref="E46" location="UAL!A1" display="UAL"/>
    <hyperlink ref="E9" location="CAH!A1" display="CAH"/>
    <hyperlink ref="E14" location="DAL!A1" display="DAL"/>
    <hyperlink ref="E16" location="DIS!A1" display="DIS"/>
    <hyperlink ref="E19" location="FTR!A1" display="FTR"/>
    <hyperlink ref="E20" location="GILD!A1" display="GILD"/>
    <hyperlink ref="E52" location="WWD!A1" display="WWD"/>
    <hyperlink ref="E21" location="GIS!A1" display="GIS"/>
    <hyperlink ref="E22" location="GM!A1" display="GM"/>
    <hyperlink ref="E45" location="TMO!A1" display="TMO"/>
    <hyperlink ref="E44" location="TKR!A1" display="TKR"/>
    <hyperlink ref="E49" location="UTX!A1" display="UTX"/>
    <hyperlink ref="E4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3.75" customWidth="1"/>
    <col min="21" max="21" width="18.75" customWidth="1"/>
    <col min="23" max="23" width="10" customWidth="1"/>
    <col min="24" max="27" width="7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42646</v>
      </c>
      <c r="X2" s="10">
        <v>313</v>
      </c>
      <c r="Y2" s="10">
        <v>313</v>
      </c>
      <c r="Z2" s="10">
        <v>308.85000000000002</v>
      </c>
      <c r="AA2" s="10">
        <v>311.58999999999997</v>
      </c>
      <c r="AB2" s="95">
        <v>995000</v>
      </c>
      <c r="AC2" s="10">
        <v>311.58999999999997</v>
      </c>
      <c r="AD2" s="2">
        <f>Y2-Z2</f>
        <v>4.1499999999999773</v>
      </c>
      <c r="AE2" s="138">
        <f>AC2/AC3-1</f>
        <v>-4.600198064083294E-3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309.7</v>
      </c>
      <c r="W3" s="133">
        <v>42643</v>
      </c>
      <c r="X3" s="10">
        <v>306.58999999999997</v>
      </c>
      <c r="Y3" s="10">
        <v>314.38</v>
      </c>
      <c r="Z3" s="10">
        <v>306.04000000000002</v>
      </c>
      <c r="AA3" s="10">
        <v>313.02999999999997</v>
      </c>
      <c r="AB3" s="95">
        <v>2116000</v>
      </c>
      <c r="AC3" s="10">
        <v>313.02999999999997</v>
      </c>
      <c r="AD3" s="2">
        <f t="shared" ref="AD3:AD66" si="0">Y3-Z3</f>
        <v>8.339999999999975</v>
      </c>
      <c r="AE3" s="138">
        <f t="shared" ref="AE3:AE66" si="1">AC3/AC4-1</f>
        <v>2.3709856759762005E-2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309.7</v>
      </c>
      <c r="R4" s="558">
        <v>-5.7000000000000002E-3</v>
      </c>
      <c r="T4" s="1"/>
      <c r="W4" s="133">
        <v>42642</v>
      </c>
      <c r="X4" s="10">
        <v>310.17</v>
      </c>
      <c r="Y4" s="10">
        <v>312.47000000000003</v>
      </c>
      <c r="Z4" s="10">
        <v>304.04000000000002</v>
      </c>
      <c r="AA4" s="10">
        <v>305.77999999999997</v>
      </c>
      <c r="AB4" s="95">
        <v>1123500</v>
      </c>
      <c r="AC4" s="10">
        <v>305.77999999999997</v>
      </c>
      <c r="AD4" s="2">
        <f t="shared" si="0"/>
        <v>8.4300000000000068</v>
      </c>
      <c r="AE4" s="138">
        <f t="shared" si="1"/>
        <v>-1.5359845435517716E-2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42641</v>
      </c>
      <c r="X5" s="10">
        <v>315.99</v>
      </c>
      <c r="Y5" s="10">
        <v>315.99</v>
      </c>
      <c r="Z5" s="10">
        <v>308.74</v>
      </c>
      <c r="AA5" s="10">
        <v>310.55</v>
      </c>
      <c r="AB5" s="95">
        <v>1018100</v>
      </c>
      <c r="AC5" s="10">
        <v>310.55</v>
      </c>
      <c r="AD5" s="2">
        <f t="shared" si="0"/>
        <v>7.25</v>
      </c>
      <c r="AE5" s="138">
        <f t="shared" si="1"/>
        <v>-1.2653800909293134E-2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42640</v>
      </c>
      <c r="X6" s="10">
        <v>309.77999999999997</v>
      </c>
      <c r="Y6" s="10">
        <v>315</v>
      </c>
      <c r="Z6" s="10">
        <v>307.5</v>
      </c>
      <c r="AA6" s="10">
        <v>314.52999999999997</v>
      </c>
      <c r="AB6" s="95">
        <v>1102600</v>
      </c>
      <c r="AC6" s="10">
        <v>314.52999999999997</v>
      </c>
      <c r="AD6" s="2">
        <f t="shared" si="0"/>
        <v>7.5</v>
      </c>
      <c r="AE6" s="138">
        <f t="shared" si="1"/>
        <v>1.5202375572913152E-2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1659.3600000000079</v>
      </c>
      <c r="R7">
        <v>0</v>
      </c>
      <c r="W7" s="133">
        <v>42639</v>
      </c>
      <c r="X7" s="10">
        <v>311.7</v>
      </c>
      <c r="Y7" s="10">
        <v>312.02</v>
      </c>
      <c r="Z7" s="10">
        <v>308.68</v>
      </c>
      <c r="AA7" s="10">
        <v>309.82</v>
      </c>
      <c r="AB7" s="95">
        <v>922100</v>
      </c>
      <c r="AC7" s="10">
        <v>309.82</v>
      </c>
      <c r="AD7" s="2">
        <f t="shared" si="0"/>
        <v>3.339999999999975</v>
      </c>
      <c r="AE7" s="138">
        <f t="shared" si="1"/>
        <v>-8.8297395866657746E-3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42636</v>
      </c>
      <c r="X8" s="10">
        <v>312.58</v>
      </c>
      <c r="Y8" s="10">
        <v>317.32</v>
      </c>
      <c r="Z8" s="10">
        <v>312.11</v>
      </c>
      <c r="AA8" s="10">
        <v>312.58</v>
      </c>
      <c r="AB8" s="95">
        <v>878300</v>
      </c>
      <c r="AC8" s="10">
        <v>312.58</v>
      </c>
      <c r="AD8" s="2">
        <f t="shared" si="0"/>
        <v>5.2099999999999795</v>
      </c>
      <c r="AE8" s="138">
        <f t="shared" si="1"/>
        <v>-7.0836377497538461E-3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T9" s="158"/>
      <c r="W9" s="133">
        <v>42635</v>
      </c>
      <c r="X9" s="10">
        <v>313.07</v>
      </c>
      <c r="Y9" s="10">
        <v>315.98</v>
      </c>
      <c r="Z9" s="10">
        <v>311.37</v>
      </c>
      <c r="AA9" s="10">
        <v>314.81</v>
      </c>
      <c r="AB9" s="95">
        <v>1367400</v>
      </c>
      <c r="AC9" s="10">
        <v>314.81</v>
      </c>
      <c r="AD9" s="2">
        <f t="shared" si="0"/>
        <v>4.6100000000000136</v>
      </c>
      <c r="AE9" s="138">
        <f t="shared" si="1"/>
        <v>9.0064102564102466E-3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221</v>
      </c>
      <c r="P10" s="34"/>
      <c r="Q10" s="2">
        <f>M39</f>
        <v>1659.3600000000079</v>
      </c>
      <c r="W10" s="133">
        <v>42634</v>
      </c>
      <c r="X10" s="10">
        <v>309</v>
      </c>
      <c r="Y10" s="10">
        <v>312.39</v>
      </c>
      <c r="Z10" s="10">
        <v>304.11</v>
      </c>
      <c r="AA10" s="10">
        <v>312</v>
      </c>
      <c r="AB10" s="95">
        <v>1511600</v>
      </c>
      <c r="AC10" s="10">
        <v>312</v>
      </c>
      <c r="AD10" s="2">
        <f t="shared" si="0"/>
        <v>8.2799999999999727</v>
      </c>
      <c r="AE10" s="138">
        <f t="shared" si="1"/>
        <v>1.6121152906692693E-2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42633</v>
      </c>
      <c r="X11" s="10">
        <v>306.06</v>
      </c>
      <c r="Y11" s="10">
        <v>308.86</v>
      </c>
      <c r="Z11" s="10">
        <v>304</v>
      </c>
      <c r="AA11" s="10">
        <v>307.05</v>
      </c>
      <c r="AB11" s="95">
        <v>1087300</v>
      </c>
      <c r="AC11" s="10">
        <v>307.05</v>
      </c>
      <c r="AD11" s="2">
        <f t="shared" si="0"/>
        <v>4.8600000000000136</v>
      </c>
      <c r="AE11" s="138">
        <f t="shared" si="1"/>
        <v>1.1696869851729907E-2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42632</v>
      </c>
      <c r="X12" s="10">
        <v>304.83</v>
      </c>
      <c r="Y12" s="10">
        <v>308</v>
      </c>
      <c r="Z12" s="10">
        <v>303.17</v>
      </c>
      <c r="AA12" s="10">
        <v>303.5</v>
      </c>
      <c r="AB12" s="95">
        <v>1104800</v>
      </c>
      <c r="AC12" s="10">
        <v>303.5</v>
      </c>
      <c r="AD12" s="2">
        <f t="shared" si="0"/>
        <v>4.8299999999999841</v>
      </c>
      <c r="AE12" s="138">
        <f t="shared" si="1"/>
        <v>-3.3168040458441128E-3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42629</v>
      </c>
      <c r="X13" s="10">
        <v>303.14999999999998</v>
      </c>
      <c r="Y13" s="10">
        <v>306.29000000000002</v>
      </c>
      <c r="Z13" s="10">
        <v>300.17</v>
      </c>
      <c r="AA13" s="10">
        <v>304.51</v>
      </c>
      <c r="AB13" s="95">
        <v>1855800</v>
      </c>
      <c r="AC13" s="10">
        <v>304.51</v>
      </c>
      <c r="AD13" s="2">
        <f t="shared" si="0"/>
        <v>6.1200000000000045</v>
      </c>
      <c r="AE13" s="138">
        <f t="shared" si="1"/>
        <v>5.5808731259494593E-3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42628</v>
      </c>
      <c r="X14" s="10">
        <v>300</v>
      </c>
      <c r="Y14" s="10">
        <v>304.45999999999998</v>
      </c>
      <c r="Z14" s="10">
        <v>298.01</v>
      </c>
      <c r="AA14" s="10">
        <v>302.82</v>
      </c>
      <c r="AB14" s="95">
        <v>1271400</v>
      </c>
      <c r="AC14" s="10">
        <v>302.82</v>
      </c>
      <c r="AD14" s="2">
        <f t="shared" si="0"/>
        <v>6.4499999999999886</v>
      </c>
      <c r="AE14" s="138">
        <f t="shared" si="1"/>
        <v>1.0107074952466544E-2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42627</v>
      </c>
      <c r="X15" s="10">
        <v>298.33999999999997</v>
      </c>
      <c r="Y15" s="10">
        <v>304.11</v>
      </c>
      <c r="Z15" s="10">
        <v>298.20999999999998</v>
      </c>
      <c r="AA15" s="10">
        <v>299.79000000000002</v>
      </c>
      <c r="AB15" s="95">
        <v>1534200</v>
      </c>
      <c r="AC15" s="10">
        <v>299.79000000000002</v>
      </c>
      <c r="AD15" s="2">
        <f t="shared" si="0"/>
        <v>5.9000000000000341</v>
      </c>
      <c r="AE15" s="138">
        <f t="shared" si="1"/>
        <v>8.0024209004403435E-3</v>
      </c>
    </row>
    <row r="16" spans="1:40" x14ac:dyDescent="0.25">
      <c r="G16" s="1"/>
      <c r="W16" s="133">
        <v>42626</v>
      </c>
      <c r="X16" s="10">
        <v>300.25</v>
      </c>
      <c r="Y16" s="10">
        <v>300.76</v>
      </c>
      <c r="Z16" s="10">
        <v>294.74</v>
      </c>
      <c r="AA16" s="10">
        <v>297.41000000000003</v>
      </c>
      <c r="AB16" s="95">
        <v>1818000</v>
      </c>
      <c r="AC16" s="10">
        <v>297.41000000000003</v>
      </c>
      <c r="AD16" s="2">
        <f t="shared" si="0"/>
        <v>6.0199999999999818</v>
      </c>
      <c r="AE16" s="138">
        <f t="shared" si="1"/>
        <v>-1.7346197052798495E-2</v>
      </c>
    </row>
    <row r="17" spans="1:31" x14ac:dyDescent="0.25">
      <c r="G17" s="1"/>
      <c r="W17" s="133">
        <v>42625</v>
      </c>
      <c r="X17" s="10">
        <v>294.14</v>
      </c>
      <c r="Y17" s="10">
        <v>303.85000000000002</v>
      </c>
      <c r="Z17" s="10">
        <v>293.83</v>
      </c>
      <c r="AA17" s="10">
        <v>302.66000000000003</v>
      </c>
      <c r="AB17" s="95">
        <v>1789200</v>
      </c>
      <c r="AC17" s="10">
        <v>302.66000000000003</v>
      </c>
      <c r="AD17" s="2">
        <f t="shared" si="0"/>
        <v>10.020000000000039</v>
      </c>
      <c r="AE17" s="138">
        <f t="shared" si="1"/>
        <v>2.2154677473826379E-2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42622</v>
      </c>
      <c r="X18" s="10">
        <v>304.62</v>
      </c>
      <c r="Y18" s="10">
        <v>305.48</v>
      </c>
      <c r="Z18" s="10">
        <v>296.07</v>
      </c>
      <c r="AA18" s="10">
        <v>296.10000000000002</v>
      </c>
      <c r="AB18" s="95">
        <v>1927500</v>
      </c>
      <c r="AC18" s="10">
        <v>296.10000000000002</v>
      </c>
      <c r="AD18" s="2">
        <f t="shared" si="0"/>
        <v>9.410000000000025</v>
      </c>
      <c r="AE18" s="138">
        <f t="shared" si="1"/>
        <v>-3.7792870373379195E-2</v>
      </c>
    </row>
    <row r="19" spans="1:31" x14ac:dyDescent="0.25">
      <c r="N19" s="2"/>
      <c r="W19" s="133">
        <v>42621</v>
      </c>
      <c r="X19" s="10">
        <v>311.35000000000002</v>
      </c>
      <c r="Y19" s="10">
        <v>312.45</v>
      </c>
      <c r="Z19" s="10">
        <v>307.42</v>
      </c>
      <c r="AA19" s="10">
        <v>307.73</v>
      </c>
      <c r="AB19" s="95">
        <v>1469700</v>
      </c>
      <c r="AC19" s="10">
        <v>307.73</v>
      </c>
      <c r="AD19" s="2">
        <f t="shared" si="0"/>
        <v>5.0299999999999727</v>
      </c>
      <c r="AE19" s="138">
        <f t="shared" si="1"/>
        <v>-1.4633365353826422E-2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42620</v>
      </c>
      <c r="X20" s="10">
        <v>309.95999999999998</v>
      </c>
      <c r="Y20" s="10">
        <v>313.72000000000003</v>
      </c>
      <c r="Z20" s="10">
        <v>309.95999999999998</v>
      </c>
      <c r="AA20" s="10">
        <v>312.3</v>
      </c>
      <c r="AB20" s="95">
        <v>1154200</v>
      </c>
      <c r="AC20" s="10">
        <v>312.3</v>
      </c>
      <c r="AD20" s="2">
        <f t="shared" si="0"/>
        <v>3.7600000000000477</v>
      </c>
      <c r="AE20" s="138">
        <f t="shared" si="1"/>
        <v>5.2467248205492201E-3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42619</v>
      </c>
      <c r="X21" s="10">
        <v>310.43</v>
      </c>
      <c r="Y21" s="10">
        <v>316.47000000000003</v>
      </c>
      <c r="Z21" s="10">
        <v>309.12</v>
      </c>
      <c r="AA21" s="10">
        <v>310.67</v>
      </c>
      <c r="AB21" s="95">
        <v>1701200</v>
      </c>
      <c r="AC21" s="10">
        <v>310.67</v>
      </c>
      <c r="AD21" s="2">
        <f t="shared" si="0"/>
        <v>7.3500000000000227</v>
      </c>
      <c r="AE21" s="138">
        <f t="shared" si="1"/>
        <v>-9.3115214133102642E-3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42615</v>
      </c>
      <c r="X22" s="10">
        <v>311.83</v>
      </c>
      <c r="Y22" s="10">
        <v>318.88</v>
      </c>
      <c r="Z22" s="10">
        <v>308.66000000000003</v>
      </c>
      <c r="AA22" s="10">
        <v>313.58999999999997</v>
      </c>
      <c r="AB22" s="95">
        <v>2230400</v>
      </c>
      <c r="AC22" s="10">
        <v>313.58999999999997</v>
      </c>
      <c r="AD22" s="2">
        <f t="shared" si="0"/>
        <v>10.21999999999997</v>
      </c>
      <c r="AE22" s="138">
        <f t="shared" si="1"/>
        <v>2.4703460445054448E-2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42614</v>
      </c>
      <c r="X23" s="10">
        <v>307.95999999999998</v>
      </c>
      <c r="Y23" s="10">
        <v>309.25</v>
      </c>
      <c r="Z23" s="10">
        <v>305.02</v>
      </c>
      <c r="AA23" s="10">
        <v>306.02999999999997</v>
      </c>
      <c r="AB23" s="95">
        <v>1053900</v>
      </c>
      <c r="AC23" s="10">
        <v>306.02999999999997</v>
      </c>
      <c r="AD23" s="2">
        <f t="shared" si="0"/>
        <v>4.2300000000000182</v>
      </c>
      <c r="AE23" s="138">
        <f t="shared" si="1"/>
        <v>1.3087720446289808E-3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42613</v>
      </c>
      <c r="X24" s="10">
        <v>307.68</v>
      </c>
      <c r="Y24" s="10">
        <v>308.68</v>
      </c>
      <c r="Z24" s="10">
        <v>304.22000000000003</v>
      </c>
      <c r="AA24" s="10">
        <v>305.63</v>
      </c>
      <c r="AB24" s="95">
        <v>1041700</v>
      </c>
      <c r="AC24" s="10">
        <v>305.63</v>
      </c>
      <c r="AD24" s="2">
        <f t="shared" si="0"/>
        <v>4.4599999999999795</v>
      </c>
      <c r="AE24" s="138">
        <f t="shared" si="1"/>
        <v>-7.2435522640161842E-3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42612</v>
      </c>
      <c r="X25" s="10">
        <v>305.24</v>
      </c>
      <c r="Y25" s="10">
        <v>309</v>
      </c>
      <c r="Z25" s="10">
        <v>305</v>
      </c>
      <c r="AA25" s="10">
        <v>307.86</v>
      </c>
      <c r="AB25" s="95">
        <v>1069700</v>
      </c>
      <c r="AC25" s="10">
        <v>307.86</v>
      </c>
      <c r="AD25" s="2">
        <f t="shared" si="0"/>
        <v>4</v>
      </c>
      <c r="AE25" s="138">
        <f t="shared" si="1"/>
        <v>5.6511939372163589E-3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42611</v>
      </c>
      <c r="X26" s="10">
        <v>307.87</v>
      </c>
      <c r="Y26" s="10">
        <v>309.14</v>
      </c>
      <c r="Z26" s="10">
        <v>304.79000000000002</v>
      </c>
      <c r="AA26" s="10">
        <v>306.13</v>
      </c>
      <c r="AB26" s="95">
        <v>1036400</v>
      </c>
      <c r="AC26" s="10">
        <v>306.13</v>
      </c>
      <c r="AD26" s="2">
        <f t="shared" si="0"/>
        <v>4.3499999999999659</v>
      </c>
      <c r="AE26" s="138">
        <f t="shared" si="1"/>
        <v>-6.6197228802284958E-3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42608</v>
      </c>
      <c r="X27" s="10">
        <v>307.20999999999998</v>
      </c>
      <c r="Y27" s="10">
        <v>310.74</v>
      </c>
      <c r="Z27" s="10">
        <v>304.56</v>
      </c>
      <c r="AA27" s="10">
        <v>308.17</v>
      </c>
      <c r="AB27" s="95">
        <v>1112700</v>
      </c>
      <c r="AC27" s="10">
        <v>308.17</v>
      </c>
      <c r="AD27" s="2">
        <f t="shared" si="0"/>
        <v>6.1800000000000068</v>
      </c>
      <c r="AE27" s="138">
        <f t="shared" si="1"/>
        <v>4.3017761121069142E-3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42607</v>
      </c>
      <c r="X28" s="10">
        <v>309.02999999999997</v>
      </c>
      <c r="Y28" s="10">
        <v>311.97000000000003</v>
      </c>
      <c r="Z28" s="10">
        <v>301.02</v>
      </c>
      <c r="AA28" s="10">
        <v>306.85000000000002</v>
      </c>
      <c r="AB28" s="95">
        <v>1663100</v>
      </c>
      <c r="AC28" s="10">
        <v>306.85000000000002</v>
      </c>
      <c r="AD28" s="2">
        <f t="shared" si="0"/>
        <v>10.950000000000045</v>
      </c>
      <c r="AE28" s="138">
        <f t="shared" si="1"/>
        <v>-8.0173277729285175E-3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42606</v>
      </c>
      <c r="X29" s="10">
        <v>318.18</v>
      </c>
      <c r="Y29" s="10">
        <v>321.74</v>
      </c>
      <c r="Z29" s="10">
        <v>306.73</v>
      </c>
      <c r="AA29" s="10">
        <v>309.33</v>
      </c>
      <c r="AB29" s="95">
        <v>1643000</v>
      </c>
      <c r="AC29" s="10">
        <v>309.33</v>
      </c>
      <c r="AD29" s="2">
        <f t="shared" si="0"/>
        <v>15.009999999999991</v>
      </c>
      <c r="AE29" s="138">
        <f t="shared" si="1"/>
        <v>-2.7783889115881588E-2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42605</v>
      </c>
      <c r="X30" s="10">
        <v>316.81</v>
      </c>
      <c r="Y30" s="10">
        <v>322.99</v>
      </c>
      <c r="Z30" s="10">
        <v>315.27999999999997</v>
      </c>
      <c r="AA30" s="10">
        <v>318.17</v>
      </c>
      <c r="AB30" s="95">
        <v>1429000</v>
      </c>
      <c r="AC30" s="10">
        <v>318.17</v>
      </c>
      <c r="AD30" s="2">
        <f t="shared" si="0"/>
        <v>7.7100000000000364</v>
      </c>
      <c r="AE30" s="138">
        <f t="shared" si="1"/>
        <v>4.2927937880750111E-3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42604</v>
      </c>
      <c r="X31" s="10">
        <v>316.14999999999998</v>
      </c>
      <c r="Y31" s="10">
        <v>320.82</v>
      </c>
      <c r="Z31" s="10">
        <v>315.13</v>
      </c>
      <c r="AA31" s="10">
        <v>316.81</v>
      </c>
      <c r="AB31" s="95">
        <v>1317300</v>
      </c>
      <c r="AC31" s="10">
        <v>316.81</v>
      </c>
      <c r="AD31" s="2">
        <f t="shared" si="0"/>
        <v>5.6899999999999977</v>
      </c>
      <c r="AE31" s="138">
        <f t="shared" si="1"/>
        <v>0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42601</v>
      </c>
      <c r="X32" s="10">
        <v>313.69</v>
      </c>
      <c r="Y32" s="10">
        <v>319.89</v>
      </c>
      <c r="Z32" s="10">
        <v>312.39</v>
      </c>
      <c r="AA32" s="10">
        <v>316.81</v>
      </c>
      <c r="AB32" s="95">
        <v>1392600</v>
      </c>
      <c r="AC32" s="10">
        <v>316.81</v>
      </c>
      <c r="AD32" s="2">
        <f t="shared" si="0"/>
        <v>7.5</v>
      </c>
      <c r="AE32" s="138">
        <f t="shared" si="1"/>
        <v>1.094517837768838E-2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42600</v>
      </c>
      <c r="X33" s="10">
        <v>313.57</v>
      </c>
      <c r="Y33" s="10">
        <v>313.76</v>
      </c>
      <c r="Z33" s="10">
        <v>312</v>
      </c>
      <c r="AA33" s="10">
        <v>313.38</v>
      </c>
      <c r="AB33" s="95">
        <v>587300</v>
      </c>
      <c r="AC33" s="10">
        <v>313.38</v>
      </c>
      <c r="AD33" s="2">
        <f t="shared" si="0"/>
        <v>1.7599999999999909</v>
      </c>
      <c r="AE33" s="138">
        <f t="shared" si="1"/>
        <v>-1.4020776241157051E-3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42599</v>
      </c>
      <c r="X34" s="10">
        <v>314.17</v>
      </c>
      <c r="Y34" s="10">
        <v>314.70999999999998</v>
      </c>
      <c r="Z34" s="10">
        <v>311.29000000000002</v>
      </c>
      <c r="AA34" s="10">
        <v>313.82</v>
      </c>
      <c r="AB34" s="95">
        <v>852600</v>
      </c>
      <c r="AC34" s="10">
        <v>313.82</v>
      </c>
      <c r="AD34" s="2">
        <f t="shared" si="0"/>
        <v>3.4199999999999591</v>
      </c>
      <c r="AE34" s="138">
        <f t="shared" si="1"/>
        <v>1.2762427413692823E-3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42598</v>
      </c>
      <c r="X35" s="10">
        <v>313.27</v>
      </c>
      <c r="Y35" s="10">
        <v>316.67</v>
      </c>
      <c r="Z35" s="10">
        <v>312.64</v>
      </c>
      <c r="AA35" s="10">
        <v>313.42</v>
      </c>
      <c r="AB35" s="95">
        <v>938500</v>
      </c>
      <c r="AC35" s="10">
        <v>313.42</v>
      </c>
      <c r="AD35" s="2">
        <f t="shared" si="0"/>
        <v>4.0300000000000296</v>
      </c>
      <c r="AE35" s="138">
        <f t="shared" si="1"/>
        <v>9.5727368454756601E-5</v>
      </c>
    </row>
    <row r="36" spans="1:31" x14ac:dyDescent="0.25">
      <c r="W36" s="133">
        <v>42597</v>
      </c>
      <c r="X36" s="10">
        <v>313.39999999999998</v>
      </c>
      <c r="Y36" s="10">
        <v>315.08</v>
      </c>
      <c r="Z36" s="10">
        <v>310.01</v>
      </c>
      <c r="AA36" s="10">
        <v>313.39</v>
      </c>
      <c r="AB36" s="95">
        <v>923300</v>
      </c>
      <c r="AC36" s="10">
        <v>313.39</v>
      </c>
      <c r="AD36" s="2">
        <f t="shared" si="0"/>
        <v>5.0699999999999932</v>
      </c>
      <c r="AE36" s="138">
        <f t="shared" si="1"/>
        <v>-1.7519271198318531E-3</v>
      </c>
    </row>
    <row r="37" spans="1:31" x14ac:dyDescent="0.25">
      <c r="W37" s="133">
        <v>42594</v>
      </c>
      <c r="X37" s="10">
        <v>311.99</v>
      </c>
      <c r="Y37" s="10">
        <v>315.23</v>
      </c>
      <c r="Z37" s="10">
        <v>311.64999999999998</v>
      </c>
      <c r="AA37" s="10">
        <v>313.94</v>
      </c>
      <c r="AB37" s="95">
        <v>989200</v>
      </c>
      <c r="AC37" s="10">
        <v>313.94</v>
      </c>
      <c r="AD37" s="2">
        <f t="shared" si="0"/>
        <v>3.5800000000000409</v>
      </c>
      <c r="AE37" s="138">
        <f t="shared" si="1"/>
        <v>-1.7488632388947822E-3</v>
      </c>
    </row>
    <row r="38" spans="1:31" x14ac:dyDescent="0.25">
      <c r="W38" s="133">
        <v>42593</v>
      </c>
      <c r="X38" s="10">
        <v>309.47000000000003</v>
      </c>
      <c r="Y38" s="10">
        <v>316.25</v>
      </c>
      <c r="Z38" s="10">
        <v>309.42</v>
      </c>
      <c r="AA38" s="10">
        <v>314.49</v>
      </c>
      <c r="AB38" s="95">
        <v>1755400</v>
      </c>
      <c r="AC38" s="10">
        <v>314.49</v>
      </c>
      <c r="AD38" s="2">
        <f t="shared" si="0"/>
        <v>6.8299999999999841</v>
      </c>
      <c r="AE38" s="138">
        <f t="shared" si="1"/>
        <v>1.819535727004884E-2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42592</v>
      </c>
      <c r="X39" s="10">
        <v>315</v>
      </c>
      <c r="Y39" s="10">
        <v>315</v>
      </c>
      <c r="Z39" s="10">
        <v>307.14</v>
      </c>
      <c r="AA39" s="10">
        <v>308.87</v>
      </c>
      <c r="AB39" s="95">
        <v>1235300</v>
      </c>
      <c r="AC39" s="10">
        <v>308.87</v>
      </c>
      <c r="AD39" s="2">
        <f t="shared" si="0"/>
        <v>7.8600000000000136</v>
      </c>
      <c r="AE39" s="138">
        <f t="shared" si="1"/>
        <v>-1.765154888365883E-2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42591</v>
      </c>
      <c r="X40" s="10">
        <v>313.72000000000003</v>
      </c>
      <c r="Y40" s="10">
        <v>316.24</v>
      </c>
      <c r="Z40" s="10">
        <v>311.8</v>
      </c>
      <c r="AA40" s="10">
        <v>314.42</v>
      </c>
      <c r="AB40" s="95">
        <v>1130600</v>
      </c>
      <c r="AC40" s="10">
        <v>314.42</v>
      </c>
      <c r="AD40" s="2">
        <f t="shared" si="0"/>
        <v>4.4399999999999977</v>
      </c>
      <c r="AE40" s="138">
        <f t="shared" si="1"/>
        <v>2.4549657261279112E-3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42590</v>
      </c>
      <c r="X41" s="10">
        <v>316.02</v>
      </c>
      <c r="Y41" s="10">
        <v>316.35000000000002</v>
      </c>
      <c r="Z41" s="10">
        <v>309.16000000000003</v>
      </c>
      <c r="AA41" s="10">
        <v>313.64999999999998</v>
      </c>
      <c r="AB41" s="95">
        <v>2136800</v>
      </c>
      <c r="AC41" s="10">
        <v>313.64999999999998</v>
      </c>
      <c r="AD41" s="2">
        <f t="shared" si="0"/>
        <v>7.1899999999999977</v>
      </c>
      <c r="AE41" s="138">
        <f t="shared" si="1"/>
        <v>-7.3110520319027428E-3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84" t="s">
        <v>78</v>
      </c>
      <c r="P42" s="584"/>
      <c r="T42" s="112" t="s">
        <v>113</v>
      </c>
      <c r="U42" s="4"/>
      <c r="W42" s="133">
        <v>42587</v>
      </c>
      <c r="X42" s="10">
        <v>316.16000000000003</v>
      </c>
      <c r="Y42" s="10">
        <v>318.91000000000003</v>
      </c>
      <c r="Z42" s="10">
        <v>313.69</v>
      </c>
      <c r="AA42" s="10">
        <v>315.95999999999998</v>
      </c>
      <c r="AB42" s="95">
        <v>1358300</v>
      </c>
      <c r="AC42" s="10">
        <v>315.95999999999998</v>
      </c>
      <c r="AD42" s="2">
        <f t="shared" si="0"/>
        <v>5.2200000000000273</v>
      </c>
      <c r="AE42" s="138">
        <f t="shared" si="1"/>
        <v>4.4506612410986079E-3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340.67</v>
      </c>
      <c r="Q43" s="2"/>
      <c r="T43" s="434" t="s">
        <v>98</v>
      </c>
      <c r="U43" s="519">
        <v>313.02999999999997</v>
      </c>
      <c r="W43" s="133">
        <v>42586</v>
      </c>
      <c r="X43" s="10">
        <v>320.14999999999998</v>
      </c>
      <c r="Y43" s="10">
        <v>320.45</v>
      </c>
      <c r="Z43" s="10">
        <v>314.01</v>
      </c>
      <c r="AA43" s="10">
        <v>314.56</v>
      </c>
      <c r="AB43" s="95">
        <v>2002300</v>
      </c>
      <c r="AC43" s="10">
        <v>314.56</v>
      </c>
      <c r="AD43" s="2">
        <f t="shared" si="0"/>
        <v>6.4399999999999977</v>
      </c>
      <c r="AE43" s="138">
        <f t="shared" si="1"/>
        <v>-2.1099147320594924E-2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337.57300000000004</v>
      </c>
      <c r="Q44" s="2"/>
      <c r="T44" s="434" t="s">
        <v>99</v>
      </c>
      <c r="U44" s="519">
        <v>313</v>
      </c>
      <c r="W44" s="133">
        <v>42585</v>
      </c>
      <c r="X44" s="10">
        <v>321.77</v>
      </c>
      <c r="Y44" s="10">
        <v>324.3</v>
      </c>
      <c r="Z44" s="10">
        <v>310.06</v>
      </c>
      <c r="AA44" s="10">
        <v>321.33999999999997</v>
      </c>
      <c r="AB44" s="95">
        <v>6040500</v>
      </c>
      <c r="AC44" s="10">
        <v>321.33999999999997</v>
      </c>
      <c r="AD44" s="2">
        <f t="shared" si="0"/>
        <v>14.240000000000009</v>
      </c>
      <c r="AE44" s="138">
        <f t="shared" si="1"/>
        <v>-2.6566901941777132E-2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334.476</v>
      </c>
      <c r="Q45" s="2"/>
      <c r="T45" s="434" t="s">
        <v>100</v>
      </c>
      <c r="U45" s="519" t="s">
        <v>452</v>
      </c>
      <c r="W45" s="133">
        <v>42584</v>
      </c>
      <c r="X45" s="10">
        <v>302.88</v>
      </c>
      <c r="Y45" s="10">
        <v>333.65</v>
      </c>
      <c r="Z45" s="10">
        <v>297.66000000000003</v>
      </c>
      <c r="AA45" s="10">
        <v>330.11</v>
      </c>
      <c r="AB45" s="95">
        <v>7800000</v>
      </c>
      <c r="AC45" s="10">
        <v>330.11</v>
      </c>
      <c r="AD45" s="2">
        <f t="shared" si="0"/>
        <v>35.989999999999952</v>
      </c>
      <c r="AE45" s="138">
        <f t="shared" si="1"/>
        <v>9.3695126395653361E-2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331.37900000000002</v>
      </c>
      <c r="Q46" s="2"/>
      <c r="T46" s="434" t="s">
        <v>101</v>
      </c>
      <c r="U46" s="519" t="s">
        <v>453</v>
      </c>
      <c r="W46" s="133">
        <v>42583</v>
      </c>
      <c r="X46" s="10">
        <v>300</v>
      </c>
      <c r="Y46" s="10">
        <v>307.5</v>
      </c>
      <c r="Z46" s="10">
        <v>299.06</v>
      </c>
      <c r="AA46" s="10">
        <v>301.83</v>
      </c>
      <c r="AB46" s="95">
        <v>3565600</v>
      </c>
      <c r="AC46" s="10">
        <v>301.83</v>
      </c>
      <c r="AD46" s="2">
        <f t="shared" si="0"/>
        <v>8.4399999999999977</v>
      </c>
      <c r="AE46" s="138">
        <f t="shared" si="1"/>
        <v>4.1044390025178457E-2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328.28199999999998</v>
      </c>
      <c r="Q47" s="2"/>
      <c r="T47" s="434" t="s">
        <v>102</v>
      </c>
      <c r="U47" s="519">
        <v>342.21</v>
      </c>
      <c r="W47" s="133">
        <v>42580</v>
      </c>
      <c r="X47" s="10">
        <v>288.85000000000002</v>
      </c>
      <c r="Y47" s="10">
        <v>290.45999999999998</v>
      </c>
      <c r="Z47" s="10">
        <v>286.8</v>
      </c>
      <c r="AA47" s="10">
        <v>289.93</v>
      </c>
      <c r="AB47" s="95">
        <v>1338500</v>
      </c>
      <c r="AC47" s="10">
        <v>289.93</v>
      </c>
      <c r="AD47" s="2">
        <f t="shared" si="0"/>
        <v>3.6599999999999682</v>
      </c>
      <c r="AE47" s="138">
        <f t="shared" si="1"/>
        <v>3.1138636127738817E-3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325.185</v>
      </c>
      <c r="Q48" s="2"/>
      <c r="T48" s="434" t="s">
        <v>103</v>
      </c>
      <c r="U48" s="519">
        <v>0.39844400000000002</v>
      </c>
      <c r="W48" s="133">
        <v>42579</v>
      </c>
      <c r="X48" s="10">
        <v>288.61</v>
      </c>
      <c r="Y48" s="10">
        <v>289.98</v>
      </c>
      <c r="Z48" s="10">
        <v>285.07</v>
      </c>
      <c r="AA48" s="10">
        <v>289.02999999999997</v>
      </c>
      <c r="AB48" s="95">
        <v>1454500</v>
      </c>
      <c r="AC48" s="10">
        <v>289.02999999999997</v>
      </c>
      <c r="AD48" s="2">
        <f t="shared" si="0"/>
        <v>4.910000000000025</v>
      </c>
      <c r="AE48" s="138">
        <f t="shared" si="1"/>
        <v>2.3582451881392075E-3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322.08800000000002</v>
      </c>
      <c r="Q49" s="2"/>
      <c r="T49" s="434" t="s">
        <v>104</v>
      </c>
      <c r="U49" s="519" t="s">
        <v>399</v>
      </c>
      <c r="W49" s="133">
        <v>42578</v>
      </c>
      <c r="X49" s="10">
        <v>286.83</v>
      </c>
      <c r="Y49" s="10">
        <v>288.77</v>
      </c>
      <c r="Z49" s="10">
        <v>286.08</v>
      </c>
      <c r="AA49" s="10">
        <v>288.35000000000002</v>
      </c>
      <c r="AB49" s="95">
        <v>1458200</v>
      </c>
      <c r="AC49" s="10">
        <v>288.35000000000002</v>
      </c>
      <c r="AD49" s="2">
        <f t="shared" si="0"/>
        <v>2.6899999999999977</v>
      </c>
      <c r="AE49" s="138">
        <f t="shared" si="1"/>
        <v>4.5638238573020296E-3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318.99099999999999</v>
      </c>
      <c r="Q50" s="2"/>
      <c r="T50" s="434"/>
      <c r="U50" s="519"/>
      <c r="W50" s="133">
        <v>42577</v>
      </c>
      <c r="X50" s="10">
        <v>286</v>
      </c>
      <c r="Y50" s="10">
        <v>289.95</v>
      </c>
      <c r="Z50" s="10">
        <v>285.47000000000003</v>
      </c>
      <c r="AA50" s="10">
        <v>287.04000000000002</v>
      </c>
      <c r="AB50" s="95">
        <v>1987100</v>
      </c>
      <c r="AC50" s="10">
        <v>287.04000000000002</v>
      </c>
      <c r="AD50" s="2">
        <f t="shared" si="0"/>
        <v>4.4799999999999613</v>
      </c>
      <c r="AE50" s="138">
        <f t="shared" si="1"/>
        <v>-1.0788237341221585E-3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315.89400000000001</v>
      </c>
      <c r="Q51" s="2"/>
      <c r="T51" s="434" t="s">
        <v>105</v>
      </c>
      <c r="U51" s="519" t="s">
        <v>454</v>
      </c>
      <c r="W51" s="133">
        <v>42576</v>
      </c>
      <c r="X51" s="10">
        <v>287.83999999999997</v>
      </c>
      <c r="Y51" s="10">
        <v>290.58</v>
      </c>
      <c r="Z51" s="10">
        <v>285.02</v>
      </c>
      <c r="AA51" s="10">
        <v>287.35000000000002</v>
      </c>
      <c r="AB51" s="95">
        <v>1977700</v>
      </c>
      <c r="AC51" s="10">
        <v>287.35000000000002</v>
      </c>
      <c r="AD51" s="2">
        <f t="shared" si="0"/>
        <v>5.5600000000000023</v>
      </c>
      <c r="AE51" s="138">
        <f t="shared" si="1"/>
        <v>-1.4941969560079427E-3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312.79699999999997</v>
      </c>
      <c r="Q52" s="2"/>
      <c r="T52" s="434" t="s">
        <v>106</v>
      </c>
      <c r="U52" s="519" t="s">
        <v>314</v>
      </c>
      <c r="W52" s="133">
        <v>42573</v>
      </c>
      <c r="X52" s="10">
        <v>282.08999999999997</v>
      </c>
      <c r="Y52" s="10">
        <v>290.92</v>
      </c>
      <c r="Z52" s="10">
        <v>281.38</v>
      </c>
      <c r="AA52" s="10">
        <v>287.77999999999997</v>
      </c>
      <c r="AB52" s="95">
        <v>3394600</v>
      </c>
      <c r="AC52" s="10">
        <v>287.77999999999997</v>
      </c>
      <c r="AD52" s="2">
        <f t="shared" si="0"/>
        <v>9.5400000000000205</v>
      </c>
      <c r="AE52" s="138">
        <f t="shared" si="1"/>
        <v>1.8870596565763842E-2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309.7</v>
      </c>
      <c r="Q53" s="2"/>
      <c r="T53" s="434" t="s">
        <v>107</v>
      </c>
      <c r="U53" s="520">
        <v>1001181</v>
      </c>
      <c r="W53" s="133">
        <v>42572</v>
      </c>
      <c r="X53" s="10">
        <v>279.76</v>
      </c>
      <c r="Y53" s="10">
        <v>282.54000000000002</v>
      </c>
      <c r="Z53" s="10">
        <v>274.23</v>
      </c>
      <c r="AA53" s="10">
        <v>282.45</v>
      </c>
      <c r="AB53" s="95">
        <v>5548000</v>
      </c>
      <c r="AC53" s="10">
        <v>282.45</v>
      </c>
      <c r="AD53" s="2">
        <f t="shared" si="0"/>
        <v>8.3100000000000023</v>
      </c>
      <c r="AE53" s="138">
        <f t="shared" si="1"/>
        <v>7.6369040813993205E-2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306.60300000000001</v>
      </c>
      <c r="Q54" s="2"/>
      <c r="T54" s="434" t="s">
        <v>110</v>
      </c>
      <c r="U54" s="520">
        <v>1721490</v>
      </c>
      <c r="W54" s="133">
        <v>42571</v>
      </c>
      <c r="X54" s="10">
        <v>259.87</v>
      </c>
      <c r="Y54" s="10">
        <v>263.16000000000003</v>
      </c>
      <c r="Z54" s="10">
        <v>257.57</v>
      </c>
      <c r="AA54" s="10">
        <v>262.41000000000003</v>
      </c>
      <c r="AB54" s="95">
        <v>1830200</v>
      </c>
      <c r="AC54" s="10">
        <v>262.41000000000003</v>
      </c>
      <c r="AD54" s="2">
        <f t="shared" si="0"/>
        <v>5.5900000000000318</v>
      </c>
      <c r="AE54" s="138">
        <f t="shared" si="1"/>
        <v>9.9684396890156179E-3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303.50599999999997</v>
      </c>
      <c r="Q55" s="2"/>
      <c r="T55" s="434" t="s">
        <v>108</v>
      </c>
      <c r="U55" s="519" t="s">
        <v>455</v>
      </c>
      <c r="W55" s="133">
        <v>42570</v>
      </c>
      <c r="X55" s="10">
        <v>260.94</v>
      </c>
      <c r="Y55" s="10">
        <v>262.49</v>
      </c>
      <c r="Z55" s="10">
        <v>258.16000000000003</v>
      </c>
      <c r="AA55" s="10">
        <v>259.82</v>
      </c>
      <c r="AB55" s="95">
        <v>1094500</v>
      </c>
      <c r="AC55" s="10">
        <v>259.82</v>
      </c>
      <c r="AD55" s="2">
        <f t="shared" si="0"/>
        <v>4.3299999999999841</v>
      </c>
      <c r="AE55" s="138">
        <f t="shared" si="1"/>
        <v>-6.4244741873805689E-3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300.40899999999999</v>
      </c>
      <c r="T56" s="434" t="s">
        <v>111</v>
      </c>
      <c r="U56" s="519">
        <v>18.2</v>
      </c>
      <c r="W56" s="133">
        <v>42569</v>
      </c>
      <c r="X56" s="10">
        <v>260.04000000000002</v>
      </c>
      <c r="Y56" s="10">
        <v>262.8</v>
      </c>
      <c r="Z56" s="10">
        <v>257.47000000000003</v>
      </c>
      <c r="AA56" s="10">
        <v>261.5</v>
      </c>
      <c r="AB56" s="95">
        <v>2133000</v>
      </c>
      <c r="AC56" s="10">
        <v>261.5</v>
      </c>
      <c r="AD56" s="2">
        <f t="shared" si="0"/>
        <v>5.3299999999999841</v>
      </c>
      <c r="AE56" s="138">
        <f t="shared" si="1"/>
        <v>4.6100653092584487E-3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297.31199999999995</v>
      </c>
      <c r="T57" s="434" t="s">
        <v>112</v>
      </c>
      <c r="U57" s="519">
        <v>17.12</v>
      </c>
      <c r="W57" s="133">
        <v>42566</v>
      </c>
      <c r="X57" s="10">
        <v>254.12</v>
      </c>
      <c r="Y57" s="10">
        <v>260.45</v>
      </c>
      <c r="Z57" s="10">
        <v>253.81</v>
      </c>
      <c r="AA57" s="10">
        <v>260.3</v>
      </c>
      <c r="AB57" s="95">
        <v>2404900</v>
      </c>
      <c r="AC57" s="10">
        <v>260.3</v>
      </c>
      <c r="AD57" s="2">
        <f t="shared" si="0"/>
        <v>6.6399999999999864</v>
      </c>
      <c r="AE57" s="138">
        <f t="shared" si="1"/>
        <v>2.9382686756040721E-2</v>
      </c>
    </row>
    <row r="58" spans="1:31" x14ac:dyDescent="0.25">
      <c r="O58" s="83">
        <v>0.95</v>
      </c>
      <c r="P58" s="83">
        <f t="shared" si="5"/>
        <v>294.21499999999997</v>
      </c>
      <c r="T58" s="434" t="s">
        <v>109</v>
      </c>
      <c r="U58" s="519" t="s">
        <v>124</v>
      </c>
      <c r="W58" s="133">
        <v>42565</v>
      </c>
      <c r="X58" s="10">
        <v>253.3</v>
      </c>
      <c r="Y58" s="10">
        <v>253.8</v>
      </c>
      <c r="Z58" s="10">
        <v>250.02</v>
      </c>
      <c r="AA58" s="10">
        <v>252.87</v>
      </c>
      <c r="AB58" s="95">
        <v>1295400</v>
      </c>
      <c r="AC58" s="10">
        <v>252.87</v>
      </c>
      <c r="AD58" s="2">
        <f t="shared" si="0"/>
        <v>3.7800000000000011</v>
      </c>
      <c r="AE58" s="138">
        <f t="shared" si="1"/>
        <v>6.6881643377523226E-3</v>
      </c>
    </row>
    <row r="59" spans="1:31" x14ac:dyDescent="0.25">
      <c r="O59" s="83">
        <v>0.94</v>
      </c>
      <c r="P59" s="83">
        <f t="shared" si="5"/>
        <v>291.11799999999999</v>
      </c>
      <c r="W59" s="133">
        <v>42564</v>
      </c>
      <c r="X59" s="10">
        <v>254.24</v>
      </c>
      <c r="Y59" s="10">
        <v>254.27</v>
      </c>
      <c r="Z59" s="10">
        <v>250.82</v>
      </c>
      <c r="AA59" s="10">
        <v>251.19</v>
      </c>
      <c r="AB59" s="95">
        <v>1285400</v>
      </c>
      <c r="AC59" s="10">
        <v>251.19</v>
      </c>
      <c r="AD59" s="2">
        <f t="shared" si="0"/>
        <v>3.4500000000000171</v>
      </c>
      <c r="AE59" s="138">
        <f t="shared" si="1"/>
        <v>-8.5648879065362005E-3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288.02100000000002</v>
      </c>
      <c r="W60" s="133">
        <v>42563</v>
      </c>
      <c r="X60" s="10">
        <v>253.78</v>
      </c>
      <c r="Y60" s="10">
        <v>254.85</v>
      </c>
      <c r="Z60" s="10">
        <v>251.29</v>
      </c>
      <c r="AA60" s="10">
        <v>253.36</v>
      </c>
      <c r="AB60" s="95">
        <v>1175100</v>
      </c>
      <c r="AC60" s="10">
        <v>253.36</v>
      </c>
      <c r="AD60" s="2">
        <f t="shared" si="0"/>
        <v>3.5600000000000023</v>
      </c>
      <c r="AE60" s="138">
        <f t="shared" si="1"/>
        <v>3.2470103745942946E-3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284.92399999999998</v>
      </c>
      <c r="W61" s="133">
        <v>42562</v>
      </c>
      <c r="X61" s="10">
        <v>253.25</v>
      </c>
      <c r="Y61" s="10">
        <v>255.1</v>
      </c>
      <c r="Z61" s="10">
        <v>251.12</v>
      </c>
      <c r="AA61" s="10">
        <v>252.54</v>
      </c>
      <c r="AB61" s="95">
        <v>1746600</v>
      </c>
      <c r="AC61" s="10">
        <v>252.54</v>
      </c>
      <c r="AD61" s="2">
        <f t="shared" si="0"/>
        <v>3.9799999999999898</v>
      </c>
      <c r="AE61" s="138">
        <f t="shared" si="1"/>
        <v>4.934341424592148E-3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281.827</v>
      </c>
      <c r="W62" s="133">
        <v>42559</v>
      </c>
      <c r="X62" s="10">
        <v>248.63</v>
      </c>
      <c r="Y62" s="10">
        <v>251.78</v>
      </c>
      <c r="Z62" s="10">
        <v>246.11</v>
      </c>
      <c r="AA62" s="10">
        <v>251.3</v>
      </c>
      <c r="AB62" s="95">
        <v>1295600</v>
      </c>
      <c r="AC62" s="10">
        <v>251.3</v>
      </c>
      <c r="AD62" s="2">
        <f t="shared" si="0"/>
        <v>5.6699999999999875</v>
      </c>
      <c r="AE62" s="138">
        <f t="shared" si="1"/>
        <v>1.6297973874711769E-2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278.73</v>
      </c>
      <c r="W63" s="133">
        <v>42558</v>
      </c>
      <c r="X63" s="10">
        <v>247.24</v>
      </c>
      <c r="Y63" s="10">
        <v>249.66</v>
      </c>
      <c r="Z63" s="10">
        <v>245.22</v>
      </c>
      <c r="AA63" s="10">
        <v>247.27</v>
      </c>
      <c r="AB63" s="95">
        <v>1140400</v>
      </c>
      <c r="AC63" s="10">
        <v>247.27</v>
      </c>
      <c r="AD63" s="2">
        <f t="shared" si="0"/>
        <v>4.4399999999999977</v>
      </c>
      <c r="AE63" s="138">
        <f t="shared" si="1"/>
        <v>-8.4855341845802013E-4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42557</v>
      </c>
      <c r="X64" s="10">
        <v>241.64</v>
      </c>
      <c r="Y64" s="10">
        <v>247.89</v>
      </c>
      <c r="Z64" s="10">
        <v>240.71</v>
      </c>
      <c r="AA64" s="10">
        <v>247.48</v>
      </c>
      <c r="AB64" s="95">
        <v>1750900</v>
      </c>
      <c r="AC64" s="10">
        <v>247.48</v>
      </c>
      <c r="AD64" s="2">
        <f t="shared" si="0"/>
        <v>7.1799999999999784</v>
      </c>
      <c r="AE64" s="138">
        <f t="shared" si="1"/>
        <v>2.251786968557612E-2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42556</v>
      </c>
      <c r="X65" s="10">
        <v>244.62</v>
      </c>
      <c r="Y65" s="10">
        <v>244.8</v>
      </c>
      <c r="Z65" s="10">
        <v>240.07</v>
      </c>
      <c r="AA65" s="10">
        <v>242.03</v>
      </c>
      <c r="AB65" s="95">
        <v>1239300</v>
      </c>
      <c r="AC65" s="10">
        <v>242.03</v>
      </c>
      <c r="AD65" s="2">
        <f t="shared" si="0"/>
        <v>4.7300000000000182</v>
      </c>
      <c r="AE65" s="138">
        <f t="shared" si="1"/>
        <v>-1.2364318942299835E-2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42552</v>
      </c>
      <c r="X66" s="10">
        <v>242.57</v>
      </c>
      <c r="Y66" s="10">
        <v>246.55</v>
      </c>
      <c r="Z66" s="10">
        <v>241.59</v>
      </c>
      <c r="AA66" s="10">
        <v>245.06</v>
      </c>
      <c r="AB66" s="95">
        <v>1465500</v>
      </c>
      <c r="AC66" s="10">
        <v>245.06</v>
      </c>
      <c r="AD66" s="2">
        <f t="shared" si="0"/>
        <v>4.960000000000008</v>
      </c>
      <c r="AE66" s="138">
        <f t="shared" si="1"/>
        <v>1.3398395500785698E-2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42551</v>
      </c>
      <c r="X67" s="10">
        <v>239.31</v>
      </c>
      <c r="Y67" s="10">
        <v>241.9</v>
      </c>
      <c r="Z67" s="10">
        <v>236.67</v>
      </c>
      <c r="AA67" s="10">
        <v>241.82</v>
      </c>
      <c r="AB67" s="95">
        <v>2093200</v>
      </c>
      <c r="AC67" s="10">
        <v>241.82</v>
      </c>
      <c r="AD67" s="2">
        <f>Y67-Z67</f>
        <v>5.2300000000000182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198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29" priority="58">
      <formula>F19&gt;0</formula>
    </cfRule>
    <cfRule type="expression" dxfId="82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27" priority="47">
      <formula>H25&gt;0</formula>
    </cfRule>
    <cfRule type="expression" dxfId="826" priority="48">
      <formula>H25&lt;0</formula>
    </cfRule>
  </conditionalFormatting>
  <conditionalFormatting sqref="M39">
    <cfRule type="expression" dxfId="825" priority="45">
      <formula>M39&gt;0</formula>
    </cfRule>
    <cfRule type="expression" dxfId="824" priority="46">
      <formula>M39&lt;0</formula>
    </cfRule>
  </conditionalFormatting>
  <conditionalFormatting sqref="F61:F67">
    <cfRule type="expression" dxfId="823" priority="43">
      <formula>F61&gt;0</formula>
    </cfRule>
    <cfRule type="expression" dxfId="822" priority="44">
      <formula>F61&lt;0</formula>
    </cfRule>
  </conditionalFormatting>
  <conditionalFormatting sqref="H61:H67">
    <cfRule type="expression" dxfId="821" priority="41">
      <formula>H61&gt;0</formula>
    </cfRule>
    <cfRule type="expression" dxfId="820" priority="42">
      <formula>H61&lt;0</formula>
    </cfRule>
  </conditionalFormatting>
  <conditionalFormatting sqref="F21:F24">
    <cfRule type="expression" dxfId="819" priority="39">
      <formula>F21&gt;0</formula>
    </cfRule>
    <cfRule type="expression" dxfId="818" priority="40">
      <formula>F21&lt;0</formula>
    </cfRule>
  </conditionalFormatting>
  <conditionalFormatting sqref="H21:H24">
    <cfRule type="expression" dxfId="817" priority="37">
      <formula>H21&gt;0</formula>
    </cfRule>
    <cfRule type="expression" dxfId="816" priority="38">
      <formula>H21&lt;0</formula>
    </cfRule>
  </conditionalFormatting>
  <conditionalFormatting sqref="I25:I28">
    <cfRule type="expression" dxfId="815" priority="31">
      <formula>I25&gt;0</formula>
    </cfRule>
    <cfRule type="expression" dxfId="814" priority="32">
      <formula>I25&lt;0</formula>
    </cfRule>
  </conditionalFormatting>
  <conditionalFormatting sqref="I21:I24">
    <cfRule type="expression" dxfId="813" priority="29">
      <formula>I21&gt;0</formula>
    </cfRule>
    <cfRule type="expression" dxfId="812" priority="30">
      <formula>I21&lt;0</formula>
    </cfRule>
  </conditionalFormatting>
  <conditionalFormatting sqref="H29">
    <cfRule type="expression" dxfId="811" priority="27">
      <formula>H29&gt;0</formula>
    </cfRule>
    <cfRule type="expression" dxfId="810" priority="28">
      <formula>H29&lt;0</formula>
    </cfRule>
  </conditionalFormatting>
  <conditionalFormatting sqref="H30">
    <cfRule type="expression" dxfId="809" priority="25">
      <formula>H30&gt;0</formula>
    </cfRule>
    <cfRule type="expression" dxfId="808" priority="26">
      <formula>H30&lt;0</formula>
    </cfRule>
  </conditionalFormatting>
  <conditionalFormatting sqref="H31">
    <cfRule type="expression" dxfId="807" priority="23">
      <formula>H31&gt;0</formula>
    </cfRule>
    <cfRule type="expression" dxfId="806" priority="24">
      <formula>H31&lt;0</formula>
    </cfRule>
  </conditionalFormatting>
  <conditionalFormatting sqref="Q7">
    <cfRule type="expression" dxfId="805" priority="21">
      <formula>Q7&gt;0</formula>
    </cfRule>
    <cfRule type="expression" dxfId="804" priority="22">
      <formula>Q7&lt;0</formula>
    </cfRule>
  </conditionalFormatting>
  <conditionalFormatting sqref="Q8">
    <cfRule type="expression" dxfId="803" priority="19">
      <formula>Q8&gt;0</formula>
    </cfRule>
    <cfRule type="expression" dxfId="802" priority="20">
      <formula>Q8&lt;0</formula>
    </cfRule>
  </conditionalFormatting>
  <conditionalFormatting sqref="F73:F82">
    <cfRule type="expression" dxfId="801" priority="17">
      <formula>F73&gt;0</formula>
    </cfRule>
    <cfRule type="expression" dxfId="800" priority="18">
      <formula>F73&lt;0</formula>
    </cfRule>
  </conditionalFormatting>
  <conditionalFormatting sqref="H73:H76">
    <cfRule type="expression" dxfId="799" priority="15">
      <formula>H73&gt;0</formula>
    </cfRule>
    <cfRule type="expression" dxfId="798" priority="16">
      <formula>H73&lt;0</formula>
    </cfRule>
  </conditionalFormatting>
  <conditionalFormatting sqref="F69:F72">
    <cfRule type="expression" dxfId="797" priority="13">
      <formula>F69&gt;0</formula>
    </cfRule>
    <cfRule type="expression" dxfId="796" priority="14">
      <formula>F69&lt;0</formula>
    </cfRule>
  </conditionalFormatting>
  <conditionalFormatting sqref="H69:H72">
    <cfRule type="expression" dxfId="795" priority="11">
      <formula>H69&gt;0</formula>
    </cfRule>
    <cfRule type="expression" dxfId="794" priority="12">
      <formula>H69&lt;0</formula>
    </cfRule>
  </conditionalFormatting>
  <conditionalFormatting sqref="I73:I76">
    <cfRule type="expression" dxfId="793" priority="9">
      <formula>I73&gt;0</formula>
    </cfRule>
    <cfRule type="expression" dxfId="792" priority="10">
      <formula>I73&lt;0</formula>
    </cfRule>
  </conditionalFormatting>
  <conditionalFormatting sqref="I69:I72">
    <cfRule type="expression" dxfId="791" priority="7">
      <formula>I69&gt;0</formula>
    </cfRule>
    <cfRule type="expression" dxfId="790" priority="8">
      <formula>I69&lt;0</formula>
    </cfRule>
  </conditionalFormatting>
  <conditionalFormatting sqref="H77">
    <cfRule type="expression" dxfId="789" priority="5">
      <formula>H77&gt;0</formula>
    </cfRule>
    <cfRule type="expression" dxfId="788" priority="6">
      <formula>H77&lt;0</formula>
    </cfRule>
  </conditionalFormatting>
  <conditionalFormatting sqref="H78">
    <cfRule type="expression" dxfId="787" priority="3">
      <formula>H78&gt;0</formula>
    </cfRule>
    <cfRule type="expression" dxfId="786" priority="4">
      <formula>H78&lt;0</formula>
    </cfRule>
  </conditionalFormatting>
  <conditionalFormatting sqref="H79">
    <cfRule type="expression" dxfId="785" priority="1">
      <formula>H79&gt;0</formula>
    </cfRule>
    <cfRule type="expression" dxfId="78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1.875" customWidth="1"/>
    <col min="21" max="21" width="16.25" customWidth="1"/>
    <col min="23" max="23" width="11.75" customWidth="1"/>
    <col min="24" max="27" width="6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42646</v>
      </c>
      <c r="X2" s="10">
        <v>38.1</v>
      </c>
      <c r="Y2" s="10">
        <v>38.22</v>
      </c>
      <c r="Z2" s="10">
        <v>37.409999999999997</v>
      </c>
      <c r="AA2" s="10">
        <v>38.200000000000003</v>
      </c>
      <c r="AB2" s="95">
        <v>7069400</v>
      </c>
      <c r="AC2" s="10">
        <v>38.200000000000003</v>
      </c>
      <c r="AD2" s="2">
        <f>Y2-Z2</f>
        <v>0.81000000000000227</v>
      </c>
      <c r="AE2" s="138">
        <f>AC2/AC3-1</f>
        <v>2.0986358866736943E-3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38.03</v>
      </c>
      <c r="W3" s="133">
        <v>42643</v>
      </c>
      <c r="X3" s="10">
        <v>38.33</v>
      </c>
      <c r="Y3" s="10">
        <v>38.83</v>
      </c>
      <c r="Z3" s="10">
        <v>37.85</v>
      </c>
      <c r="AA3" s="10">
        <v>38.119999999999997</v>
      </c>
      <c r="AB3" s="95">
        <v>7254100</v>
      </c>
      <c r="AC3" s="10">
        <v>38.119999999999997</v>
      </c>
      <c r="AD3" s="2">
        <f t="shared" ref="AD3:AD66" si="0">Y3-Z3</f>
        <v>0.97999999999999687</v>
      </c>
      <c r="AE3" s="138">
        <f t="shared" ref="AE3:AE66" si="1">AC3/AC4-1</f>
        <v>-9.0979984403432024E-3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38.03</v>
      </c>
      <c r="R4" s="558">
        <v>1.6000000000000001E-3</v>
      </c>
      <c r="T4" s="1"/>
      <c r="W4" s="133">
        <v>42642</v>
      </c>
      <c r="X4" s="10">
        <v>40.17</v>
      </c>
      <c r="Y4" s="10">
        <v>40.22</v>
      </c>
      <c r="Z4" s="10">
        <v>37.65</v>
      </c>
      <c r="AA4" s="10">
        <v>38.47</v>
      </c>
      <c r="AB4" s="95">
        <v>19112700</v>
      </c>
      <c r="AC4" s="10">
        <v>38.47</v>
      </c>
      <c r="AD4" s="2">
        <f t="shared" si="0"/>
        <v>2.5700000000000003</v>
      </c>
      <c r="AE4" s="138">
        <f t="shared" si="1"/>
        <v>-4.351069119840878E-2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42641</v>
      </c>
      <c r="X5" s="10">
        <v>41.2</v>
      </c>
      <c r="Y5" s="10">
        <v>41.43</v>
      </c>
      <c r="Z5" s="10">
        <v>40.04</v>
      </c>
      <c r="AA5" s="10">
        <v>40.22</v>
      </c>
      <c r="AB5" s="95">
        <v>5552300</v>
      </c>
      <c r="AC5" s="10">
        <v>40.22</v>
      </c>
      <c r="AD5" s="2">
        <f t="shared" si="0"/>
        <v>1.3900000000000006</v>
      </c>
      <c r="AE5" s="138">
        <f t="shared" si="1"/>
        <v>-2.6385862987170272E-2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42640</v>
      </c>
      <c r="X6" s="10">
        <v>41.04</v>
      </c>
      <c r="Y6" s="10">
        <v>41.43</v>
      </c>
      <c r="Z6" s="10">
        <v>40.82</v>
      </c>
      <c r="AA6" s="10">
        <v>41.31</v>
      </c>
      <c r="AB6" s="95">
        <v>5546900</v>
      </c>
      <c r="AC6" s="10">
        <v>41.31</v>
      </c>
      <c r="AD6" s="2">
        <f t="shared" si="0"/>
        <v>0.60999999999999943</v>
      </c>
      <c r="AE6" s="138">
        <f t="shared" si="1"/>
        <v>3.1568722680914707E-3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439.77999999999975</v>
      </c>
      <c r="R7">
        <v>0</v>
      </c>
      <c r="W7" s="133">
        <v>42639</v>
      </c>
      <c r="X7" s="10">
        <v>41.79</v>
      </c>
      <c r="Y7" s="10">
        <v>41.9</v>
      </c>
      <c r="Z7" s="10">
        <v>41.13</v>
      </c>
      <c r="AA7" s="10">
        <v>41.18</v>
      </c>
      <c r="AB7" s="95">
        <v>6498700</v>
      </c>
      <c r="AC7" s="10">
        <v>41.18</v>
      </c>
      <c r="AD7" s="2">
        <f t="shared" si="0"/>
        <v>0.76999999999999602</v>
      </c>
      <c r="AE7" s="138">
        <f t="shared" si="1"/>
        <v>-2.0922491678554533E-2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42636</v>
      </c>
      <c r="X8" s="10">
        <v>42.69</v>
      </c>
      <c r="Y8" s="10">
        <v>42.69</v>
      </c>
      <c r="Z8" s="10">
        <v>41.95</v>
      </c>
      <c r="AA8" s="10">
        <v>42.06</v>
      </c>
      <c r="AB8" s="95">
        <v>5356200</v>
      </c>
      <c r="AC8" s="10">
        <v>42.06</v>
      </c>
      <c r="AD8" s="2">
        <f t="shared" si="0"/>
        <v>0.73999999999999488</v>
      </c>
      <c r="AE8" s="138">
        <f t="shared" si="1"/>
        <v>-1.2444235736088327E-2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T9" s="158"/>
      <c r="W9" s="133">
        <v>42635</v>
      </c>
      <c r="X9" s="10">
        <v>42.42</v>
      </c>
      <c r="Y9" s="10">
        <v>43.72</v>
      </c>
      <c r="Z9" s="10">
        <v>42.29</v>
      </c>
      <c r="AA9" s="10">
        <v>42.59</v>
      </c>
      <c r="AB9" s="95">
        <v>7727500</v>
      </c>
      <c r="AC9" s="10">
        <v>42.59</v>
      </c>
      <c r="AD9" s="2">
        <f t="shared" si="0"/>
        <v>1.4299999999999997</v>
      </c>
      <c r="AE9" s="138">
        <f t="shared" si="1"/>
        <v>1.6225244571701491E-2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221</v>
      </c>
      <c r="P10" s="34"/>
      <c r="Q10" s="2">
        <f>M35</f>
        <v>439.77999999999975</v>
      </c>
      <c r="W10" s="133">
        <v>42634</v>
      </c>
      <c r="X10" s="10">
        <v>41.05</v>
      </c>
      <c r="Y10" s="10">
        <v>42.07</v>
      </c>
      <c r="Z10" s="10">
        <v>40.92</v>
      </c>
      <c r="AA10" s="10">
        <v>41.91</v>
      </c>
      <c r="AB10" s="95">
        <v>4146600</v>
      </c>
      <c r="AC10" s="10">
        <v>41.91</v>
      </c>
      <c r="AD10" s="2">
        <f t="shared" si="0"/>
        <v>1.1499999999999986</v>
      </c>
      <c r="AE10" s="138">
        <f t="shared" si="1"/>
        <v>1.5753756665050966E-2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42633</v>
      </c>
      <c r="X11" s="10">
        <v>41.56</v>
      </c>
      <c r="Y11" s="10">
        <v>42.04</v>
      </c>
      <c r="Z11" s="10">
        <v>41.13</v>
      </c>
      <c r="AA11" s="10">
        <v>41.26</v>
      </c>
      <c r="AB11" s="95">
        <v>5674800</v>
      </c>
      <c r="AC11" s="10">
        <v>41.26</v>
      </c>
      <c r="AD11" s="2">
        <f t="shared" si="0"/>
        <v>0.90999999999999659</v>
      </c>
      <c r="AE11" s="138">
        <f t="shared" si="1"/>
        <v>-5.5435044589058347E-3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42632</v>
      </c>
      <c r="X12" s="10">
        <v>41.97</v>
      </c>
      <c r="Y12" s="10">
        <v>42.06</v>
      </c>
      <c r="Z12" s="10">
        <v>41.25</v>
      </c>
      <c r="AA12" s="10">
        <v>41.49</v>
      </c>
      <c r="AB12" s="95">
        <v>3393500</v>
      </c>
      <c r="AC12" s="10">
        <v>41.49</v>
      </c>
      <c r="AD12" s="2">
        <f t="shared" si="0"/>
        <v>0.81000000000000227</v>
      </c>
      <c r="AE12" s="138">
        <f t="shared" si="1"/>
        <v>-7.1787508973437664E-3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42629</v>
      </c>
      <c r="X13" s="10">
        <v>41.44</v>
      </c>
      <c r="Y13" s="10">
        <v>41.86</v>
      </c>
      <c r="Z13" s="10">
        <v>40.93</v>
      </c>
      <c r="AA13" s="10">
        <v>41.79</v>
      </c>
      <c r="AB13" s="95">
        <v>8748100</v>
      </c>
      <c r="AC13" s="10">
        <v>41.79</v>
      </c>
      <c r="AD13" s="2">
        <f t="shared" si="0"/>
        <v>0.92999999999999972</v>
      </c>
      <c r="AE13" s="138">
        <f t="shared" si="1"/>
        <v>7.2306579898770984E-3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42628</v>
      </c>
      <c r="X14" s="10">
        <v>40.909999999999997</v>
      </c>
      <c r="Y14" s="10">
        <v>41.58</v>
      </c>
      <c r="Z14" s="10">
        <v>40.659999999999997</v>
      </c>
      <c r="AA14" s="10">
        <v>41.49</v>
      </c>
      <c r="AB14" s="95">
        <v>3759900</v>
      </c>
      <c r="AC14" s="10">
        <v>41.49</v>
      </c>
      <c r="AD14" s="2">
        <f t="shared" si="0"/>
        <v>0.92000000000000171</v>
      </c>
      <c r="AE14" s="138">
        <f t="shared" si="1"/>
        <v>1.5915768854064538E-2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42627</v>
      </c>
      <c r="X15" s="10">
        <v>41.29</v>
      </c>
      <c r="Y15" s="10">
        <v>41.55</v>
      </c>
      <c r="Z15" s="10">
        <v>40.549999999999997</v>
      </c>
      <c r="AA15" s="10">
        <v>40.840000000000003</v>
      </c>
      <c r="AB15" s="95">
        <v>4460200</v>
      </c>
      <c r="AC15" s="10">
        <v>40.840000000000003</v>
      </c>
      <c r="AD15" s="2">
        <f t="shared" si="0"/>
        <v>1</v>
      </c>
      <c r="AE15" s="138">
        <f t="shared" si="1"/>
        <v>-1.7110730872645918E-3</v>
      </c>
    </row>
    <row r="16" spans="1:40" x14ac:dyDescent="0.25">
      <c r="G16" s="1"/>
      <c r="W16" s="133">
        <v>42626</v>
      </c>
      <c r="X16" s="10">
        <v>41.09</v>
      </c>
      <c r="Y16" s="10">
        <v>41.17</v>
      </c>
      <c r="Z16" s="10">
        <v>40.5</v>
      </c>
      <c r="AA16" s="10">
        <v>40.909999999999997</v>
      </c>
      <c r="AB16" s="95">
        <v>5401600</v>
      </c>
      <c r="AC16" s="10">
        <v>40.909999999999997</v>
      </c>
      <c r="AD16" s="2">
        <f t="shared" si="0"/>
        <v>0.67000000000000171</v>
      </c>
      <c r="AE16" s="138">
        <f t="shared" si="1"/>
        <v>-1.0162109847568379E-2</v>
      </c>
    </row>
    <row r="17" spans="1:31" x14ac:dyDescent="0.25">
      <c r="G17" s="1"/>
      <c r="W17" s="133">
        <v>42625</v>
      </c>
      <c r="X17" s="10">
        <v>40.03</v>
      </c>
      <c r="Y17" s="10">
        <v>41.57</v>
      </c>
      <c r="Z17" s="10">
        <v>40</v>
      </c>
      <c r="AA17" s="10">
        <v>41.33</v>
      </c>
      <c r="AB17" s="95">
        <v>8142300</v>
      </c>
      <c r="AC17" s="10">
        <v>41.33</v>
      </c>
      <c r="AD17" s="2">
        <f t="shared" si="0"/>
        <v>1.5700000000000003</v>
      </c>
      <c r="AE17" s="138">
        <f t="shared" si="1"/>
        <v>3.6099273000752108E-2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42622</v>
      </c>
      <c r="X18" s="10">
        <v>40.39</v>
      </c>
      <c r="Y18" s="10">
        <v>40.39</v>
      </c>
      <c r="Z18" s="10">
        <v>39.75</v>
      </c>
      <c r="AA18" s="10">
        <v>39.89</v>
      </c>
      <c r="AB18" s="95">
        <v>5664100</v>
      </c>
      <c r="AC18" s="10">
        <v>39.89</v>
      </c>
      <c r="AD18" s="2">
        <f t="shared" si="0"/>
        <v>0.64000000000000057</v>
      </c>
      <c r="AE18" s="138">
        <f t="shared" si="1"/>
        <v>-1.6761153561745123E-2</v>
      </c>
    </row>
    <row r="19" spans="1:31" x14ac:dyDescent="0.25">
      <c r="N19" s="2"/>
      <c r="W19" s="133">
        <v>42621</v>
      </c>
      <c r="X19" s="10">
        <v>40.5</v>
      </c>
      <c r="Y19" s="10">
        <v>40.78</v>
      </c>
      <c r="Z19" s="10">
        <v>39.97</v>
      </c>
      <c r="AA19" s="10">
        <v>40.57</v>
      </c>
      <c r="AB19" s="95">
        <v>4764500</v>
      </c>
      <c r="AC19" s="10">
        <v>40.57</v>
      </c>
      <c r="AD19" s="2">
        <f t="shared" si="0"/>
        <v>0.81000000000000227</v>
      </c>
      <c r="AE19" s="138">
        <f t="shared" si="1"/>
        <v>6.450012403869998E-3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42620</v>
      </c>
      <c r="X20" s="10">
        <v>40.840000000000003</v>
      </c>
      <c r="Y20" s="10">
        <v>40.880000000000003</v>
      </c>
      <c r="Z20" s="10">
        <v>40.21</v>
      </c>
      <c r="AA20" s="10">
        <v>40.31</v>
      </c>
      <c r="AB20" s="95">
        <v>6902600</v>
      </c>
      <c r="AC20" s="10">
        <v>40.31</v>
      </c>
      <c r="AD20" s="2">
        <f t="shared" si="0"/>
        <v>0.67000000000000171</v>
      </c>
      <c r="AE20" s="138">
        <f t="shared" si="1"/>
        <v>-2.2277227722771187E-3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42619</v>
      </c>
      <c r="X21" s="10">
        <v>40</v>
      </c>
      <c r="Y21" s="10">
        <v>40.93</v>
      </c>
      <c r="Z21" s="10">
        <v>39.9</v>
      </c>
      <c r="AA21" s="10">
        <v>40.4</v>
      </c>
      <c r="AB21" s="95">
        <v>9131300</v>
      </c>
      <c r="AC21" s="10">
        <v>40.4</v>
      </c>
      <c r="AD21" s="2">
        <f t="shared" si="0"/>
        <v>1.0300000000000011</v>
      </c>
      <c r="AE21" s="138">
        <f t="shared" si="1"/>
        <v>1.075806855141348E-2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42615</v>
      </c>
      <c r="X22" s="10">
        <v>42.01</v>
      </c>
      <c r="Y22" s="10">
        <v>42.09</v>
      </c>
      <c r="Z22" s="10">
        <v>39.82</v>
      </c>
      <c r="AA22" s="10">
        <v>39.97</v>
      </c>
      <c r="AB22" s="95">
        <v>17214100</v>
      </c>
      <c r="AC22" s="10">
        <v>39.97</v>
      </c>
      <c r="AD22" s="2">
        <f t="shared" si="0"/>
        <v>2.2700000000000031</v>
      </c>
      <c r="AE22" s="138">
        <f t="shared" si="1"/>
        <v>-4.6517175572519109E-2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42614</v>
      </c>
      <c r="X23" s="10">
        <v>42.52</v>
      </c>
      <c r="Y23" s="10">
        <v>42.63</v>
      </c>
      <c r="Z23" s="10">
        <v>41.55</v>
      </c>
      <c r="AA23" s="10">
        <v>41.92</v>
      </c>
      <c r="AB23" s="95">
        <v>5185700</v>
      </c>
      <c r="AC23" s="10">
        <v>41.92</v>
      </c>
      <c r="AD23" s="2">
        <f t="shared" si="0"/>
        <v>1.0800000000000054</v>
      </c>
      <c r="AE23" s="138">
        <f t="shared" si="1"/>
        <v>-1.0387157695939564E-2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42613</v>
      </c>
      <c r="X24" s="10">
        <v>42.56</v>
      </c>
      <c r="Y24" s="10">
        <v>42.63</v>
      </c>
      <c r="Z24" s="10">
        <v>41.87</v>
      </c>
      <c r="AA24" s="10">
        <v>42.36</v>
      </c>
      <c r="AB24" s="95">
        <v>6174000</v>
      </c>
      <c r="AC24" s="10">
        <v>42.36</v>
      </c>
      <c r="AD24" s="2">
        <f t="shared" si="0"/>
        <v>0.76000000000000512</v>
      </c>
      <c r="AE24" s="138">
        <f t="shared" si="1"/>
        <v>-9.1228070175438658E-3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42612</v>
      </c>
      <c r="X25" s="10">
        <v>43.25</v>
      </c>
      <c r="Y25" s="10">
        <v>44.1</v>
      </c>
      <c r="Z25" s="10">
        <v>42.59</v>
      </c>
      <c r="AA25" s="10">
        <v>42.75</v>
      </c>
      <c r="AB25" s="95">
        <v>4955400</v>
      </c>
      <c r="AC25" s="10">
        <v>42.75</v>
      </c>
      <c r="AD25" s="2">
        <f t="shared" si="0"/>
        <v>1.509999999999998</v>
      </c>
      <c r="AE25" s="138">
        <f t="shared" si="1"/>
        <v>-1.0874595094863437E-2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42611</v>
      </c>
      <c r="X26" s="10">
        <v>43.99</v>
      </c>
      <c r="Y26" s="10">
        <v>44.24</v>
      </c>
      <c r="Z26" s="10">
        <v>42.47</v>
      </c>
      <c r="AA26" s="10">
        <v>43.22</v>
      </c>
      <c r="AB26" s="95">
        <v>11676600</v>
      </c>
      <c r="AC26" s="10">
        <v>43.22</v>
      </c>
      <c r="AD26" s="2">
        <f t="shared" si="0"/>
        <v>1.7700000000000031</v>
      </c>
      <c r="AE26" s="138">
        <f t="shared" si="1"/>
        <v>4.415524052986175E-3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42608</v>
      </c>
      <c r="X27" s="10">
        <v>43.11</v>
      </c>
      <c r="Y27" s="10">
        <v>43.98</v>
      </c>
      <c r="Z27" s="10">
        <v>42.63</v>
      </c>
      <c r="AA27" s="10">
        <v>43.03</v>
      </c>
      <c r="AB27" s="95">
        <v>8306700</v>
      </c>
      <c r="AC27" s="10">
        <v>43.03</v>
      </c>
      <c r="AD27" s="2">
        <f t="shared" si="0"/>
        <v>1.3499999999999943</v>
      </c>
      <c r="AE27" s="138">
        <f t="shared" si="1"/>
        <v>4.2007001166861624E-3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42607</v>
      </c>
      <c r="X28" s="10">
        <v>44.65</v>
      </c>
      <c r="Y28" s="10">
        <v>45.11</v>
      </c>
      <c r="Z28" s="10">
        <v>42.33</v>
      </c>
      <c r="AA28" s="10">
        <v>42.85</v>
      </c>
      <c r="AB28" s="95">
        <v>17699200</v>
      </c>
      <c r="AC28" s="10">
        <v>42.85</v>
      </c>
      <c r="AD28" s="2">
        <f t="shared" si="0"/>
        <v>2.7800000000000011</v>
      </c>
      <c r="AE28" s="138">
        <f t="shared" si="1"/>
        <v>-6.9524913093857998E-3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42606</v>
      </c>
      <c r="X29" s="10">
        <v>45.5</v>
      </c>
      <c r="Y29" s="10">
        <v>45.99</v>
      </c>
      <c r="Z29" s="10">
        <v>42.78</v>
      </c>
      <c r="AA29" s="10">
        <v>43.15</v>
      </c>
      <c r="AB29" s="95">
        <v>17897400</v>
      </c>
      <c r="AC29" s="10">
        <v>43.15</v>
      </c>
      <c r="AD29" s="2">
        <f t="shared" si="0"/>
        <v>3.2100000000000009</v>
      </c>
      <c r="AE29" s="138">
        <f t="shared" si="1"/>
        <v>-5.4142919772029785E-2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42605</v>
      </c>
      <c r="X30" s="10">
        <v>47.45</v>
      </c>
      <c r="Y30" s="10">
        <v>47.59</v>
      </c>
      <c r="Z30" s="10">
        <v>45.53</v>
      </c>
      <c r="AA30" s="10">
        <v>45.62</v>
      </c>
      <c r="AB30" s="95">
        <v>13058000</v>
      </c>
      <c r="AC30" s="10">
        <v>45.62</v>
      </c>
      <c r="AD30" s="2">
        <f t="shared" si="0"/>
        <v>2.0600000000000023</v>
      </c>
      <c r="AE30" s="138">
        <f t="shared" si="1"/>
        <v>-4.759916492693117E-2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42604</v>
      </c>
      <c r="X31" s="10">
        <v>48.54</v>
      </c>
      <c r="Y31" s="10">
        <v>49.09</v>
      </c>
      <c r="Z31" s="10">
        <v>47.57</v>
      </c>
      <c r="AA31" s="10">
        <v>47.9</v>
      </c>
      <c r="AB31" s="95">
        <v>7245700</v>
      </c>
      <c r="AC31" s="10">
        <v>47.9</v>
      </c>
      <c r="AD31" s="2">
        <f t="shared" si="0"/>
        <v>1.5200000000000031</v>
      </c>
      <c r="AE31" s="138">
        <f t="shared" si="1"/>
        <v>-1.5618577887381746E-2</v>
      </c>
    </row>
    <row r="32" spans="1:31" x14ac:dyDescent="0.25">
      <c r="W32" s="133">
        <v>42601</v>
      </c>
      <c r="X32" s="10">
        <v>48.99</v>
      </c>
      <c r="Y32" s="10">
        <v>49.2</v>
      </c>
      <c r="Z32" s="10">
        <v>48.1</v>
      </c>
      <c r="AA32" s="10">
        <v>48.66</v>
      </c>
      <c r="AB32" s="95">
        <v>5146500</v>
      </c>
      <c r="AC32" s="10">
        <v>48.66</v>
      </c>
      <c r="AD32" s="2">
        <f t="shared" si="0"/>
        <v>1.1000000000000014</v>
      </c>
      <c r="AE32" s="138">
        <f t="shared" si="1"/>
        <v>-1.3381995133819991E-2</v>
      </c>
    </row>
    <row r="33" spans="1:31" x14ac:dyDescent="0.25">
      <c r="W33" s="133">
        <v>42600</v>
      </c>
      <c r="X33" s="10">
        <v>49</v>
      </c>
      <c r="Y33" s="10">
        <v>49.42</v>
      </c>
      <c r="Z33" s="10">
        <v>48.86</v>
      </c>
      <c r="AA33" s="10">
        <v>49.32</v>
      </c>
      <c r="AB33" s="95">
        <v>2983900</v>
      </c>
      <c r="AC33" s="10">
        <v>49.32</v>
      </c>
      <c r="AD33" s="2">
        <f t="shared" si="0"/>
        <v>0.56000000000000227</v>
      </c>
      <c r="AE33" s="138">
        <f t="shared" si="1"/>
        <v>8.5889570552146743E-3</v>
      </c>
    </row>
    <row r="34" spans="1:31" x14ac:dyDescent="0.25">
      <c r="W34" s="133">
        <v>42599</v>
      </c>
      <c r="X34" s="10">
        <v>48.76</v>
      </c>
      <c r="Y34" s="10">
        <v>49.16</v>
      </c>
      <c r="Z34" s="10">
        <v>48.32</v>
      </c>
      <c r="AA34" s="10">
        <v>48.9</v>
      </c>
      <c r="AB34" s="95">
        <v>2566900</v>
      </c>
      <c r="AC34" s="10">
        <v>48.9</v>
      </c>
      <c r="AD34" s="2">
        <f t="shared" si="0"/>
        <v>0.83999999999999631</v>
      </c>
      <c r="AE34" s="138">
        <f t="shared" si="1"/>
        <v>7.6241500103029214E-3</v>
      </c>
    </row>
    <row r="35" spans="1:31" x14ac:dyDescent="0.25">
      <c r="L35" t="s">
        <v>221</v>
      </c>
      <c r="M35" s="2">
        <f>K53+M53-F53</f>
        <v>439.77999999999975</v>
      </c>
      <c r="W35" s="133">
        <v>42598</v>
      </c>
      <c r="X35" s="10">
        <v>48.71</v>
      </c>
      <c r="Y35" s="10">
        <v>49.02</v>
      </c>
      <c r="Z35" s="10">
        <v>48.49</v>
      </c>
      <c r="AA35" s="10">
        <v>48.53</v>
      </c>
      <c r="AB35" s="95">
        <v>2217800</v>
      </c>
      <c r="AC35" s="10">
        <v>48.53</v>
      </c>
      <c r="AD35" s="2">
        <f t="shared" si="0"/>
        <v>0.53000000000000114</v>
      </c>
      <c r="AE35" s="138">
        <f t="shared" si="1"/>
        <v>-4.5128205128205368E-3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42597</v>
      </c>
      <c r="X36" s="10">
        <v>48.72</v>
      </c>
      <c r="Y36" s="10">
        <v>48.9</v>
      </c>
      <c r="Z36" s="10">
        <v>48.5</v>
      </c>
      <c r="AA36" s="10">
        <v>48.75</v>
      </c>
      <c r="AB36" s="95">
        <v>3309600</v>
      </c>
      <c r="AC36" s="10">
        <v>48.75</v>
      </c>
      <c r="AD36" s="2">
        <f t="shared" si="0"/>
        <v>0.39999999999999858</v>
      </c>
      <c r="AE36" s="138">
        <f t="shared" si="1"/>
        <v>5.9843169624431702E-3</v>
      </c>
    </row>
    <row r="37" spans="1:31" x14ac:dyDescent="0.25">
      <c r="A37" s="393" t="s">
        <v>216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42594</v>
      </c>
      <c r="X37" s="10">
        <v>48.4</v>
      </c>
      <c r="Y37" s="10">
        <v>48.52</v>
      </c>
      <c r="Z37" s="10">
        <v>47.73</v>
      </c>
      <c r="AA37" s="10">
        <v>48.46</v>
      </c>
      <c r="AB37" s="95">
        <v>3618700</v>
      </c>
      <c r="AC37" s="10">
        <v>48.46</v>
      </c>
      <c r="AD37" s="2">
        <f t="shared" si="0"/>
        <v>0.79000000000000625</v>
      </c>
      <c r="AE37" s="138">
        <f t="shared" si="1"/>
        <v>-5.1324163416136548E-3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42593</v>
      </c>
      <c r="X38" s="10">
        <v>49.09</v>
      </c>
      <c r="Y38" s="10">
        <v>49.4</v>
      </c>
      <c r="Z38" s="10">
        <v>48.56</v>
      </c>
      <c r="AA38" s="10">
        <v>48.71</v>
      </c>
      <c r="AB38" s="95">
        <v>3444900</v>
      </c>
      <c r="AC38" s="10">
        <v>48.71</v>
      </c>
      <c r="AD38" s="2">
        <f t="shared" si="0"/>
        <v>0.83999999999999631</v>
      </c>
      <c r="AE38" s="138">
        <f t="shared" si="1"/>
        <v>-1.6396802623488416E-3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42592</v>
      </c>
      <c r="X39" s="10">
        <v>49.3</v>
      </c>
      <c r="Y39" s="10">
        <v>49.91</v>
      </c>
      <c r="Z39" s="10">
        <v>48.01</v>
      </c>
      <c r="AA39" s="10">
        <v>48.79</v>
      </c>
      <c r="AB39" s="95">
        <v>7496200</v>
      </c>
      <c r="AC39" s="10">
        <v>48.79</v>
      </c>
      <c r="AD39" s="2">
        <f t="shared" si="0"/>
        <v>1.8999999999999986</v>
      </c>
      <c r="AE39" s="138">
        <f t="shared" si="1"/>
        <v>-2.2636217948717952E-2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42591</v>
      </c>
      <c r="X40" s="10">
        <v>48.6</v>
      </c>
      <c r="Y40" s="10">
        <v>50.4</v>
      </c>
      <c r="Z40" s="10">
        <v>48.6</v>
      </c>
      <c r="AA40" s="10">
        <v>49.92</v>
      </c>
      <c r="AB40" s="95">
        <v>7636700</v>
      </c>
      <c r="AC40" s="10">
        <v>49.92</v>
      </c>
      <c r="AD40" s="2">
        <f t="shared" si="0"/>
        <v>1.7999999999999972</v>
      </c>
      <c r="AE40" s="138">
        <f t="shared" si="1"/>
        <v>2.8642077065732519E-2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42590</v>
      </c>
      <c r="X41" s="10">
        <v>48.42</v>
      </c>
      <c r="Y41" s="10">
        <v>49.32</v>
      </c>
      <c r="Z41" s="10">
        <v>48.24</v>
      </c>
      <c r="AA41" s="10">
        <v>48.53</v>
      </c>
      <c r="AB41" s="95">
        <v>6708700</v>
      </c>
      <c r="AC41" s="10">
        <v>48.53</v>
      </c>
      <c r="AD41" s="2">
        <f t="shared" si="0"/>
        <v>1.0799999999999983</v>
      </c>
      <c r="AE41" s="138">
        <f t="shared" si="1"/>
        <v>1.4444903012793553E-3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84" t="s">
        <v>78</v>
      </c>
      <c r="P42" s="584"/>
      <c r="T42" s="112" t="s">
        <v>113</v>
      </c>
      <c r="U42" s="9"/>
      <c r="W42" s="133">
        <v>42587</v>
      </c>
      <c r="X42" s="10">
        <v>48.98</v>
      </c>
      <c r="Y42" s="10">
        <v>49.11</v>
      </c>
      <c r="Z42" s="10">
        <v>48.3</v>
      </c>
      <c r="AA42" s="10">
        <v>48.46</v>
      </c>
      <c r="AB42" s="95">
        <v>4747200</v>
      </c>
      <c r="AC42" s="10">
        <v>48.46</v>
      </c>
      <c r="AD42" s="2">
        <f t="shared" si="0"/>
        <v>0.81000000000000227</v>
      </c>
      <c r="AE42" s="138">
        <f t="shared" si="1"/>
        <v>-1.8537590113284486E-3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41.833000000000006</v>
      </c>
      <c r="Q43" s="2"/>
      <c r="T43" s="139" t="s">
        <v>98</v>
      </c>
      <c r="U43" s="370">
        <v>38.119999999999997</v>
      </c>
      <c r="W43" s="133">
        <v>42586</v>
      </c>
      <c r="X43" s="10">
        <v>48.31</v>
      </c>
      <c r="Y43" s="10">
        <v>49.19</v>
      </c>
      <c r="Z43" s="10">
        <v>48.25</v>
      </c>
      <c r="AA43" s="10">
        <v>48.55</v>
      </c>
      <c r="AB43" s="95">
        <v>11709900</v>
      </c>
      <c r="AC43" s="10">
        <v>48.55</v>
      </c>
      <c r="AD43" s="2">
        <f t="shared" si="0"/>
        <v>0.93999999999999773</v>
      </c>
      <c r="AE43" s="138">
        <f t="shared" si="1"/>
        <v>2.8919644701508318E-3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41.452700000000007</v>
      </c>
      <c r="Q44" s="2"/>
      <c r="T44" s="108" t="s">
        <v>99</v>
      </c>
      <c r="U44" s="371">
        <v>38.1</v>
      </c>
      <c r="W44" s="133">
        <v>42585</v>
      </c>
      <c r="X44" s="10">
        <v>46.33</v>
      </c>
      <c r="Y44" s="10">
        <v>48.54</v>
      </c>
      <c r="Z44" s="10">
        <v>46.3</v>
      </c>
      <c r="AA44" s="10">
        <v>48.41</v>
      </c>
      <c r="AB44" s="95">
        <v>7782500</v>
      </c>
      <c r="AC44" s="10">
        <v>48.41</v>
      </c>
      <c r="AD44" s="2">
        <f t="shared" si="0"/>
        <v>2.240000000000002</v>
      </c>
      <c r="AE44" s="138">
        <f t="shared" si="1"/>
        <v>4.040404040404022E-2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41.072400000000002</v>
      </c>
      <c r="Q45" s="2"/>
      <c r="T45" s="108" t="s">
        <v>100</v>
      </c>
      <c r="U45" s="371" t="s">
        <v>566</v>
      </c>
      <c r="W45" s="133">
        <v>42584</v>
      </c>
      <c r="X45" s="10">
        <v>46.4</v>
      </c>
      <c r="Y45" s="10">
        <v>46.74</v>
      </c>
      <c r="Z45" s="10">
        <v>45.68</v>
      </c>
      <c r="AA45" s="10">
        <v>46.53</v>
      </c>
      <c r="AB45" s="95">
        <v>4814300</v>
      </c>
      <c r="AC45" s="10">
        <v>46.53</v>
      </c>
      <c r="AD45" s="2">
        <f t="shared" si="0"/>
        <v>1.0600000000000023</v>
      </c>
      <c r="AE45" s="138">
        <f t="shared" si="1"/>
        <v>-4.49293966623876E-3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40.692100000000003</v>
      </c>
      <c r="Q46" s="2"/>
      <c r="T46" s="108" t="s">
        <v>101</v>
      </c>
      <c r="U46" s="371" t="s">
        <v>567</v>
      </c>
      <c r="W46" s="133">
        <v>42583</v>
      </c>
      <c r="X46" s="10">
        <v>46.79</v>
      </c>
      <c r="Y46" s="10">
        <v>47.12</v>
      </c>
      <c r="Z46" s="10">
        <v>46.36</v>
      </c>
      <c r="AA46" s="10">
        <v>46.74</v>
      </c>
      <c r="AB46" s="95">
        <v>3122700</v>
      </c>
      <c r="AC46" s="10">
        <v>46.74</v>
      </c>
      <c r="AD46" s="2">
        <f t="shared" si="0"/>
        <v>0.75999999999999801</v>
      </c>
      <c r="AE46" s="138">
        <f t="shared" si="1"/>
        <v>-1.0686044026501085E-3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40.311800000000005</v>
      </c>
      <c r="Q47" s="2"/>
      <c r="T47" s="108" t="s">
        <v>102</v>
      </c>
      <c r="U47" s="371">
        <v>56</v>
      </c>
      <c r="W47" s="133">
        <v>42580</v>
      </c>
      <c r="X47" s="10">
        <v>46.7</v>
      </c>
      <c r="Y47" s="10">
        <v>46.94</v>
      </c>
      <c r="Z47" s="10">
        <v>46.11</v>
      </c>
      <c r="AA47" s="10">
        <v>46.79</v>
      </c>
      <c r="AB47" s="95">
        <v>2658900</v>
      </c>
      <c r="AC47" s="10">
        <v>46.79</v>
      </c>
      <c r="AD47" s="2">
        <f t="shared" si="0"/>
        <v>0.82999999999999829</v>
      </c>
      <c r="AE47" s="138">
        <f t="shared" si="1"/>
        <v>1.4982876712328341E-3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39.9315</v>
      </c>
      <c r="Q48" s="2"/>
      <c r="T48" s="108" t="s">
        <v>103</v>
      </c>
      <c r="U48" s="371">
        <v>1.4606300000000001</v>
      </c>
      <c r="W48" s="133">
        <v>42579</v>
      </c>
      <c r="X48" s="10">
        <v>46.82</v>
      </c>
      <c r="Y48" s="10">
        <v>46.92</v>
      </c>
      <c r="Z48" s="10">
        <v>45.82</v>
      </c>
      <c r="AA48" s="10">
        <v>46.72</v>
      </c>
      <c r="AB48" s="95">
        <v>3866700</v>
      </c>
      <c r="AC48" s="10">
        <v>46.72</v>
      </c>
      <c r="AD48" s="2">
        <f t="shared" si="0"/>
        <v>1.1000000000000014</v>
      </c>
      <c r="AE48" s="138">
        <f t="shared" si="1"/>
        <v>-4.4747496271042575E-3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39.551200000000001</v>
      </c>
      <c r="Q49" s="2"/>
      <c r="T49" s="108" t="s">
        <v>123</v>
      </c>
      <c r="U49" s="371" t="s">
        <v>307</v>
      </c>
      <c r="W49" s="133">
        <v>42578</v>
      </c>
      <c r="X49" s="10">
        <v>46.53</v>
      </c>
      <c r="Y49" s="10">
        <v>47.01</v>
      </c>
      <c r="Z49" s="10">
        <v>46.38</v>
      </c>
      <c r="AA49" s="10">
        <v>46.93</v>
      </c>
      <c r="AB49" s="95">
        <v>2952100</v>
      </c>
      <c r="AC49" s="10">
        <v>46.93</v>
      </c>
      <c r="AD49" s="2">
        <f t="shared" si="0"/>
        <v>0.62999999999999545</v>
      </c>
      <c r="AE49" s="138">
        <f t="shared" si="1"/>
        <v>9.6815834767642883E-3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39.170900000000003</v>
      </c>
      <c r="Q50" s="2"/>
      <c r="T50" s="108"/>
      <c r="U50" s="371"/>
      <c r="W50" s="133">
        <v>42577</v>
      </c>
      <c r="X50" s="10">
        <v>47.13</v>
      </c>
      <c r="Y50" s="10">
        <v>48.34</v>
      </c>
      <c r="Z50" s="10">
        <v>46.42</v>
      </c>
      <c r="AA50" s="10">
        <v>46.48</v>
      </c>
      <c r="AB50" s="95">
        <v>3797000</v>
      </c>
      <c r="AC50" s="10">
        <v>46.48</v>
      </c>
      <c r="AD50" s="2">
        <f t="shared" si="0"/>
        <v>1.9200000000000017</v>
      </c>
      <c r="AE50" s="138">
        <f t="shared" si="1"/>
        <v>-1.6920473773265776E-2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38.790600000000005</v>
      </c>
      <c r="Q51" s="2"/>
      <c r="T51" s="108" t="s">
        <v>105</v>
      </c>
      <c r="U51" s="371" t="s">
        <v>568</v>
      </c>
      <c r="W51" s="133">
        <v>42576</v>
      </c>
      <c r="X51" s="10">
        <v>46.58</v>
      </c>
      <c r="Y51" s="10">
        <v>47.34</v>
      </c>
      <c r="Z51" s="10">
        <v>46.51</v>
      </c>
      <c r="AA51" s="10">
        <v>47.28</v>
      </c>
      <c r="AB51" s="95">
        <v>2763600</v>
      </c>
      <c r="AC51" s="10">
        <v>47.28</v>
      </c>
      <c r="AD51" s="2">
        <f t="shared" si="0"/>
        <v>0.8300000000000054</v>
      </c>
      <c r="AE51" s="138">
        <f t="shared" si="1"/>
        <v>1.481004507405026E-2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38.410299999999999</v>
      </c>
      <c r="Q52" s="2"/>
      <c r="T52" s="108" t="s">
        <v>106</v>
      </c>
      <c r="U52" s="371" t="s">
        <v>569</v>
      </c>
      <c r="W52" s="133">
        <v>42573</v>
      </c>
      <c r="X52" s="10">
        <v>47.04</v>
      </c>
      <c r="Y52" s="10">
        <v>47.06</v>
      </c>
      <c r="Z52" s="10">
        <v>46.09</v>
      </c>
      <c r="AA52" s="10">
        <v>46.59</v>
      </c>
      <c r="AB52" s="95">
        <v>2236400</v>
      </c>
      <c r="AC52" s="10">
        <v>46.59</v>
      </c>
      <c r="AD52" s="2">
        <f t="shared" si="0"/>
        <v>0.96999999999999886</v>
      </c>
      <c r="AE52" s="138">
        <f t="shared" si="1"/>
        <v>-5.7618437900127661E-3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38.03</v>
      </c>
      <c r="Q53" s="2"/>
      <c r="T53" s="108" t="s">
        <v>107</v>
      </c>
      <c r="U53" s="372">
        <v>7093747</v>
      </c>
      <c r="W53" s="133">
        <v>42572</v>
      </c>
      <c r="X53" s="10">
        <v>47.02</v>
      </c>
      <c r="Y53" s="10">
        <v>47.69</v>
      </c>
      <c r="Z53" s="10">
        <v>45.97</v>
      </c>
      <c r="AA53" s="10">
        <v>46.86</v>
      </c>
      <c r="AB53" s="95">
        <v>4706300</v>
      </c>
      <c r="AC53" s="10">
        <v>46.86</v>
      </c>
      <c r="AD53" s="2">
        <f t="shared" si="0"/>
        <v>1.7199999999999989</v>
      </c>
      <c r="AE53" s="138">
        <f t="shared" si="1"/>
        <v>-7.2033898305084998E-3</v>
      </c>
    </row>
    <row r="54" spans="1:31" x14ac:dyDescent="0.25">
      <c r="O54" s="83">
        <v>0.99</v>
      </c>
      <c r="P54" s="83">
        <f t="shared" si="3"/>
        <v>37.649700000000003</v>
      </c>
      <c r="Q54" s="2"/>
      <c r="T54" s="108" t="s">
        <v>110</v>
      </c>
      <c r="U54" s="372">
        <v>6016790</v>
      </c>
      <c r="W54" s="133">
        <v>42571</v>
      </c>
      <c r="X54" s="10">
        <v>45.07</v>
      </c>
      <c r="Y54" s="10">
        <v>47.21</v>
      </c>
      <c r="Z54" s="10">
        <v>44.99</v>
      </c>
      <c r="AA54" s="10">
        <v>47.2</v>
      </c>
      <c r="AB54" s="95">
        <v>5311800</v>
      </c>
      <c r="AC54" s="10">
        <v>47.2</v>
      </c>
      <c r="AD54" s="2">
        <f t="shared" si="0"/>
        <v>2.2199999999999989</v>
      </c>
      <c r="AE54" s="138">
        <f t="shared" si="1"/>
        <v>5.0523035833518914E-2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159</v>
      </c>
      <c r="O55" s="83">
        <v>0.98</v>
      </c>
      <c r="P55" s="83">
        <f t="shared" si="3"/>
        <v>37.269399999999997</v>
      </c>
      <c r="Q55" s="2"/>
      <c r="T55" s="108" t="s">
        <v>108</v>
      </c>
      <c r="U55" s="371" t="s">
        <v>570</v>
      </c>
      <c r="W55" s="133">
        <v>42570</v>
      </c>
      <c r="X55" s="10">
        <v>45.32</v>
      </c>
      <c r="Y55" s="10">
        <v>45.75</v>
      </c>
      <c r="Z55" s="10">
        <v>44.74</v>
      </c>
      <c r="AA55" s="10">
        <v>44.93</v>
      </c>
      <c r="AB55" s="95">
        <v>3856200</v>
      </c>
      <c r="AC55" s="10">
        <v>44.93</v>
      </c>
      <c r="AD55" s="2">
        <f t="shared" si="0"/>
        <v>1.009999999999998</v>
      </c>
      <c r="AE55" s="138">
        <f t="shared" si="1"/>
        <v>-1.3178124313639406E-2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36.889099999999999</v>
      </c>
      <c r="T56" s="108" t="s">
        <v>111</v>
      </c>
      <c r="U56" s="371">
        <v>24.18</v>
      </c>
      <c r="W56" s="133">
        <v>42569</v>
      </c>
      <c r="X56" s="10">
        <v>45.56</v>
      </c>
      <c r="Y56" s="10">
        <v>45.92</v>
      </c>
      <c r="Z56" s="10">
        <v>45.41</v>
      </c>
      <c r="AA56" s="10">
        <v>45.53</v>
      </c>
      <c r="AB56" s="95">
        <v>3529800</v>
      </c>
      <c r="AC56" s="10">
        <v>45.53</v>
      </c>
      <c r="AD56" s="2">
        <f t="shared" si="0"/>
        <v>0.51000000000000512</v>
      </c>
      <c r="AE56" s="138">
        <f t="shared" si="1"/>
        <v>1.7601760176018111E-3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36.508800000000001</v>
      </c>
      <c r="T57" s="108" t="s">
        <v>112</v>
      </c>
      <c r="U57" s="371">
        <v>1.58</v>
      </c>
      <c r="W57" s="133">
        <v>42566</v>
      </c>
      <c r="X57" s="10">
        <v>45.83</v>
      </c>
      <c r="Y57" s="10">
        <v>45.9</v>
      </c>
      <c r="Z57" s="10">
        <v>45.15</v>
      </c>
      <c r="AA57" s="10">
        <v>45.45</v>
      </c>
      <c r="AB57" s="95">
        <v>2696000</v>
      </c>
      <c r="AC57" s="10">
        <v>45.45</v>
      </c>
      <c r="AD57" s="2">
        <f t="shared" si="0"/>
        <v>0.75</v>
      </c>
      <c r="AE57" s="138">
        <f t="shared" si="1"/>
        <v>1.5425297487881018E-3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36.128500000000003</v>
      </c>
      <c r="T58" s="108" t="s">
        <v>109</v>
      </c>
      <c r="U58" s="371" t="s">
        <v>124</v>
      </c>
      <c r="W58" s="133">
        <v>42565</v>
      </c>
      <c r="X58" s="10">
        <v>45.85</v>
      </c>
      <c r="Y58" s="10">
        <v>45.97</v>
      </c>
      <c r="Z58" s="10">
        <v>45.28</v>
      </c>
      <c r="AA58" s="10">
        <v>45.38</v>
      </c>
      <c r="AB58" s="95">
        <v>2502400</v>
      </c>
      <c r="AC58" s="10">
        <v>45.38</v>
      </c>
      <c r="AD58" s="2">
        <f t="shared" si="0"/>
        <v>0.68999999999999773</v>
      </c>
      <c r="AE58" s="138">
        <f t="shared" si="1"/>
        <v>1.7660044150111798E-3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35.748199999999997</v>
      </c>
      <c r="W59" s="133">
        <v>42564</v>
      </c>
      <c r="X59" s="10">
        <v>45.94</v>
      </c>
      <c r="Y59" s="10">
        <v>46.78</v>
      </c>
      <c r="Z59" s="10">
        <v>45.28</v>
      </c>
      <c r="AA59" s="10">
        <v>45.3</v>
      </c>
      <c r="AB59" s="95">
        <v>3604100</v>
      </c>
      <c r="AC59" s="10">
        <v>45.3</v>
      </c>
      <c r="AD59" s="2">
        <f t="shared" si="0"/>
        <v>1.5</v>
      </c>
      <c r="AE59" s="138">
        <f t="shared" si="1"/>
        <v>3.1000885739591588E-3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35.367900000000006</v>
      </c>
      <c r="W60" s="133">
        <v>42563</v>
      </c>
      <c r="X60" s="10">
        <v>44.78</v>
      </c>
      <c r="Y60" s="10">
        <v>45.39</v>
      </c>
      <c r="Z60" s="10">
        <v>44.74</v>
      </c>
      <c r="AA60" s="10">
        <v>45.16</v>
      </c>
      <c r="AB60" s="95">
        <v>2629100</v>
      </c>
      <c r="AC60" s="10">
        <v>45.16</v>
      </c>
      <c r="AD60" s="2">
        <f t="shared" si="0"/>
        <v>0.64999999999999858</v>
      </c>
      <c r="AE60" s="138">
        <f t="shared" si="1"/>
        <v>1.3692480359146941E-2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34.9876</v>
      </c>
      <c r="W61" s="133">
        <v>42562</v>
      </c>
      <c r="X61" s="10">
        <v>44.72</v>
      </c>
      <c r="Y61" s="10">
        <v>44.88</v>
      </c>
      <c r="Z61" s="10">
        <v>44.31</v>
      </c>
      <c r="AA61" s="10">
        <v>44.55</v>
      </c>
      <c r="AB61" s="95">
        <v>3109900</v>
      </c>
      <c r="AC61" s="10">
        <v>44.55</v>
      </c>
      <c r="AD61" s="2">
        <f t="shared" si="0"/>
        <v>0.57000000000000028</v>
      </c>
      <c r="AE61" s="138">
        <f t="shared" si="1"/>
        <v>2.2451728783101643E-4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34.607300000000002</v>
      </c>
      <c r="W62" s="133">
        <v>42559</v>
      </c>
      <c r="X62" s="10">
        <v>44.18</v>
      </c>
      <c r="Y62" s="10">
        <v>44.79</v>
      </c>
      <c r="Z62" s="10">
        <v>43.8</v>
      </c>
      <c r="AA62" s="10">
        <v>44.54</v>
      </c>
      <c r="AB62" s="95">
        <v>2490500</v>
      </c>
      <c r="AC62" s="10">
        <v>44.54</v>
      </c>
      <c r="AD62" s="2">
        <f t="shared" si="0"/>
        <v>0.99000000000000199</v>
      </c>
      <c r="AE62" s="138">
        <f t="shared" si="1"/>
        <v>1.922196796338671E-2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34.227000000000004</v>
      </c>
      <c r="W63" s="133">
        <v>42558</v>
      </c>
      <c r="X63" s="10">
        <v>43.76</v>
      </c>
      <c r="Y63" s="10">
        <v>43.92</v>
      </c>
      <c r="Z63" s="10">
        <v>43.14</v>
      </c>
      <c r="AA63" s="10">
        <v>43.7</v>
      </c>
      <c r="AB63" s="95">
        <v>2110900</v>
      </c>
      <c r="AC63" s="10">
        <v>43.7</v>
      </c>
      <c r="AD63" s="2">
        <f t="shared" si="0"/>
        <v>0.78000000000000114</v>
      </c>
      <c r="AE63" s="138">
        <f t="shared" si="1"/>
        <v>3.6747818098301632E-3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42557</v>
      </c>
      <c r="X64" s="10">
        <v>42.64</v>
      </c>
      <c r="Y64" s="10">
        <v>43.6</v>
      </c>
      <c r="Z64" s="10">
        <v>41.99</v>
      </c>
      <c r="AA64" s="10">
        <v>43.54</v>
      </c>
      <c r="AB64" s="95">
        <v>3764000</v>
      </c>
      <c r="AC64" s="10">
        <v>43.54</v>
      </c>
      <c r="AD64" s="2">
        <f t="shared" si="0"/>
        <v>1.6099999999999994</v>
      </c>
      <c r="AE64" s="138">
        <f t="shared" si="1"/>
        <v>2.0389032106866489E-2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42556</v>
      </c>
      <c r="X65" s="10">
        <v>43.3</v>
      </c>
      <c r="Y65" s="10">
        <v>43.31</v>
      </c>
      <c r="Z65" s="10">
        <v>42.33</v>
      </c>
      <c r="AA65" s="10">
        <v>42.67</v>
      </c>
      <c r="AB65" s="95">
        <v>4036200</v>
      </c>
      <c r="AC65" s="10">
        <v>42.67</v>
      </c>
      <c r="AD65" s="2">
        <f t="shared" si="0"/>
        <v>0.98000000000000398</v>
      </c>
      <c r="AE65" s="138">
        <f t="shared" si="1"/>
        <v>-1.8629254829806707E-2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42552</v>
      </c>
      <c r="X66" s="10">
        <v>43.34</v>
      </c>
      <c r="Y66" s="10">
        <v>43.59</v>
      </c>
      <c r="Z66" s="10">
        <v>42.84</v>
      </c>
      <c r="AA66" s="10">
        <v>43.48</v>
      </c>
      <c r="AB66" s="95">
        <v>5332200</v>
      </c>
      <c r="AC66" s="10">
        <v>43.48</v>
      </c>
      <c r="AD66" s="2">
        <f t="shared" si="0"/>
        <v>0.75</v>
      </c>
      <c r="AE66" s="138">
        <f t="shared" si="1"/>
        <v>5.5504162812209934E-3</v>
      </c>
    </row>
    <row r="67" spans="2:31" x14ac:dyDescent="0.25">
      <c r="W67" s="133">
        <v>42551</v>
      </c>
      <c r="X67" s="10">
        <v>43.25</v>
      </c>
      <c r="Y67" s="10">
        <v>43.37</v>
      </c>
      <c r="Z67" s="10">
        <v>42.47</v>
      </c>
      <c r="AA67" s="10">
        <v>43.24</v>
      </c>
      <c r="AB67" s="95">
        <v>7206400</v>
      </c>
      <c r="AC67" s="10">
        <v>43.24</v>
      </c>
      <c r="AD67" s="2">
        <f>Y67-Z67</f>
        <v>0.89999999999999858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83" priority="25">
      <formula>N19&gt;0</formula>
    </cfRule>
    <cfRule type="expression" dxfId="78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781" priority="19">
      <formula>F21&gt;0</formula>
    </cfRule>
    <cfRule type="expression" dxfId="780" priority="20">
      <formula>F21&lt;0</formula>
    </cfRule>
  </conditionalFormatting>
  <conditionalFormatting sqref="H21:H31">
    <cfRule type="expression" dxfId="779" priority="17">
      <formula>H21&gt;0</formula>
    </cfRule>
    <cfRule type="expression" dxfId="778" priority="18">
      <formula>H21&lt;0</formula>
    </cfRule>
  </conditionalFormatting>
  <conditionalFormatting sqref="I21:I31">
    <cfRule type="expression" dxfId="777" priority="15">
      <formula>I21&gt;0</formula>
    </cfRule>
    <cfRule type="expression" dxfId="776" priority="16">
      <formula>I21&lt;0</formula>
    </cfRule>
  </conditionalFormatting>
  <conditionalFormatting sqref="Q8">
    <cfRule type="expression" dxfId="775" priority="7">
      <formula>Q8&gt;0</formula>
    </cfRule>
    <cfRule type="expression" dxfId="774" priority="8">
      <formula>Q8&lt;0</formula>
    </cfRule>
  </conditionalFormatting>
  <conditionalFormatting sqref="Q7">
    <cfRule type="expression" dxfId="773" priority="9">
      <formula>Q7&gt;0</formula>
    </cfRule>
    <cfRule type="expression" dxfId="772" priority="10">
      <formula>Q7&lt;0</formula>
    </cfRule>
  </conditionalFormatting>
  <conditionalFormatting sqref="F56:F66">
    <cfRule type="expression" dxfId="771" priority="5">
      <formula>F56&gt;0</formula>
    </cfRule>
    <cfRule type="expression" dxfId="770" priority="6">
      <formula>F56&lt;0</formula>
    </cfRule>
  </conditionalFormatting>
  <conditionalFormatting sqref="H56:H66">
    <cfRule type="expression" dxfId="769" priority="3">
      <formula>H56&gt;0</formula>
    </cfRule>
    <cfRule type="expression" dxfId="768" priority="4">
      <formula>H56&lt;0</formula>
    </cfRule>
  </conditionalFormatting>
  <conditionalFormatting sqref="I56:I66">
    <cfRule type="expression" dxfId="767" priority="1">
      <formula>I56&gt;0</formula>
    </cfRule>
    <cfRule type="expression" dxfId="76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1" customWidth="1"/>
    <col min="23" max="23" width="12.375" customWidth="1"/>
    <col min="24" max="24" width="13.125" bestFit="1" customWidth="1"/>
    <col min="25" max="27" width="7" bestFit="1" customWidth="1"/>
    <col min="28" max="28" width="9.125" bestFit="1" customWidth="1"/>
    <col min="29" max="29" width="10.25" bestFit="1" customWidth="1"/>
    <col min="31" max="31" width="13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230</v>
      </c>
      <c r="B2" s="473">
        <v>42608</v>
      </c>
      <c r="C2" s="7">
        <v>25</v>
      </c>
      <c r="D2" s="44">
        <v>78.95</v>
      </c>
      <c r="E2" s="44">
        <v>0</v>
      </c>
      <c r="F2" s="44">
        <f>D2*C2+E2</f>
        <v>1973.75</v>
      </c>
      <c r="G2" s="473">
        <v>42648</v>
      </c>
      <c r="H2" s="44">
        <v>25</v>
      </c>
      <c r="I2" s="44">
        <v>78.959999999999994</v>
      </c>
      <c r="J2" s="44">
        <v>0.04</v>
      </c>
      <c r="K2" s="44">
        <f>H2*I2-J2</f>
        <v>1973.9599999999998</v>
      </c>
      <c r="L2" s="74"/>
      <c r="M2" s="4"/>
      <c r="O2" s="11" t="s">
        <v>57</v>
      </c>
      <c r="Q2">
        <f>C18-H18</f>
        <v>30</v>
      </c>
      <c r="T2" s="1">
        <v>42568</v>
      </c>
      <c r="U2" t="s">
        <v>284</v>
      </c>
      <c r="W2" s="133">
        <v>42646</v>
      </c>
      <c r="X2" s="10">
        <v>74.290000000000006</v>
      </c>
      <c r="Y2" s="10">
        <v>75.81</v>
      </c>
      <c r="Z2" s="10">
        <v>74.23</v>
      </c>
      <c r="AA2" s="10">
        <v>75.72</v>
      </c>
      <c r="AB2" s="95">
        <v>1118900</v>
      </c>
      <c r="AC2" s="10">
        <v>75.72</v>
      </c>
      <c r="AD2" s="2">
        <f>Y2-Z2</f>
        <v>1.5799999999999983</v>
      </c>
      <c r="AE2" s="138">
        <f>AC2/AC3-1</f>
        <v>1.5966724808801791E-2</v>
      </c>
    </row>
    <row r="3" spans="1:40" x14ac:dyDescent="0.25">
      <c r="A3" s="23" t="s">
        <v>71</v>
      </c>
      <c r="B3" s="574">
        <v>42640</v>
      </c>
      <c r="C3" s="4">
        <v>30</v>
      </c>
      <c r="D3" s="3">
        <v>74.28</v>
      </c>
      <c r="E3" s="3">
        <v>0</v>
      </c>
      <c r="F3" s="3">
        <f>D3*C3+E3</f>
        <v>2228.4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74.272999999999982</v>
      </c>
      <c r="W3" s="133">
        <v>42643</v>
      </c>
      <c r="X3" s="10">
        <v>73.69</v>
      </c>
      <c r="Y3" s="10">
        <v>74.78</v>
      </c>
      <c r="Z3" s="10">
        <v>72.650000000000006</v>
      </c>
      <c r="AA3" s="10">
        <v>74.53</v>
      </c>
      <c r="AB3" s="95">
        <v>1285800</v>
      </c>
      <c r="AC3" s="10">
        <v>74.53</v>
      </c>
      <c r="AD3" s="2">
        <f t="shared" ref="AD3:AD66" si="0">Y3-Z3</f>
        <v>2.1299999999999955</v>
      </c>
      <c r="AE3" s="138">
        <f t="shared" ref="AE3:AE66" si="1">AC3/AC4-1</f>
        <v>1.8726079825041042E-2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81.430000000000007</v>
      </c>
      <c r="R4" s="558">
        <v>4.6399999999999997E-2</v>
      </c>
      <c r="T4" s="1"/>
      <c r="W4" s="133">
        <v>42642</v>
      </c>
      <c r="X4" s="10">
        <v>74.790000000000006</v>
      </c>
      <c r="Y4" s="10">
        <v>75.459999999999994</v>
      </c>
      <c r="Z4" s="10">
        <v>72.73</v>
      </c>
      <c r="AA4" s="10">
        <v>73.16</v>
      </c>
      <c r="AB4" s="95">
        <v>1445600</v>
      </c>
      <c r="AC4" s="10">
        <v>73.16</v>
      </c>
      <c r="AD4" s="2">
        <f t="shared" si="0"/>
        <v>2.7299999999999898</v>
      </c>
      <c r="AE4" s="138">
        <f t="shared" si="1"/>
        <v>-2.3230974632843959E-2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2442.9</v>
      </c>
      <c r="T5" s="1"/>
      <c r="W5" s="133">
        <v>42641</v>
      </c>
      <c r="X5" s="10">
        <v>74.95</v>
      </c>
      <c r="Y5" s="10">
        <v>75.569999999999993</v>
      </c>
      <c r="Z5" s="10">
        <v>73.84</v>
      </c>
      <c r="AA5" s="10">
        <v>74.900000000000006</v>
      </c>
      <c r="AB5" s="95">
        <v>1322600</v>
      </c>
      <c r="AC5" s="10">
        <v>74.900000000000006</v>
      </c>
      <c r="AD5" s="2">
        <f t="shared" si="0"/>
        <v>1.7299999999999898</v>
      </c>
      <c r="AE5" s="138">
        <f t="shared" si="1"/>
        <v>2.81162136832247E-3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2228.1899999999996</v>
      </c>
      <c r="W6" s="133">
        <v>42640</v>
      </c>
      <c r="X6" s="10">
        <v>76.260000000000005</v>
      </c>
      <c r="Y6" s="10">
        <v>76.31</v>
      </c>
      <c r="Z6" s="10">
        <v>74.14</v>
      </c>
      <c r="AA6" s="10">
        <v>74.69</v>
      </c>
      <c r="AB6" s="95">
        <v>1815700</v>
      </c>
      <c r="AC6" s="10">
        <v>74.69</v>
      </c>
      <c r="AD6" s="2">
        <f t="shared" si="0"/>
        <v>2.1700000000000017</v>
      </c>
      <c r="AE6" s="138">
        <f t="shared" si="1"/>
        <v>-2.122919669768053E-2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648.70000000000209</v>
      </c>
      <c r="R7" s="30">
        <v>42671</v>
      </c>
      <c r="W7" s="133">
        <v>42639</v>
      </c>
      <c r="X7" s="10">
        <v>78.569999999999993</v>
      </c>
      <c r="Y7" s="10">
        <v>78.63</v>
      </c>
      <c r="Z7" s="10">
        <v>76.23</v>
      </c>
      <c r="AA7" s="10">
        <v>76.31</v>
      </c>
      <c r="AB7" s="95">
        <v>1057100</v>
      </c>
      <c r="AC7" s="10">
        <v>76.31</v>
      </c>
      <c r="AD7" s="2">
        <f t="shared" si="0"/>
        <v>2.3999999999999915</v>
      </c>
      <c r="AE7" s="138">
        <f t="shared" si="1"/>
        <v>-3.3683677345827445E-2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214.71000000000049</v>
      </c>
      <c r="W8" s="133">
        <v>42636</v>
      </c>
      <c r="X8" s="10">
        <v>76.94</v>
      </c>
      <c r="Y8" s="10">
        <v>79.08</v>
      </c>
      <c r="Z8" s="10">
        <v>76.8</v>
      </c>
      <c r="AA8" s="10">
        <v>78.97</v>
      </c>
      <c r="AB8" s="95">
        <v>1438300</v>
      </c>
      <c r="AC8" s="10">
        <v>78.97</v>
      </c>
      <c r="AD8" s="2">
        <f t="shared" si="0"/>
        <v>2.2800000000000011</v>
      </c>
      <c r="AE8" s="138">
        <f t="shared" si="1"/>
        <v>2.2000776497994146E-2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9.6360723277638144E-2</v>
      </c>
      <c r="T9" s="158"/>
      <c r="W9" s="133">
        <v>42635</v>
      </c>
      <c r="X9" s="10">
        <v>76.459999999999994</v>
      </c>
      <c r="Y9" s="10">
        <v>78.13</v>
      </c>
      <c r="Z9" s="10">
        <v>76.34</v>
      </c>
      <c r="AA9" s="10">
        <v>77.27</v>
      </c>
      <c r="AB9" s="95">
        <v>1857500</v>
      </c>
      <c r="AC9" s="10">
        <v>77.27</v>
      </c>
      <c r="AD9" s="2">
        <f t="shared" si="0"/>
        <v>1.789999999999992</v>
      </c>
      <c r="AE9" s="138">
        <f t="shared" si="1"/>
        <v>1.9258672998285098E-2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221</v>
      </c>
      <c r="P10" s="34"/>
      <c r="Q10" s="2">
        <f>M82</f>
        <v>433.9900000000016</v>
      </c>
      <c r="W10" s="133">
        <v>42634</v>
      </c>
      <c r="X10" s="10">
        <v>76</v>
      </c>
      <c r="Y10" s="10">
        <v>76.72</v>
      </c>
      <c r="Z10" s="10">
        <v>74.89</v>
      </c>
      <c r="AA10" s="10">
        <v>75.81</v>
      </c>
      <c r="AB10" s="95">
        <v>1408800</v>
      </c>
      <c r="AC10" s="10">
        <v>75.81</v>
      </c>
      <c r="AD10" s="2">
        <f t="shared" si="0"/>
        <v>1.8299999999999983</v>
      </c>
      <c r="AE10" s="138">
        <f t="shared" si="1"/>
        <v>3.8400423728814914E-3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182</v>
      </c>
      <c r="P11" s="34"/>
      <c r="Q11" s="138">
        <f>VALUE(TRIM(CLEAN(MID(U55, FIND("(", U55)+1, 5))))</f>
        <v>1.4E-2</v>
      </c>
      <c r="W11" s="133">
        <v>42633</v>
      </c>
      <c r="X11" s="10">
        <v>77.39</v>
      </c>
      <c r="Y11" s="10">
        <v>77.97</v>
      </c>
      <c r="Z11" s="10">
        <v>75.2</v>
      </c>
      <c r="AA11" s="10">
        <v>75.52</v>
      </c>
      <c r="AB11" s="95">
        <v>1214800</v>
      </c>
      <c r="AC11" s="10">
        <v>75.52</v>
      </c>
      <c r="AD11" s="2">
        <f t="shared" si="0"/>
        <v>2.769999999999996</v>
      </c>
      <c r="AE11" s="138">
        <f t="shared" si="1"/>
        <v>-2.1761658031088205E-2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42632</v>
      </c>
      <c r="X12" s="10">
        <v>77.91</v>
      </c>
      <c r="Y12" s="10">
        <v>78.73</v>
      </c>
      <c r="Z12" s="10">
        <v>77.05</v>
      </c>
      <c r="AA12" s="10">
        <v>77.2</v>
      </c>
      <c r="AB12" s="95">
        <v>1572000</v>
      </c>
      <c r="AC12" s="10">
        <v>77.2</v>
      </c>
      <c r="AD12" s="2">
        <f t="shared" si="0"/>
        <v>1.6800000000000068</v>
      </c>
      <c r="AE12" s="138">
        <f t="shared" si="1"/>
        <v>-7.3293043590072493E-3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42629</v>
      </c>
      <c r="X13" s="10">
        <v>78.75</v>
      </c>
      <c r="Y13" s="10">
        <v>79.3</v>
      </c>
      <c r="Z13" s="10">
        <v>77.36</v>
      </c>
      <c r="AA13" s="10">
        <v>77.77</v>
      </c>
      <c r="AB13" s="95">
        <v>2228400</v>
      </c>
      <c r="AC13" s="10">
        <v>77.77</v>
      </c>
      <c r="AD13" s="2">
        <f t="shared" si="0"/>
        <v>1.9399999999999977</v>
      </c>
      <c r="AE13" s="138">
        <f t="shared" si="1"/>
        <v>-1.5569620253164662E-2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42628</v>
      </c>
      <c r="X14" s="10">
        <v>78.69</v>
      </c>
      <c r="Y14" s="10">
        <v>79.930000000000007</v>
      </c>
      <c r="Z14" s="10">
        <v>78.59</v>
      </c>
      <c r="AA14" s="10">
        <v>79</v>
      </c>
      <c r="AB14" s="95">
        <v>1354200</v>
      </c>
      <c r="AC14" s="10">
        <v>79</v>
      </c>
      <c r="AD14" s="2">
        <f t="shared" si="0"/>
        <v>1.3400000000000034</v>
      </c>
      <c r="AE14" s="138">
        <f t="shared" si="1"/>
        <v>-2.3992928400050628E-3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42627</v>
      </c>
      <c r="X15" s="10">
        <v>79.03</v>
      </c>
      <c r="Y15" s="10">
        <v>80.44</v>
      </c>
      <c r="Z15" s="10">
        <v>78.72</v>
      </c>
      <c r="AA15" s="10">
        <v>79.19</v>
      </c>
      <c r="AB15" s="95">
        <v>2247700</v>
      </c>
      <c r="AC15" s="10">
        <v>79.19</v>
      </c>
      <c r="AD15" s="2">
        <f t="shared" si="0"/>
        <v>1.7199999999999989</v>
      </c>
      <c r="AE15" s="138">
        <f t="shared" si="1"/>
        <v>2.7858680511585465E-3</v>
      </c>
    </row>
    <row r="16" spans="1:40" x14ac:dyDescent="0.25">
      <c r="G16" s="1"/>
      <c r="H16" s="72"/>
      <c r="W16" s="133">
        <v>42626</v>
      </c>
      <c r="X16" s="10">
        <v>77.11</v>
      </c>
      <c r="Y16" s="10">
        <v>79.16</v>
      </c>
      <c r="Z16" s="10">
        <v>77.09</v>
      </c>
      <c r="AA16" s="10">
        <v>78.97</v>
      </c>
      <c r="AB16" s="95">
        <v>1620200</v>
      </c>
      <c r="AC16" s="10">
        <v>78.97</v>
      </c>
      <c r="AD16" s="2">
        <f t="shared" si="0"/>
        <v>2.0699999999999932</v>
      </c>
      <c r="AE16" s="138">
        <f t="shared" si="1"/>
        <v>5.4749172396231227E-3</v>
      </c>
    </row>
    <row r="17" spans="1:31" x14ac:dyDescent="0.25">
      <c r="G17" s="1"/>
      <c r="H17" s="72"/>
      <c r="W17" s="133">
        <v>42625</v>
      </c>
      <c r="X17" s="10">
        <v>76.599999999999994</v>
      </c>
      <c r="Y17" s="10">
        <v>78.930000000000007</v>
      </c>
      <c r="Z17" s="10">
        <v>76.099999999999994</v>
      </c>
      <c r="AA17" s="10">
        <v>78.540000000000006</v>
      </c>
      <c r="AB17" s="95">
        <v>1753800</v>
      </c>
      <c r="AC17" s="10">
        <v>78.540000000000006</v>
      </c>
      <c r="AD17" s="2">
        <f t="shared" si="0"/>
        <v>2.8300000000000125</v>
      </c>
      <c r="AE17" s="138">
        <f t="shared" si="1"/>
        <v>2.132639791937585E-2</v>
      </c>
    </row>
    <row r="18" spans="1:31" x14ac:dyDescent="0.25">
      <c r="A18" s="32" t="s">
        <v>81</v>
      </c>
      <c r="B18" s="14"/>
      <c r="C18" s="14">
        <f>SUM(C2:C14)</f>
        <v>55</v>
      </c>
      <c r="D18" s="14"/>
      <c r="E18" s="14"/>
      <c r="F18" s="18">
        <f t="shared" ref="F18:M18" si="2">SUM(F2:F14)</f>
        <v>4202.1499999999996</v>
      </c>
      <c r="G18" s="14"/>
      <c r="H18" s="14">
        <f t="shared" si="2"/>
        <v>25</v>
      </c>
      <c r="I18" s="14"/>
      <c r="J18" s="14"/>
      <c r="K18" s="14">
        <f t="shared" si="2"/>
        <v>1973.9599999999998</v>
      </c>
      <c r="L18" s="14"/>
      <c r="M18" s="18">
        <f t="shared" si="2"/>
        <v>0</v>
      </c>
      <c r="W18" s="133">
        <v>42622</v>
      </c>
      <c r="X18" s="10">
        <v>80.69</v>
      </c>
      <c r="Y18" s="10">
        <v>80.95</v>
      </c>
      <c r="Z18" s="10">
        <v>76.88</v>
      </c>
      <c r="AA18" s="10">
        <v>76.900000000000006</v>
      </c>
      <c r="AB18" s="95">
        <v>2449900</v>
      </c>
      <c r="AC18" s="10">
        <v>76.900000000000006</v>
      </c>
      <c r="AD18" s="2">
        <f t="shared" si="0"/>
        <v>4.0700000000000074</v>
      </c>
      <c r="AE18" s="138">
        <f t="shared" si="1"/>
        <v>-5.9557294851412368E-2</v>
      </c>
    </row>
    <row r="19" spans="1:31" ht="15.75" thickBot="1" x14ac:dyDescent="0.3">
      <c r="A19" s="359" t="s">
        <v>202</v>
      </c>
      <c r="B19" s="360"/>
      <c r="C19" s="361">
        <f>SumByColor($A$19,C2:C17)</f>
        <v>25</v>
      </c>
      <c r="D19" s="361"/>
      <c r="E19" s="361"/>
      <c r="F19" s="362">
        <f>SumByColor($A$19,F2:F17)</f>
        <v>1974</v>
      </c>
      <c r="G19" s="361"/>
      <c r="H19" s="361">
        <f>SumByColor($A$19,H2:H17)</f>
        <v>25</v>
      </c>
      <c r="I19" s="361"/>
      <c r="J19" s="361"/>
      <c r="K19" s="362">
        <f>SumByColor($A$19,K2:K17)</f>
        <v>1974</v>
      </c>
      <c r="L19" s="361"/>
      <c r="M19" s="362">
        <f>SumByColor($A$19,M2:M17)</f>
        <v>0</v>
      </c>
      <c r="N19" s="2"/>
      <c r="W19" s="133">
        <v>42621</v>
      </c>
      <c r="X19" s="10">
        <v>82.4</v>
      </c>
      <c r="Y19" s="10">
        <v>82.42</v>
      </c>
      <c r="Z19" s="10">
        <v>81.510000000000005</v>
      </c>
      <c r="AA19" s="10">
        <v>81.77</v>
      </c>
      <c r="AB19" s="95">
        <v>757900</v>
      </c>
      <c r="AC19" s="10">
        <v>81.77</v>
      </c>
      <c r="AD19" s="2">
        <f t="shared" si="0"/>
        <v>0.90999999999999659</v>
      </c>
      <c r="AE19" s="138">
        <f t="shared" si="1"/>
        <v>-8.6081474296799687E-3</v>
      </c>
    </row>
    <row r="20" spans="1:31" x14ac:dyDescent="0.25">
      <c r="W20" s="133">
        <v>42620</v>
      </c>
      <c r="X20" s="10">
        <v>81.38</v>
      </c>
      <c r="Y20" s="10">
        <v>82.57</v>
      </c>
      <c r="Z20" s="10">
        <v>80.819999999999993</v>
      </c>
      <c r="AA20" s="10">
        <v>82.48</v>
      </c>
      <c r="AB20" s="95">
        <v>743100</v>
      </c>
      <c r="AC20" s="10">
        <v>82.48</v>
      </c>
      <c r="AD20" s="2">
        <f t="shared" si="0"/>
        <v>1.75</v>
      </c>
      <c r="AE20" s="138">
        <f t="shared" si="1"/>
        <v>1.7016029593095006E-2</v>
      </c>
    </row>
    <row r="21" spans="1:31" x14ac:dyDescent="0.25">
      <c r="W21" s="133">
        <v>42619</v>
      </c>
      <c r="X21" s="10">
        <v>82.09</v>
      </c>
      <c r="Y21" s="10">
        <v>82.2</v>
      </c>
      <c r="Z21" s="10">
        <v>80.599999999999994</v>
      </c>
      <c r="AA21" s="10">
        <v>81.099999999999994</v>
      </c>
      <c r="AB21" s="95">
        <v>1803600</v>
      </c>
      <c r="AC21" s="10">
        <v>81.099999999999994</v>
      </c>
      <c r="AD21" s="2">
        <f t="shared" si="0"/>
        <v>1.6000000000000085</v>
      </c>
      <c r="AE21" s="138">
        <f t="shared" si="1"/>
        <v>-1.0975609756097682E-2</v>
      </c>
    </row>
    <row r="22" spans="1:31" x14ac:dyDescent="0.25">
      <c r="W22" s="133">
        <v>42615</v>
      </c>
      <c r="X22" s="10">
        <v>81.39</v>
      </c>
      <c r="Y22" s="10">
        <v>83.34</v>
      </c>
      <c r="Z22" s="10">
        <v>80.849999999999994</v>
      </c>
      <c r="AA22" s="10">
        <v>82</v>
      </c>
      <c r="AB22" s="95">
        <v>1133900</v>
      </c>
      <c r="AC22" s="10">
        <v>82</v>
      </c>
      <c r="AD22" s="2">
        <f t="shared" si="0"/>
        <v>2.4900000000000091</v>
      </c>
      <c r="AE22" s="138">
        <f t="shared" si="1"/>
        <v>1.6991194344536886E-2</v>
      </c>
    </row>
    <row r="23" spans="1:31" x14ac:dyDescent="0.25">
      <c r="W23" s="133">
        <v>42614</v>
      </c>
      <c r="X23" s="10">
        <v>81.349999999999994</v>
      </c>
      <c r="Y23" s="10">
        <v>82.23</v>
      </c>
      <c r="Z23" s="10">
        <v>78.86</v>
      </c>
      <c r="AA23" s="10">
        <v>80.63</v>
      </c>
      <c r="AB23" s="95">
        <v>1619500</v>
      </c>
      <c r="AC23" s="10">
        <v>80.63</v>
      </c>
      <c r="AD23" s="2">
        <f t="shared" si="0"/>
        <v>3.3700000000000045</v>
      </c>
      <c r="AE23" s="138">
        <f t="shared" si="1"/>
        <v>-1.6467431080751549E-2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159</v>
      </c>
      <c r="W24" s="133">
        <v>42613</v>
      </c>
      <c r="X24" s="10">
        <v>79.97</v>
      </c>
      <c r="Y24" s="10">
        <v>82.38</v>
      </c>
      <c r="Z24" s="10">
        <v>79.94</v>
      </c>
      <c r="AA24" s="10">
        <v>81.98</v>
      </c>
      <c r="AB24" s="95">
        <v>1780900</v>
      </c>
      <c r="AC24" s="10">
        <v>81.98</v>
      </c>
      <c r="AD24" s="2">
        <f t="shared" si="0"/>
        <v>2.4399999999999977</v>
      </c>
      <c r="AE24" s="138">
        <f t="shared" si="1"/>
        <v>2.5647441511322366E-2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42612</v>
      </c>
      <c r="X25" s="10">
        <v>78.37</v>
      </c>
      <c r="Y25" s="10">
        <v>81.13</v>
      </c>
      <c r="Z25" s="10">
        <v>78.2</v>
      </c>
      <c r="AA25" s="10">
        <v>79.930000000000007</v>
      </c>
      <c r="AB25" s="95">
        <v>2071800</v>
      </c>
      <c r="AC25" s="10">
        <v>79.930000000000007</v>
      </c>
      <c r="AD25" s="2">
        <f t="shared" si="0"/>
        <v>2.9299999999999926</v>
      </c>
      <c r="AE25" s="138">
        <f t="shared" si="1"/>
        <v>-3.117984534796725E-3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42611</v>
      </c>
      <c r="X26" s="10">
        <v>80.349999999999994</v>
      </c>
      <c r="Y26" s="10">
        <v>82.29</v>
      </c>
      <c r="Z26" s="10">
        <v>79.180000000000007</v>
      </c>
      <c r="AA26" s="10">
        <v>80.180000000000007</v>
      </c>
      <c r="AB26" s="95">
        <v>1589800</v>
      </c>
      <c r="AC26" s="10">
        <v>80.180000000000007</v>
      </c>
      <c r="AD26" s="2">
        <f t="shared" si="0"/>
        <v>3.1099999999999994</v>
      </c>
      <c r="AE26" s="138">
        <f t="shared" si="1"/>
        <v>-5.8276503409795399E-3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42608</v>
      </c>
      <c r="X27" s="10">
        <v>82.29</v>
      </c>
      <c r="Y27" s="10">
        <v>82.45</v>
      </c>
      <c r="Z27" s="10">
        <v>78.709999999999994</v>
      </c>
      <c r="AA27" s="10">
        <v>80.650000000000006</v>
      </c>
      <c r="AB27" s="95">
        <v>5141800</v>
      </c>
      <c r="AC27" s="10">
        <v>80.650000000000006</v>
      </c>
      <c r="AD27" s="2">
        <f t="shared" si="0"/>
        <v>3.7400000000000091</v>
      </c>
      <c r="AE27" s="138">
        <f t="shared" si="1"/>
        <v>-3.3437200383509058E-2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42607</v>
      </c>
      <c r="X28" s="10">
        <v>85.3</v>
      </c>
      <c r="Y28" s="10">
        <v>87.73</v>
      </c>
      <c r="Z28" s="10">
        <v>78.709999999999994</v>
      </c>
      <c r="AA28" s="10">
        <v>83.44</v>
      </c>
      <c r="AB28" s="95">
        <v>10811000</v>
      </c>
      <c r="AC28" s="10">
        <v>83.44</v>
      </c>
      <c r="AD28" s="2">
        <f t="shared" si="0"/>
        <v>9.0200000000000102</v>
      </c>
      <c r="AE28" s="138">
        <f t="shared" si="1"/>
        <v>-0.12628272251308903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42606</v>
      </c>
      <c r="X29" s="10">
        <v>94.74</v>
      </c>
      <c r="Y29" s="10">
        <v>96.2</v>
      </c>
      <c r="Z29" s="10">
        <v>94.32</v>
      </c>
      <c r="AA29" s="10">
        <v>95.5</v>
      </c>
      <c r="AB29" s="95">
        <v>2402200</v>
      </c>
      <c r="AC29" s="10">
        <v>95.5</v>
      </c>
      <c r="AD29" s="2">
        <f t="shared" si="0"/>
        <v>1.8800000000000097</v>
      </c>
      <c r="AE29" s="138">
        <f t="shared" si="1"/>
        <v>5.3689862090746665E-3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42605</v>
      </c>
      <c r="X30" s="10">
        <v>92.59</v>
      </c>
      <c r="Y30" s="10">
        <v>95.3</v>
      </c>
      <c r="Z30" s="10">
        <v>92.59</v>
      </c>
      <c r="AA30" s="10">
        <v>94.99</v>
      </c>
      <c r="AB30" s="95">
        <v>1932500</v>
      </c>
      <c r="AC30" s="10">
        <v>94.99</v>
      </c>
      <c r="AD30" s="2">
        <f t="shared" si="0"/>
        <v>2.7099999999999937</v>
      </c>
      <c r="AE30" s="138">
        <f t="shared" si="1"/>
        <v>2.7919056379179796E-2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42604</v>
      </c>
      <c r="X31" s="10">
        <v>92.02</v>
      </c>
      <c r="Y31" s="10">
        <v>93.35</v>
      </c>
      <c r="Z31" s="10">
        <v>91.63</v>
      </c>
      <c r="AA31" s="10">
        <v>92.41</v>
      </c>
      <c r="AB31" s="95">
        <v>951800</v>
      </c>
      <c r="AC31" s="10">
        <v>92.41</v>
      </c>
      <c r="AD31" s="2">
        <f t="shared" si="0"/>
        <v>1.7199999999999989</v>
      </c>
      <c r="AE31" s="138">
        <f t="shared" si="1"/>
        <v>-6.8780225685115548E-3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42601</v>
      </c>
      <c r="X32" s="10">
        <v>92.64</v>
      </c>
      <c r="Y32" s="10">
        <v>95.34</v>
      </c>
      <c r="Z32" s="10">
        <v>92.23</v>
      </c>
      <c r="AA32" s="10">
        <v>93.05</v>
      </c>
      <c r="AB32" s="95">
        <v>1046300</v>
      </c>
      <c r="AC32" s="10">
        <v>93.05</v>
      </c>
      <c r="AD32" s="2">
        <f t="shared" si="0"/>
        <v>3.1099999999999994</v>
      </c>
      <c r="AE32" s="138">
        <f t="shared" si="1"/>
        <v>1.1835592855604649E-3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42600</v>
      </c>
      <c r="X33" s="10">
        <v>90.68</v>
      </c>
      <c r="Y33" s="10">
        <v>93.06</v>
      </c>
      <c r="Z33" s="10">
        <v>90.17</v>
      </c>
      <c r="AA33" s="10">
        <v>92.94</v>
      </c>
      <c r="AB33" s="95">
        <v>985000</v>
      </c>
      <c r="AC33" s="10">
        <v>92.94</v>
      </c>
      <c r="AD33" s="2">
        <f t="shared" si="0"/>
        <v>2.8900000000000006</v>
      </c>
      <c r="AE33" s="138">
        <f t="shared" si="1"/>
        <v>2.176781002638517E-2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42599</v>
      </c>
      <c r="X34" s="10">
        <v>92.57</v>
      </c>
      <c r="Y34" s="10">
        <v>92.67</v>
      </c>
      <c r="Z34" s="10">
        <v>90.07</v>
      </c>
      <c r="AA34" s="10">
        <v>90.96</v>
      </c>
      <c r="AB34" s="95">
        <v>1152800</v>
      </c>
      <c r="AC34" s="10">
        <v>90.96</v>
      </c>
      <c r="AD34" s="2">
        <f t="shared" si="0"/>
        <v>2.6000000000000085</v>
      </c>
      <c r="AE34" s="138">
        <f t="shared" si="1"/>
        <v>-1.5903927296332498E-2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42598</v>
      </c>
      <c r="X35" s="10">
        <v>92.28</v>
      </c>
      <c r="Y35" s="10">
        <v>93</v>
      </c>
      <c r="Z35" s="10">
        <v>89.37</v>
      </c>
      <c r="AA35" s="10">
        <v>92.43</v>
      </c>
      <c r="AB35" s="95">
        <v>956300</v>
      </c>
      <c r="AC35" s="10">
        <v>92.43</v>
      </c>
      <c r="AD35" s="2">
        <f t="shared" si="0"/>
        <v>3.6299999999999955</v>
      </c>
      <c r="AE35" s="138">
        <f t="shared" si="1"/>
        <v>-2.5898348980252228E-3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42597</v>
      </c>
      <c r="X36" s="10">
        <v>91.26</v>
      </c>
      <c r="Y36" s="10">
        <v>94.18</v>
      </c>
      <c r="Z36" s="10">
        <v>91.26</v>
      </c>
      <c r="AA36" s="10">
        <v>92.67</v>
      </c>
      <c r="AB36" s="95">
        <v>1646000</v>
      </c>
      <c r="AC36" s="10">
        <v>92.67</v>
      </c>
      <c r="AD36" s="2">
        <f t="shared" si="0"/>
        <v>2.9200000000000017</v>
      </c>
      <c r="AE36" s="138">
        <f t="shared" si="1"/>
        <v>1.5895636921727796E-2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42594</v>
      </c>
      <c r="X37" s="10">
        <v>90.1</v>
      </c>
      <c r="Y37" s="10">
        <v>91.5</v>
      </c>
      <c r="Z37" s="10">
        <v>89.85</v>
      </c>
      <c r="AA37" s="10">
        <v>91.22</v>
      </c>
      <c r="AB37" s="95">
        <v>709400</v>
      </c>
      <c r="AC37" s="10">
        <v>91.22</v>
      </c>
      <c r="AD37" s="2">
        <f t="shared" si="0"/>
        <v>1.6500000000000057</v>
      </c>
      <c r="AE37" s="138">
        <f t="shared" si="1"/>
        <v>6.6210549547560671E-3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42593</v>
      </c>
      <c r="X38" s="10">
        <v>88.17</v>
      </c>
      <c r="Y38" s="10">
        <v>90.85</v>
      </c>
      <c r="Z38" s="10">
        <v>88.17</v>
      </c>
      <c r="AA38" s="10">
        <v>90.62</v>
      </c>
      <c r="AB38" s="95">
        <v>1040300</v>
      </c>
      <c r="AC38" s="10">
        <v>90.62</v>
      </c>
      <c r="AD38" s="2">
        <f t="shared" si="0"/>
        <v>2.6799999999999926</v>
      </c>
      <c r="AE38" s="138">
        <f t="shared" si="1"/>
        <v>4.0771792810382568E-2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42592</v>
      </c>
      <c r="X39" s="10">
        <v>87.74</v>
      </c>
      <c r="Y39" s="10">
        <v>89.09</v>
      </c>
      <c r="Z39" s="10">
        <v>86.94</v>
      </c>
      <c r="AA39" s="10">
        <v>87.07</v>
      </c>
      <c r="AB39" s="95">
        <v>600700</v>
      </c>
      <c r="AC39" s="10">
        <v>87.07</v>
      </c>
      <c r="AD39" s="2">
        <f t="shared" si="0"/>
        <v>2.1500000000000057</v>
      </c>
      <c r="AE39" s="138">
        <f t="shared" si="1"/>
        <v>-6.8438462415878476E-3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74.53</v>
      </c>
      <c r="W40" s="133">
        <v>42591</v>
      </c>
      <c r="X40" s="10">
        <v>87.66</v>
      </c>
      <c r="Y40" s="10">
        <v>88.44</v>
      </c>
      <c r="Z40" s="10">
        <v>86.65</v>
      </c>
      <c r="AA40" s="10">
        <v>87.67</v>
      </c>
      <c r="AB40" s="95">
        <v>1026200</v>
      </c>
      <c r="AC40" s="10">
        <v>87.67</v>
      </c>
      <c r="AD40" s="2">
        <f t="shared" si="0"/>
        <v>1.789999999999992</v>
      </c>
      <c r="AE40" s="138">
        <f t="shared" si="1"/>
        <v>-2.6166097838453695E-3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74.290000000000006</v>
      </c>
      <c r="W41" s="133">
        <v>42590</v>
      </c>
      <c r="X41" s="10">
        <v>87.03</v>
      </c>
      <c r="Y41" s="10">
        <v>88.37</v>
      </c>
      <c r="Z41" s="10">
        <v>86.98</v>
      </c>
      <c r="AA41" s="10">
        <v>87.9</v>
      </c>
      <c r="AB41" s="95">
        <v>775400</v>
      </c>
      <c r="AC41" s="10">
        <v>87.9</v>
      </c>
      <c r="AD41" s="2">
        <f t="shared" si="0"/>
        <v>1.3900000000000006</v>
      </c>
      <c r="AE41" s="138">
        <f t="shared" si="1"/>
        <v>1.0344827586207028E-2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84" t="s">
        <v>78</v>
      </c>
      <c r="P42" s="584"/>
      <c r="T42" s="108" t="s">
        <v>100</v>
      </c>
      <c r="U42" s="371" t="s">
        <v>571</v>
      </c>
      <c r="W42" s="133">
        <v>42587</v>
      </c>
      <c r="X42" s="10">
        <v>86.65</v>
      </c>
      <c r="Y42" s="10">
        <v>87.91</v>
      </c>
      <c r="Z42" s="10">
        <v>86.4</v>
      </c>
      <c r="AA42" s="10">
        <v>87</v>
      </c>
      <c r="AB42" s="95">
        <v>956700</v>
      </c>
      <c r="AC42" s="10">
        <v>87</v>
      </c>
      <c r="AD42" s="2">
        <f t="shared" si="0"/>
        <v>1.5099999999999909</v>
      </c>
      <c r="AE42" s="138">
        <f t="shared" si="1"/>
        <v>9.1636701078761096E-3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89.573000000000022</v>
      </c>
      <c r="Q43" s="2"/>
      <c r="T43" s="108" t="s">
        <v>101</v>
      </c>
      <c r="U43" s="371" t="s">
        <v>572</v>
      </c>
      <c r="W43" s="133">
        <v>42586</v>
      </c>
      <c r="X43" s="10">
        <v>84.6</v>
      </c>
      <c r="Y43" s="10">
        <v>86.21</v>
      </c>
      <c r="Z43" s="10">
        <v>83.86</v>
      </c>
      <c r="AA43" s="10">
        <v>86.21</v>
      </c>
      <c r="AB43" s="95">
        <v>1139700</v>
      </c>
      <c r="AC43" s="10">
        <v>86.21</v>
      </c>
      <c r="AD43" s="2">
        <f t="shared" si="0"/>
        <v>2.3499999999999943</v>
      </c>
      <c r="AE43" s="138">
        <f t="shared" si="1"/>
        <v>2.1566536319469032E-2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88.758700000000019</v>
      </c>
      <c r="Q44" s="2"/>
      <c r="T44" s="108" t="s">
        <v>102</v>
      </c>
      <c r="U44" s="371">
        <v>109.19</v>
      </c>
      <c r="W44" s="133">
        <v>42585</v>
      </c>
      <c r="X44" s="10">
        <v>82.93</v>
      </c>
      <c r="Y44" s="10">
        <v>84.53</v>
      </c>
      <c r="Z44" s="10">
        <v>81.86</v>
      </c>
      <c r="AA44" s="10">
        <v>84.39</v>
      </c>
      <c r="AB44" s="95">
        <v>1001400</v>
      </c>
      <c r="AC44" s="10">
        <v>84.39</v>
      </c>
      <c r="AD44" s="2">
        <f t="shared" si="0"/>
        <v>2.6700000000000017</v>
      </c>
      <c r="AE44" s="138">
        <f t="shared" si="1"/>
        <v>9.5705227898073009E-3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87.944400000000016</v>
      </c>
      <c r="Q45" s="2"/>
      <c r="T45" s="108" t="s">
        <v>103</v>
      </c>
      <c r="U45" s="371">
        <v>1.08568</v>
      </c>
      <c r="W45" s="133">
        <v>42584</v>
      </c>
      <c r="X45" s="10">
        <v>86.52</v>
      </c>
      <c r="Y45" s="10">
        <v>86.7</v>
      </c>
      <c r="Z45" s="10">
        <v>83.46</v>
      </c>
      <c r="AA45" s="10">
        <v>83.59</v>
      </c>
      <c r="AB45" s="95">
        <v>1052700</v>
      </c>
      <c r="AC45" s="10">
        <v>83.59</v>
      </c>
      <c r="AD45" s="2">
        <f t="shared" si="0"/>
        <v>3.2400000000000091</v>
      </c>
      <c r="AE45" s="138">
        <f t="shared" si="1"/>
        <v>-3.5759603183758149E-2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87.130100000000013</v>
      </c>
      <c r="Q46" s="2"/>
      <c r="T46" s="108" t="s">
        <v>104</v>
      </c>
      <c r="U46" s="371" t="s">
        <v>384</v>
      </c>
      <c r="W46" s="133">
        <v>42583</v>
      </c>
      <c r="X46" s="10">
        <v>87.86</v>
      </c>
      <c r="Y46" s="10">
        <v>88.1</v>
      </c>
      <c r="Z46" s="10">
        <v>86.27</v>
      </c>
      <c r="AA46" s="10">
        <v>86.69</v>
      </c>
      <c r="AB46" s="95">
        <v>776200</v>
      </c>
      <c r="AC46" s="10">
        <v>86.69</v>
      </c>
      <c r="AD46" s="2">
        <f t="shared" si="0"/>
        <v>1.8299999999999983</v>
      </c>
      <c r="AE46" s="138">
        <f t="shared" si="1"/>
        <v>-1.3877829598452962E-2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86.31580000000001</v>
      </c>
      <c r="Q47" s="2"/>
      <c r="T47" s="108"/>
      <c r="U47" s="371"/>
      <c r="W47" s="133">
        <v>42580</v>
      </c>
      <c r="X47" s="10">
        <v>86.95</v>
      </c>
      <c r="Y47" s="10">
        <v>88.08</v>
      </c>
      <c r="Z47" s="10">
        <v>84.94</v>
      </c>
      <c r="AA47" s="10">
        <v>87.91</v>
      </c>
      <c r="AB47" s="95">
        <v>1669700</v>
      </c>
      <c r="AC47" s="10">
        <v>87.91</v>
      </c>
      <c r="AD47" s="2">
        <f t="shared" si="0"/>
        <v>3.1400000000000006</v>
      </c>
      <c r="AE47" s="138">
        <f t="shared" si="1"/>
        <v>1.1389783709157886E-2</v>
      </c>
    </row>
    <row r="48" spans="2:31" x14ac:dyDescent="0.25">
      <c r="O48" s="83">
        <v>1.05</v>
      </c>
      <c r="P48" s="83">
        <f t="shared" si="33"/>
        <v>85.501500000000007</v>
      </c>
      <c r="Q48" s="2"/>
      <c r="T48" s="108" t="s">
        <v>105</v>
      </c>
      <c r="U48" s="371" t="s">
        <v>573</v>
      </c>
      <c r="W48" s="133">
        <v>42579</v>
      </c>
      <c r="X48" s="10">
        <v>87.22</v>
      </c>
      <c r="Y48" s="10">
        <v>87.43</v>
      </c>
      <c r="Z48" s="10">
        <v>85.57</v>
      </c>
      <c r="AA48" s="10">
        <v>86.92</v>
      </c>
      <c r="AB48" s="95">
        <v>1463800</v>
      </c>
      <c r="AC48" s="10">
        <v>86.92</v>
      </c>
      <c r="AD48" s="2">
        <f t="shared" si="0"/>
        <v>1.8600000000000136</v>
      </c>
      <c r="AE48" s="138">
        <f t="shared" si="1"/>
        <v>-3.4395780784223229E-3</v>
      </c>
    </row>
    <row r="49" spans="2:31" x14ac:dyDescent="0.25">
      <c r="B49" s="191" t="s">
        <v>114</v>
      </c>
      <c r="C49" s="191" t="s">
        <v>150</v>
      </c>
      <c r="D49" s="192" t="s">
        <v>149</v>
      </c>
      <c r="E49" s="194" t="s">
        <v>151</v>
      </c>
      <c r="F49" s="195" t="s">
        <v>65</v>
      </c>
      <c r="G49" s="229" t="s">
        <v>155</v>
      </c>
      <c r="H49" s="195" t="s">
        <v>88</v>
      </c>
      <c r="I49" s="195" t="s">
        <v>159</v>
      </c>
      <c r="O49" s="83">
        <v>1.04</v>
      </c>
      <c r="P49" s="83">
        <f t="shared" si="33"/>
        <v>84.687200000000004</v>
      </c>
      <c r="Q49" s="2"/>
      <c r="T49" s="108" t="s">
        <v>106</v>
      </c>
      <c r="U49" s="371" t="s">
        <v>441</v>
      </c>
      <c r="W49" s="133">
        <v>42578</v>
      </c>
      <c r="X49" s="10">
        <v>88.39</v>
      </c>
      <c r="Y49" s="10">
        <v>89.97</v>
      </c>
      <c r="Z49" s="10">
        <v>86.63</v>
      </c>
      <c r="AA49" s="10">
        <v>87.22</v>
      </c>
      <c r="AB49" s="95">
        <v>1732800</v>
      </c>
      <c r="AC49" s="10">
        <v>87.22</v>
      </c>
      <c r="AD49" s="2">
        <f t="shared" si="0"/>
        <v>3.3400000000000034</v>
      </c>
      <c r="AE49" s="138" t="e">
        <f t="shared" si="1"/>
        <v>#DIV/0!</v>
      </c>
    </row>
    <row r="50" spans="2:31" x14ac:dyDescent="0.25">
      <c r="B50" s="193">
        <v>42608</v>
      </c>
      <c r="C50" s="10">
        <v>25</v>
      </c>
      <c r="D50" s="40">
        <v>78.95</v>
      </c>
      <c r="E50" s="40">
        <v>80.650000000000006</v>
      </c>
      <c r="F50" s="40">
        <f t="shared" ref="F50:F51" si="37">C50*(E50-D50)</f>
        <v>42.500000000000071</v>
      </c>
      <c r="G50" s="40">
        <f t="shared" ref="G50:G51" si="38">D50*C50</f>
        <v>1973.75</v>
      </c>
      <c r="H50" s="231">
        <f t="shared" ref="H50:H51" si="39">(E50-D50)/D50</f>
        <v>2.1532615579480718E-2</v>
      </c>
      <c r="I50" s="231"/>
      <c r="O50" s="83">
        <v>1.03</v>
      </c>
      <c r="P50" s="83">
        <f t="shared" si="33"/>
        <v>83.872900000000016</v>
      </c>
      <c r="Q50" s="2"/>
      <c r="T50" s="108" t="s">
        <v>107</v>
      </c>
      <c r="U50" s="372">
        <v>1119067</v>
      </c>
      <c r="W50" s="133">
        <v>42578</v>
      </c>
      <c r="X50" s="10" t="s">
        <v>142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2:31" x14ac:dyDescent="0.25">
      <c r="B51" s="193">
        <v>42609</v>
      </c>
      <c r="C51" s="10">
        <v>25</v>
      </c>
      <c r="D51" s="40">
        <v>78.95</v>
      </c>
      <c r="E51" s="40">
        <v>80.180000000000007</v>
      </c>
      <c r="F51" s="40">
        <f t="shared" si="37"/>
        <v>30.750000000000099</v>
      </c>
      <c r="G51" s="40">
        <f t="shared" si="38"/>
        <v>1973.75</v>
      </c>
      <c r="H51" s="231">
        <f t="shared" si="39"/>
        <v>1.5579480683977251E-2</v>
      </c>
      <c r="I51" s="231"/>
      <c r="O51" s="83">
        <v>1.02</v>
      </c>
      <c r="P51" s="83">
        <f t="shared" si="33"/>
        <v>83.058600000000013</v>
      </c>
      <c r="Q51" s="2"/>
      <c r="T51" s="108" t="s">
        <v>110</v>
      </c>
      <c r="U51" s="372">
        <v>1634750</v>
      </c>
      <c r="W51" s="133">
        <v>42577</v>
      </c>
      <c r="X51" s="10">
        <v>89.22</v>
      </c>
      <c r="Y51" s="10">
        <v>89.5</v>
      </c>
      <c r="Z51" s="10">
        <v>87.99</v>
      </c>
      <c r="AA51" s="10">
        <v>89.46</v>
      </c>
      <c r="AB51" s="95">
        <v>1258400</v>
      </c>
      <c r="AC51" s="10">
        <v>89.2</v>
      </c>
      <c r="AD51" s="2">
        <f t="shared" si="0"/>
        <v>1.5100000000000051</v>
      </c>
      <c r="AE51" s="138">
        <f t="shared" si="1"/>
        <v>6.7720090293454938E-3</v>
      </c>
    </row>
    <row r="52" spans="2:31" x14ac:dyDescent="0.25">
      <c r="B52" s="193">
        <v>42613</v>
      </c>
      <c r="C52" s="10">
        <v>25</v>
      </c>
      <c r="D52" s="40">
        <v>78.95</v>
      </c>
      <c r="E52" s="40">
        <v>81.98</v>
      </c>
      <c r="F52" s="40">
        <f t="shared" ref="F52" si="40">C52*(E52-D52)</f>
        <v>75.750000000000028</v>
      </c>
      <c r="G52" s="40">
        <f t="shared" ref="G52" si="41">D52*C52</f>
        <v>1973.75</v>
      </c>
      <c r="H52" s="231">
        <f t="shared" ref="H52" si="42">(E52-D52)/D52</f>
        <v>3.8378720709309699E-2</v>
      </c>
      <c r="I52" s="231"/>
      <c r="O52" s="83">
        <v>1.01</v>
      </c>
      <c r="P52" s="83">
        <f t="shared" si="33"/>
        <v>82.24430000000001</v>
      </c>
      <c r="Q52" s="2"/>
      <c r="T52" s="108" t="s">
        <v>108</v>
      </c>
      <c r="U52" s="371" t="s">
        <v>574</v>
      </c>
      <c r="W52" s="133">
        <v>42576</v>
      </c>
      <c r="X52" s="10">
        <v>89.54</v>
      </c>
      <c r="Y52" s="10">
        <v>89.79</v>
      </c>
      <c r="Z52" s="10">
        <v>88.78</v>
      </c>
      <c r="AA52" s="10">
        <v>88.86</v>
      </c>
      <c r="AB52" s="95">
        <v>910100</v>
      </c>
      <c r="AC52" s="10">
        <v>88.6</v>
      </c>
      <c r="AD52" s="2">
        <f t="shared" si="0"/>
        <v>1.0100000000000051</v>
      </c>
      <c r="AE52" s="138">
        <f t="shared" si="1"/>
        <v>-7.5053209364848161E-3</v>
      </c>
    </row>
    <row r="53" spans="2:31" x14ac:dyDescent="0.25">
      <c r="B53" s="193">
        <v>42619</v>
      </c>
      <c r="C53" s="10">
        <v>25</v>
      </c>
      <c r="D53" s="40">
        <v>78.95</v>
      </c>
      <c r="E53" s="40">
        <v>81.099999999999994</v>
      </c>
      <c r="F53" s="40">
        <f t="shared" ref="F53" si="43">C53*(E53-D53)</f>
        <v>53.749999999999787</v>
      </c>
      <c r="G53" s="40">
        <f t="shared" ref="G53" si="44">D53*C53</f>
        <v>1973.75</v>
      </c>
      <c r="H53" s="231">
        <f t="shared" ref="H53" si="45">(E53-D53)/D53</f>
        <v>2.7232425585813697E-2</v>
      </c>
      <c r="I53" s="231"/>
      <c r="O53" s="83">
        <v>1</v>
      </c>
      <c r="P53" s="83">
        <f t="shared" si="33"/>
        <v>81.430000000000007</v>
      </c>
      <c r="Q53" s="2"/>
      <c r="T53" s="108" t="s">
        <v>111</v>
      </c>
      <c r="U53" s="371">
        <v>11.54</v>
      </c>
      <c r="W53" s="133">
        <v>42573</v>
      </c>
      <c r="X53" s="10">
        <v>87.82</v>
      </c>
      <c r="Y53" s="10">
        <v>89.73</v>
      </c>
      <c r="Z53" s="10">
        <v>87.36</v>
      </c>
      <c r="AA53" s="10">
        <v>89.53</v>
      </c>
      <c r="AB53" s="95">
        <v>1571900</v>
      </c>
      <c r="AC53" s="10">
        <v>89.27</v>
      </c>
      <c r="AD53" s="2">
        <f t="shared" si="0"/>
        <v>2.3700000000000045</v>
      </c>
      <c r="AE53" s="138">
        <f t="shared" si="1"/>
        <v>2.3621144364178503E-2</v>
      </c>
    </row>
    <row r="54" spans="2:31" x14ac:dyDescent="0.25">
      <c r="B54" s="193">
        <v>42620</v>
      </c>
      <c r="C54" s="10">
        <v>25</v>
      </c>
      <c r="D54" s="40">
        <v>78.95</v>
      </c>
      <c r="E54" s="40">
        <v>82.48</v>
      </c>
      <c r="F54" s="40">
        <f t="shared" ref="F54" si="46">C54*(E54-D54)</f>
        <v>88.250000000000028</v>
      </c>
      <c r="G54" s="40">
        <f t="shared" ref="G54" si="47">D54*C54</f>
        <v>1973.75</v>
      </c>
      <c r="H54" s="231">
        <f t="shared" ref="H54" si="48">(E54-D54)/D54</f>
        <v>4.4711842938568724E-2</v>
      </c>
      <c r="I54" s="231"/>
      <c r="O54" s="83">
        <v>0.99</v>
      </c>
      <c r="P54" s="83">
        <f t="shared" si="33"/>
        <v>80.615700000000004</v>
      </c>
      <c r="Q54" s="2"/>
      <c r="T54" s="108" t="s">
        <v>112</v>
      </c>
      <c r="U54" s="371">
        <v>6.56</v>
      </c>
      <c r="W54" s="133">
        <v>42572</v>
      </c>
      <c r="X54" s="10">
        <v>89.55</v>
      </c>
      <c r="Y54" s="10">
        <v>89.83</v>
      </c>
      <c r="Z54" s="10">
        <v>86.97</v>
      </c>
      <c r="AA54" s="10">
        <v>87.46</v>
      </c>
      <c r="AB54" s="95">
        <v>1919800</v>
      </c>
      <c r="AC54" s="10">
        <v>87.21</v>
      </c>
      <c r="AD54" s="2">
        <f t="shared" si="0"/>
        <v>2.8599999999999994</v>
      </c>
      <c r="AE54" s="138">
        <f t="shared" si="1"/>
        <v>-2.3294881845671522E-2</v>
      </c>
    </row>
    <row r="55" spans="2:31" x14ac:dyDescent="0.25">
      <c r="B55" s="193">
        <v>42621</v>
      </c>
      <c r="C55" s="10">
        <v>25</v>
      </c>
      <c r="D55" s="40">
        <v>78.95</v>
      </c>
      <c r="E55" s="40">
        <v>81.77</v>
      </c>
      <c r="F55" s="40">
        <f t="shared" ref="F55" si="49">C55*(E55-D55)</f>
        <v>70.499999999999829</v>
      </c>
      <c r="G55" s="40">
        <f t="shared" ref="G55" si="50">D55*C55</f>
        <v>1973.75</v>
      </c>
      <c r="H55" s="231">
        <f t="shared" ref="H55" si="51">(E55-D55)/D55</f>
        <v>3.5718809373020813E-2</v>
      </c>
      <c r="I55" s="231"/>
      <c r="O55" s="83">
        <v>0.98</v>
      </c>
      <c r="P55" s="83">
        <f t="shared" si="33"/>
        <v>79.801400000000001</v>
      </c>
      <c r="Q55" s="2"/>
      <c r="T55" s="108" t="s">
        <v>109</v>
      </c>
      <c r="U55" s="371" t="s">
        <v>442</v>
      </c>
      <c r="W55" s="133">
        <v>42571</v>
      </c>
      <c r="X55" s="10">
        <v>90.96</v>
      </c>
      <c r="Y55" s="10">
        <v>90.99</v>
      </c>
      <c r="Z55" s="10">
        <v>89.13</v>
      </c>
      <c r="AA55" s="10">
        <v>89.55</v>
      </c>
      <c r="AB55" s="95">
        <v>1697800</v>
      </c>
      <c r="AC55" s="10">
        <v>89.29</v>
      </c>
      <c r="AD55" s="2">
        <f t="shared" si="0"/>
        <v>1.8599999999999994</v>
      </c>
      <c r="AE55" s="138">
        <f t="shared" si="1"/>
        <v>-9.3198712970152808E-3</v>
      </c>
    </row>
    <row r="56" spans="2:31" x14ac:dyDescent="0.25">
      <c r="B56" s="193">
        <v>42622</v>
      </c>
      <c r="C56" s="10">
        <v>25</v>
      </c>
      <c r="D56" s="40">
        <v>78.95</v>
      </c>
      <c r="E56" s="40">
        <v>76.900000000000006</v>
      </c>
      <c r="F56" s="40">
        <f t="shared" ref="F56" si="52">C56*(E56-D56)</f>
        <v>-51.249999999999929</v>
      </c>
      <c r="G56" s="40">
        <f t="shared" ref="G56" si="53">D56*C56</f>
        <v>1973.75</v>
      </c>
      <c r="H56" s="231">
        <f t="shared" ref="H56" si="54">(E56-D56)/D56</f>
        <v>-2.5965801139961966E-2</v>
      </c>
      <c r="I56" s="231"/>
      <c r="O56" s="83">
        <v>0.97</v>
      </c>
      <c r="P56" s="83">
        <f t="shared" si="33"/>
        <v>78.987099999999998</v>
      </c>
      <c r="W56" s="133">
        <v>42570</v>
      </c>
      <c r="X56" s="10">
        <v>91.84</v>
      </c>
      <c r="Y56" s="10">
        <v>91.92</v>
      </c>
      <c r="Z56" s="10">
        <v>89.77</v>
      </c>
      <c r="AA56" s="10">
        <v>90.39</v>
      </c>
      <c r="AB56" s="95">
        <v>1353600</v>
      </c>
      <c r="AC56" s="10">
        <v>90.13</v>
      </c>
      <c r="AD56" s="2">
        <f t="shared" si="0"/>
        <v>2.1500000000000057</v>
      </c>
      <c r="AE56" s="138">
        <f t="shared" si="1"/>
        <v>-2.0219589085770151E-2</v>
      </c>
    </row>
    <row r="57" spans="2:31" x14ac:dyDescent="0.25">
      <c r="B57" s="193">
        <v>42629</v>
      </c>
      <c r="C57" s="10">
        <v>25</v>
      </c>
      <c r="D57" s="40">
        <v>78.95</v>
      </c>
      <c r="E57" s="40">
        <v>77.77</v>
      </c>
      <c r="F57" s="40">
        <f t="shared" ref="F57" si="55">C57*(E57-D57)</f>
        <v>-29.500000000000171</v>
      </c>
      <c r="G57" s="40">
        <f t="shared" ref="G57" si="56">D57*C57</f>
        <v>1973.75</v>
      </c>
      <c r="H57" s="231">
        <f t="shared" ref="H57" si="57">(E57-D57)/D57</f>
        <v>-1.4946168461051384E-2</v>
      </c>
      <c r="I57" s="231"/>
      <c r="O57" s="83">
        <v>0.96</v>
      </c>
      <c r="P57" s="83">
        <f t="shared" si="33"/>
        <v>78.172800000000009</v>
      </c>
      <c r="W57" s="133">
        <v>42569</v>
      </c>
      <c r="X57" s="10">
        <v>90.48</v>
      </c>
      <c r="Y57" s="10">
        <v>92.67</v>
      </c>
      <c r="Z57" s="10">
        <v>90.41</v>
      </c>
      <c r="AA57" s="10">
        <v>92.26</v>
      </c>
      <c r="AB57" s="95">
        <v>1456700</v>
      </c>
      <c r="AC57" s="10">
        <v>91.99</v>
      </c>
      <c r="AD57" s="2">
        <f t="shared" si="0"/>
        <v>2.2600000000000051</v>
      </c>
      <c r="AE57" s="138">
        <f t="shared" si="1"/>
        <v>2.1203374777975181E-2</v>
      </c>
    </row>
    <row r="58" spans="2:31" x14ac:dyDescent="0.25">
      <c r="B58" s="193">
        <v>42633</v>
      </c>
      <c r="C58" s="10">
        <v>25</v>
      </c>
      <c r="D58" s="40">
        <v>78.95</v>
      </c>
      <c r="E58" s="40">
        <v>75.52</v>
      </c>
      <c r="F58" s="40">
        <f t="shared" ref="F58" si="58">C58*(E58-D58)</f>
        <v>-85.750000000000171</v>
      </c>
      <c r="G58" s="40">
        <f t="shared" ref="G58" si="59">D58*C58</f>
        <v>1973.75</v>
      </c>
      <c r="H58" s="231">
        <f t="shared" ref="H58" si="60">(E58-D58)/D58</f>
        <v>-4.3445218492716993E-2</v>
      </c>
      <c r="I58" s="231"/>
      <c r="O58" s="83">
        <v>0.95</v>
      </c>
      <c r="P58" s="83">
        <f t="shared" si="33"/>
        <v>77.358500000000006</v>
      </c>
      <c r="W58" s="133">
        <v>42566</v>
      </c>
      <c r="X58" s="10">
        <v>91.7</v>
      </c>
      <c r="Y58" s="10">
        <v>91.76</v>
      </c>
      <c r="Z58" s="10">
        <v>90</v>
      </c>
      <c r="AA58" s="10">
        <v>90.34</v>
      </c>
      <c r="AB58" s="95">
        <v>1790700</v>
      </c>
      <c r="AC58" s="10">
        <v>90.08</v>
      </c>
      <c r="AD58" s="2">
        <f t="shared" si="0"/>
        <v>1.7600000000000051</v>
      </c>
      <c r="AE58" s="138">
        <f t="shared" si="1"/>
        <v>-1.3578624616732315E-2</v>
      </c>
    </row>
    <row r="59" spans="2:31" x14ac:dyDescent="0.25">
      <c r="B59" s="193">
        <v>42635</v>
      </c>
      <c r="C59" s="10">
        <v>25</v>
      </c>
      <c r="D59" s="40">
        <v>78.95</v>
      </c>
      <c r="E59" s="40">
        <v>77.27</v>
      </c>
      <c r="F59" s="40">
        <f t="shared" ref="F59" si="61">C59*(E59-D59)</f>
        <v>-42.000000000000171</v>
      </c>
      <c r="G59" s="40">
        <f t="shared" ref="G59" si="62">D59*C59</f>
        <v>1973.75</v>
      </c>
      <c r="H59" s="231">
        <f t="shared" ref="H59" si="63">(E59-D59)/D59</f>
        <v>-2.1279290690310409E-2</v>
      </c>
      <c r="I59" s="231"/>
      <c r="O59" s="83">
        <v>0.94</v>
      </c>
      <c r="P59" s="83">
        <f t="shared" si="33"/>
        <v>76.544200000000004</v>
      </c>
      <c r="W59" s="133">
        <v>42565</v>
      </c>
      <c r="X59" s="10">
        <v>89.66</v>
      </c>
      <c r="Y59" s="10">
        <v>91.59</v>
      </c>
      <c r="Z59" s="10">
        <v>89.24</v>
      </c>
      <c r="AA59" s="10">
        <v>91.59</v>
      </c>
      <c r="AB59" s="95">
        <v>2416800</v>
      </c>
      <c r="AC59" s="10">
        <v>91.32</v>
      </c>
      <c r="AD59" s="2">
        <f t="shared" si="0"/>
        <v>2.3500000000000085</v>
      </c>
      <c r="AE59" s="138">
        <f t="shared" si="1"/>
        <v>3.1747825104507799E-2</v>
      </c>
    </row>
    <row r="60" spans="2:31" x14ac:dyDescent="0.25">
      <c r="B60" s="193">
        <v>42636</v>
      </c>
      <c r="C60" s="10">
        <v>25</v>
      </c>
      <c r="D60" s="40">
        <v>78.95</v>
      </c>
      <c r="E60" s="40">
        <v>78.97</v>
      </c>
      <c r="F60" s="40">
        <f t="shared" ref="F60" si="64">C60*(E60-D60)</f>
        <v>0.49999999999990052</v>
      </c>
      <c r="G60" s="40">
        <f t="shared" ref="G60" si="65">D60*C60</f>
        <v>1973.75</v>
      </c>
      <c r="H60" s="231">
        <f t="shared" ref="H60" si="66">(E60-D60)/D60</f>
        <v>2.533248891703106E-4</v>
      </c>
      <c r="I60" s="231"/>
      <c r="O60" s="83">
        <v>0.93</v>
      </c>
      <c r="P60" s="83">
        <f t="shared" si="33"/>
        <v>75.729900000000015</v>
      </c>
      <c r="W60" s="133">
        <v>42564</v>
      </c>
      <c r="X60" s="10">
        <v>89.06</v>
      </c>
      <c r="Y60" s="10">
        <v>89.24</v>
      </c>
      <c r="Z60" s="10">
        <v>87.56</v>
      </c>
      <c r="AA60" s="10">
        <v>88.77</v>
      </c>
      <c r="AB60" s="95">
        <v>1099400</v>
      </c>
      <c r="AC60" s="10">
        <v>88.51</v>
      </c>
      <c r="AD60" s="2">
        <f t="shared" si="0"/>
        <v>1.6799999999999926</v>
      </c>
      <c r="AE60" s="138">
        <f t="shared" si="1"/>
        <v>-3.3779979732011522E-3</v>
      </c>
    </row>
    <row r="61" spans="2:31" x14ac:dyDescent="0.25">
      <c r="B61" s="193">
        <v>42639</v>
      </c>
      <c r="C61" s="10">
        <v>55</v>
      </c>
      <c r="D61" s="40">
        <v>76.400000000000006</v>
      </c>
      <c r="E61" s="40">
        <v>76.31</v>
      </c>
      <c r="F61" s="40">
        <f t="shared" ref="F61" si="67">C61*(E61-D61)</f>
        <v>-4.9500000000001876</v>
      </c>
      <c r="G61" s="40">
        <f t="shared" ref="G61" si="68">D61*C61</f>
        <v>4202</v>
      </c>
      <c r="H61" s="231">
        <f t="shared" ref="H61" si="69">(E61-D61)/D61</f>
        <v>-1.1780104712042331E-3</v>
      </c>
      <c r="I61" s="231"/>
      <c r="O61" s="83">
        <v>0.92</v>
      </c>
      <c r="P61" s="83">
        <f t="shared" si="33"/>
        <v>74.915600000000012</v>
      </c>
      <c r="W61" s="133">
        <v>42563</v>
      </c>
      <c r="X61" s="10">
        <v>88.37</v>
      </c>
      <c r="Y61" s="10">
        <v>89.9</v>
      </c>
      <c r="Z61" s="10">
        <v>88.37</v>
      </c>
      <c r="AA61" s="10">
        <v>89.07</v>
      </c>
      <c r="AB61" s="95">
        <v>2148500</v>
      </c>
      <c r="AC61" s="10">
        <v>88.81</v>
      </c>
      <c r="AD61" s="2">
        <f t="shared" si="0"/>
        <v>1.5300000000000011</v>
      </c>
      <c r="AE61" s="138">
        <f t="shared" si="1"/>
        <v>1.4739488117001986E-2</v>
      </c>
    </row>
    <row r="62" spans="2:31" x14ac:dyDescent="0.25">
      <c r="B62" s="193">
        <v>42643</v>
      </c>
      <c r="C62" s="10">
        <v>55</v>
      </c>
      <c r="D62" s="40">
        <v>76.402699999999996</v>
      </c>
      <c r="E62" s="40">
        <v>74.53</v>
      </c>
      <c r="F62" s="40">
        <f t="shared" ref="F62" si="70">C62*(E62-D62)</f>
        <v>-102.99849999999971</v>
      </c>
      <c r="G62" s="40">
        <f t="shared" ref="G62" si="71">D62*C62</f>
        <v>4202.1484999999993</v>
      </c>
      <c r="H62" s="231">
        <f t="shared" ref="H62" si="72">(E62-D62)/D62</f>
        <v>-2.4510913881315644E-2</v>
      </c>
      <c r="I62" s="231"/>
      <c r="O62" s="83">
        <v>0.91</v>
      </c>
      <c r="P62" s="83">
        <f t="shared" si="33"/>
        <v>74.101300000000009</v>
      </c>
      <c r="W62" s="133">
        <v>42562</v>
      </c>
      <c r="X62" s="10">
        <v>84.78</v>
      </c>
      <c r="Y62" s="10">
        <v>87.78</v>
      </c>
      <c r="Z62" s="10">
        <v>84.78</v>
      </c>
      <c r="AA62" s="10">
        <v>87.78</v>
      </c>
      <c r="AB62" s="95">
        <v>2072300</v>
      </c>
      <c r="AC62" s="10">
        <v>87.52</v>
      </c>
      <c r="AD62" s="2">
        <f t="shared" si="0"/>
        <v>3</v>
      </c>
      <c r="AE62" s="138">
        <f t="shared" si="1"/>
        <v>4.2028812953923023E-2</v>
      </c>
    </row>
    <row r="63" spans="2:31" x14ac:dyDescent="0.25">
      <c r="B63" s="193">
        <v>42646</v>
      </c>
      <c r="C63" s="10">
        <v>55</v>
      </c>
      <c r="D63" s="40">
        <v>76.402699999999996</v>
      </c>
      <c r="E63" s="40">
        <v>75.72</v>
      </c>
      <c r="F63" s="40">
        <f t="shared" ref="F63" si="73">C63*(E63-D63)</f>
        <v>-37.548499999999834</v>
      </c>
      <c r="G63" s="40">
        <f t="shared" ref="G63" si="74">D63*C63</f>
        <v>4202.1484999999993</v>
      </c>
      <c r="H63" s="231">
        <f t="shared" ref="H63" si="75">(E63-D63)/D63</f>
        <v>-8.9355480892690572E-3</v>
      </c>
      <c r="I63" s="231"/>
      <c r="O63" s="83">
        <v>0.9</v>
      </c>
      <c r="P63" s="83">
        <f t="shared" si="33"/>
        <v>73.287000000000006</v>
      </c>
      <c r="W63" s="133">
        <v>42559</v>
      </c>
      <c r="X63" s="10">
        <v>82.47</v>
      </c>
      <c r="Y63" s="10">
        <v>84.71</v>
      </c>
      <c r="Z63" s="10">
        <v>82.47</v>
      </c>
      <c r="AA63" s="10">
        <v>84.23</v>
      </c>
      <c r="AB63" s="95">
        <v>984100</v>
      </c>
      <c r="AC63" s="10">
        <v>83.99</v>
      </c>
      <c r="AD63" s="2">
        <f t="shared" si="0"/>
        <v>2.2399999999999949</v>
      </c>
      <c r="AE63" s="138">
        <f t="shared" si="1"/>
        <v>2.1403380761279234E-2</v>
      </c>
    </row>
    <row r="64" spans="2:31" x14ac:dyDescent="0.25">
      <c r="B64" s="193">
        <v>42647</v>
      </c>
      <c r="C64" s="10">
        <v>55</v>
      </c>
      <c r="D64" s="40">
        <v>76.402699999999996</v>
      </c>
      <c r="E64" s="40">
        <v>77.819999999999993</v>
      </c>
      <c r="F64" s="40">
        <f t="shared" ref="F64:F65" si="76">C64*(E64-D64)</f>
        <v>77.951499999999854</v>
      </c>
      <c r="G64" s="40">
        <f t="shared" ref="G64:G65" si="77">D64*C64</f>
        <v>4202.1484999999993</v>
      </c>
      <c r="H64" s="231">
        <f t="shared" ref="H64:H65" si="78">(E64-D64)/D64</f>
        <v>1.8550391543754308E-2</v>
      </c>
      <c r="I64" s="231"/>
      <c r="W64" s="133">
        <v>42558</v>
      </c>
      <c r="X64" s="10">
        <v>82.35</v>
      </c>
      <c r="Y64" s="10">
        <v>84.49</v>
      </c>
      <c r="Z64" s="10">
        <v>81.680000000000007</v>
      </c>
      <c r="AA64" s="10">
        <v>82.47</v>
      </c>
      <c r="AB64" s="95">
        <v>803000</v>
      </c>
      <c r="AC64" s="10">
        <v>82.23</v>
      </c>
      <c r="AD64" s="2">
        <f t="shared" si="0"/>
        <v>2.8099999999999881</v>
      </c>
      <c r="AE64" s="138">
        <f t="shared" si="1"/>
        <v>4.7653958944282593E-3</v>
      </c>
    </row>
    <row r="65" spans="2:31" x14ac:dyDescent="0.25">
      <c r="B65" s="193">
        <v>42648</v>
      </c>
      <c r="C65" s="10">
        <v>30</v>
      </c>
      <c r="D65" s="40">
        <v>74.272999999999996</v>
      </c>
      <c r="E65" s="40">
        <v>81.430000000000007</v>
      </c>
      <c r="F65" s="40">
        <f t="shared" si="76"/>
        <v>214.71000000000032</v>
      </c>
      <c r="G65" s="40">
        <f t="shared" si="77"/>
        <v>2228.19</v>
      </c>
      <c r="H65" s="231">
        <f t="shared" si="78"/>
        <v>9.6360723277638047E-2</v>
      </c>
      <c r="I65" s="231"/>
      <c r="W65" s="133">
        <v>42557</v>
      </c>
      <c r="X65" s="10">
        <v>80.83</v>
      </c>
      <c r="Y65" s="10">
        <v>82.54</v>
      </c>
      <c r="Z65" s="10">
        <v>80.28</v>
      </c>
      <c r="AA65" s="10">
        <v>82.08</v>
      </c>
      <c r="AB65" s="95">
        <v>1632400</v>
      </c>
      <c r="AC65" s="10">
        <v>81.84</v>
      </c>
      <c r="AD65" s="2">
        <f t="shared" si="0"/>
        <v>2.2600000000000051</v>
      </c>
      <c r="AE65" s="138">
        <f t="shared" si="1"/>
        <v>9.747069710055678E-3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42556</v>
      </c>
      <c r="X66" s="10">
        <v>82.88</v>
      </c>
      <c r="Y66" s="10">
        <v>84.1</v>
      </c>
      <c r="Z66" s="10">
        <v>79.349999999999994</v>
      </c>
      <c r="AA66" s="10">
        <v>81.290000000000006</v>
      </c>
      <c r="AB66" s="95">
        <v>1816500</v>
      </c>
      <c r="AC66" s="10">
        <v>81.05</v>
      </c>
      <c r="AD66" s="2">
        <f t="shared" si="0"/>
        <v>4.75</v>
      </c>
      <c r="AE66" s="138">
        <f t="shared" si="1"/>
        <v>-3.4084137766654754E-2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231"/>
      <c r="W67" s="133">
        <v>42552</v>
      </c>
      <c r="X67" s="10">
        <v>82.27</v>
      </c>
      <c r="Y67" s="10">
        <v>84.8</v>
      </c>
      <c r="Z67" s="10">
        <v>82.27</v>
      </c>
      <c r="AA67" s="10">
        <v>84.15</v>
      </c>
      <c r="AB67" s="95">
        <v>1241100</v>
      </c>
      <c r="AC67" s="10">
        <v>83.91</v>
      </c>
      <c r="AD67" s="2">
        <f>Y67-Z67</f>
        <v>2.5300000000000011</v>
      </c>
      <c r="AE67" s="138">
        <f>AC67/AC68-1</f>
        <v>2.117561153705716E-2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231"/>
      <c r="W68" s="133">
        <v>42551</v>
      </c>
      <c r="X68" s="10">
        <v>82</v>
      </c>
      <c r="Y68" s="10">
        <v>82.75</v>
      </c>
      <c r="Z68" s="10">
        <v>80.83</v>
      </c>
      <c r="AA68" s="10">
        <v>82.41</v>
      </c>
      <c r="AB68" s="95">
        <v>1822100</v>
      </c>
      <c r="AC68" s="10">
        <v>82.17</v>
      </c>
      <c r="AD68" s="2">
        <f>Y68-Z68</f>
        <v>1.9200000000000017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122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433.9900000000016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230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79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0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2">
        <v>42527</v>
      </c>
      <c r="C85" s="261">
        <v>25</v>
      </c>
      <c r="D85" s="262">
        <v>85.59</v>
      </c>
      <c r="E85" s="262">
        <v>0</v>
      </c>
      <c r="F85" s="262">
        <f t="shared" si="79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0"/>
        <v>2164.6999999999998</v>
      </c>
      <c r="L85" s="261"/>
      <c r="M85" s="261"/>
    </row>
    <row r="86" spans="1:13" x14ac:dyDescent="0.25">
      <c r="A86" s="261"/>
      <c r="B86" s="482">
        <v>42535</v>
      </c>
      <c r="C86" s="261">
        <v>20</v>
      </c>
      <c r="D86" s="262">
        <v>82.75</v>
      </c>
      <c r="E86" s="262">
        <v>0</v>
      </c>
      <c r="F86" s="262">
        <f t="shared" si="79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0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79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0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79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0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79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0"/>
        <v>2639.12</v>
      </c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6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6"/>
      <c r="H91" s="267"/>
      <c r="I91" s="262"/>
      <c r="J91" s="262"/>
      <c r="K91" s="262"/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120</v>
      </c>
      <c r="D100" s="14"/>
      <c r="E100" s="14"/>
      <c r="F100" s="18">
        <f t="shared" ref="F100" si="81">SUM(F84:F96)</f>
        <v>10056.5</v>
      </c>
      <c r="G100" s="14"/>
      <c r="H100" s="14">
        <f t="shared" ref="H100" si="82">SUM(H84:H96)</f>
        <v>120</v>
      </c>
      <c r="I100" s="14"/>
      <c r="J100" s="14"/>
      <c r="K100" s="14">
        <f t="shared" ref="K100" si="83">SUM(K84:K96)</f>
        <v>10477.490000000002</v>
      </c>
      <c r="L100" s="14"/>
      <c r="M100" s="18">
        <f t="shared" ref="M100" si="84">SUM(M84:M96)</f>
        <v>13</v>
      </c>
    </row>
    <row r="101" spans="1:13" ht="15.75" thickBot="1" x14ac:dyDescent="0.3">
      <c r="A101" s="484" t="s">
        <v>202</v>
      </c>
      <c r="B101" s="485"/>
      <c r="C101" s="486">
        <f>SumByColor($A$19,C84:C99)</f>
        <v>0</v>
      </c>
      <c r="D101" s="486"/>
      <c r="E101" s="486"/>
      <c r="F101" s="487">
        <f>SumByColor($A$19,F84:F99)</f>
        <v>0</v>
      </c>
      <c r="G101" s="486"/>
      <c r="H101" s="486">
        <f>SumByColor($A$19,H84:H99)</f>
        <v>0</v>
      </c>
      <c r="I101" s="486"/>
      <c r="J101" s="486"/>
      <c r="K101" s="487">
        <f>SumByColor($A$19,K84:K99)</f>
        <v>0</v>
      </c>
      <c r="L101" s="486"/>
      <c r="M101" s="487">
        <f>SumByColor($A$19,M84:M99)</f>
        <v>0</v>
      </c>
    </row>
  </sheetData>
  <mergeCells count="1">
    <mergeCell ref="O42:P42"/>
  </mergeCells>
  <conditionalFormatting sqref="N19">
    <cfRule type="expression" dxfId="765" priority="27">
      <formula>N19&gt;0</formula>
    </cfRule>
    <cfRule type="expression" dxfId="764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763" priority="21">
      <formula>F29&gt;0</formula>
    </cfRule>
    <cfRule type="expression" dxfId="762" priority="22">
      <formula>F29&lt;0</formula>
    </cfRule>
  </conditionalFormatting>
  <conditionalFormatting sqref="H29:H47 H51:H76">
    <cfRule type="expression" dxfId="761" priority="19">
      <formula>H29&gt;0</formula>
    </cfRule>
    <cfRule type="expression" dxfId="760" priority="20">
      <formula>H29&lt;0</formula>
    </cfRule>
  </conditionalFormatting>
  <conditionalFormatting sqref="I25:I47 I50:I76">
    <cfRule type="expression" dxfId="759" priority="17">
      <formula>I25&gt;0</formula>
    </cfRule>
    <cfRule type="expression" dxfId="758" priority="18">
      <formula>I25&lt;0</formula>
    </cfRule>
  </conditionalFormatting>
  <conditionalFormatting sqref="Q7">
    <cfRule type="expression" dxfId="757" priority="15">
      <formula>Q7&gt;0</formula>
    </cfRule>
    <cfRule type="expression" dxfId="756" priority="16">
      <formula>Q7&lt;0</formula>
    </cfRule>
  </conditionalFormatting>
  <conditionalFormatting sqref="Q8">
    <cfRule type="expression" dxfId="755" priority="13">
      <formula>Q8&gt;0</formula>
    </cfRule>
    <cfRule type="expression" dxfId="754" priority="14">
      <formula>Q8&lt;0</formula>
    </cfRule>
  </conditionalFormatting>
  <conditionalFormatting sqref="F25:F28">
    <cfRule type="expression" dxfId="753" priority="11">
      <formula>F25&gt;0</formula>
    </cfRule>
    <cfRule type="expression" dxfId="752" priority="12">
      <formula>F25&lt;0</formula>
    </cfRule>
  </conditionalFormatting>
  <conditionalFormatting sqref="H25:H28">
    <cfRule type="expression" dxfId="751" priority="9">
      <formula>H25&gt;0</formula>
    </cfRule>
    <cfRule type="expression" dxfId="750" priority="10">
      <formula>H25&lt;0</formula>
    </cfRule>
  </conditionalFormatting>
  <conditionalFormatting sqref="F50:F64">
    <cfRule type="expression" dxfId="749" priority="3">
      <formula>F50&gt;0</formula>
    </cfRule>
    <cfRule type="expression" dxfId="748" priority="4">
      <formula>F50&lt;0</formula>
    </cfRule>
  </conditionalFormatting>
  <conditionalFormatting sqref="H50:H64">
    <cfRule type="expression" dxfId="747" priority="1">
      <formula>H50&gt;0</formula>
    </cfRule>
    <cfRule type="expression" dxfId="746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2" customWidth="1"/>
    <col min="23" max="23" width="12.625" customWidth="1"/>
    <col min="24" max="24" width="13.125" bestFit="1" customWidth="1"/>
    <col min="25" max="27" width="7" bestFit="1" customWidth="1"/>
    <col min="28" max="28" width="11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42646</v>
      </c>
      <c r="X2" s="10">
        <v>112.71</v>
      </c>
      <c r="Y2" s="10">
        <v>113.05</v>
      </c>
      <c r="Z2" s="10">
        <v>112.28</v>
      </c>
      <c r="AA2" s="10">
        <v>112.52</v>
      </c>
      <c r="AB2" s="95">
        <v>21630600</v>
      </c>
      <c r="AC2" s="10">
        <v>112.52</v>
      </c>
      <c r="AD2" s="2">
        <f>Y2-Z2</f>
        <v>0.76999999999999602</v>
      </c>
      <c r="AE2" s="138">
        <f>AC2/AC3-1</f>
        <v>-4.6881910659000159E-3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113.05</v>
      </c>
      <c r="W3" s="133">
        <v>42643</v>
      </c>
      <c r="X3" s="10">
        <v>112.46</v>
      </c>
      <c r="Y3" s="10">
        <v>113.37</v>
      </c>
      <c r="Z3" s="10">
        <v>111.8</v>
      </c>
      <c r="AA3" s="10">
        <v>113.05</v>
      </c>
      <c r="AB3" s="95">
        <v>36238600</v>
      </c>
      <c r="AC3" s="10">
        <v>113.05</v>
      </c>
      <c r="AD3" s="2">
        <f t="shared" ref="AD3:AD66" si="0">Y3-Z3</f>
        <v>1.5700000000000074</v>
      </c>
      <c r="AE3" s="138">
        <f t="shared" ref="AE3:AE66" si="1">AC3/AC4-1</f>
        <v>7.7553931182028357E-3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113.05</v>
      </c>
      <c r="R4" s="558">
        <v>4.0000000000000002E-4</v>
      </c>
      <c r="T4" s="1"/>
      <c r="W4" s="133">
        <v>42642</v>
      </c>
      <c r="X4" s="10">
        <v>113.16</v>
      </c>
      <c r="Y4" s="10">
        <v>113.8</v>
      </c>
      <c r="Z4" s="10">
        <v>111.8</v>
      </c>
      <c r="AA4" s="10">
        <v>112.18</v>
      </c>
      <c r="AB4" s="95">
        <v>35887000</v>
      </c>
      <c r="AC4" s="10">
        <v>112.18</v>
      </c>
      <c r="AD4" s="2">
        <f t="shared" si="0"/>
        <v>2</v>
      </c>
      <c r="AE4" s="138">
        <f t="shared" si="1"/>
        <v>-1.5533128565160093E-2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42641</v>
      </c>
      <c r="X5" s="10">
        <v>113.69</v>
      </c>
      <c r="Y5" s="10">
        <v>114.64</v>
      </c>
      <c r="Z5" s="10">
        <v>113.43</v>
      </c>
      <c r="AA5" s="10">
        <v>113.95</v>
      </c>
      <c r="AB5" s="95">
        <v>29641100</v>
      </c>
      <c r="AC5" s="10">
        <v>113.95</v>
      </c>
      <c r="AD5" s="2">
        <f t="shared" si="0"/>
        <v>1.2099999999999937</v>
      </c>
      <c r="AE5" s="138">
        <f t="shared" si="1"/>
        <v>7.6045627376426506E-3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42640</v>
      </c>
      <c r="X6" s="10">
        <v>113</v>
      </c>
      <c r="Y6" s="10">
        <v>113.18</v>
      </c>
      <c r="Z6" s="10">
        <v>112.34</v>
      </c>
      <c r="AA6" s="10">
        <v>113.09</v>
      </c>
      <c r="AB6" s="95">
        <v>24607400</v>
      </c>
      <c r="AC6" s="10">
        <v>113.09</v>
      </c>
      <c r="AD6" s="2">
        <f t="shared" si="0"/>
        <v>0.84000000000000341</v>
      </c>
      <c r="AE6" s="138">
        <f t="shared" si="1"/>
        <v>1.8603827072998236E-3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363.09999999999945</v>
      </c>
      <c r="R7">
        <v>0</v>
      </c>
      <c r="W7" s="133">
        <v>42639</v>
      </c>
      <c r="X7" s="10">
        <v>111.64</v>
      </c>
      <c r="Y7" s="10">
        <v>113.39</v>
      </c>
      <c r="Z7" s="10">
        <v>111.55</v>
      </c>
      <c r="AA7" s="10">
        <v>112.88</v>
      </c>
      <c r="AB7" s="95">
        <v>29869400</v>
      </c>
      <c r="AC7" s="10">
        <v>112.88</v>
      </c>
      <c r="AD7" s="2">
        <f t="shared" si="0"/>
        <v>1.8400000000000034</v>
      </c>
      <c r="AE7" s="138">
        <f t="shared" si="1"/>
        <v>1.5082956259426794E-3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42636</v>
      </c>
      <c r="X8" s="10">
        <v>114.42</v>
      </c>
      <c r="Y8" s="10">
        <v>114.79</v>
      </c>
      <c r="Z8" s="10">
        <v>111.55</v>
      </c>
      <c r="AA8" s="10">
        <v>112.71</v>
      </c>
      <c r="AB8" s="95">
        <v>52481200</v>
      </c>
      <c r="AC8" s="10">
        <v>112.71</v>
      </c>
      <c r="AD8" s="2">
        <f t="shared" si="0"/>
        <v>3.2400000000000091</v>
      </c>
      <c r="AE8" s="138">
        <f t="shared" si="1"/>
        <v>-1.666375850636892E-2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T9" s="158"/>
      <c r="W9" s="133">
        <v>42635</v>
      </c>
      <c r="X9" s="10">
        <v>114.35</v>
      </c>
      <c r="Y9" s="10">
        <v>114.94</v>
      </c>
      <c r="Z9" s="10">
        <v>114</v>
      </c>
      <c r="AA9" s="10">
        <v>114.62</v>
      </c>
      <c r="AB9" s="95">
        <v>31074000</v>
      </c>
      <c r="AC9" s="10">
        <v>114.62</v>
      </c>
      <c r="AD9" s="2">
        <f t="shared" si="0"/>
        <v>0.93999999999999773</v>
      </c>
      <c r="AE9" s="138">
        <f t="shared" si="1"/>
        <v>9.4231616028181975E-3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221</v>
      </c>
      <c r="P10" s="34"/>
      <c r="Q10" s="2">
        <f>M55</f>
        <v>363.09999999999945</v>
      </c>
      <c r="W10" s="133">
        <v>42634</v>
      </c>
      <c r="X10" s="10">
        <v>113.85</v>
      </c>
      <c r="Y10" s="10">
        <v>113.99</v>
      </c>
      <c r="Z10" s="10">
        <v>112.44</v>
      </c>
      <c r="AA10" s="10">
        <v>113.55</v>
      </c>
      <c r="AB10" s="95">
        <v>36003200</v>
      </c>
      <c r="AC10" s="10">
        <v>113.55</v>
      </c>
      <c r="AD10" s="2">
        <f t="shared" si="0"/>
        <v>1.5499999999999972</v>
      </c>
      <c r="AE10" s="138">
        <f t="shared" si="1"/>
        <v>-1.7610284406088805E-4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182</v>
      </c>
      <c r="P11" s="34"/>
      <c r="Q11" s="138">
        <f>VALUE(TRIM(CLEAN(MID(U55, FIND("(", U55)+1, 5))))</f>
        <v>2.0199999999999999E-2</v>
      </c>
      <c r="W11" s="133">
        <v>42633</v>
      </c>
      <c r="X11" s="10">
        <v>113.05</v>
      </c>
      <c r="Y11" s="10">
        <v>114.12</v>
      </c>
      <c r="Z11" s="10">
        <v>112.51</v>
      </c>
      <c r="AA11" s="10">
        <v>113.57</v>
      </c>
      <c r="AB11" s="95">
        <v>34514300</v>
      </c>
      <c r="AC11" s="10">
        <v>113.57</v>
      </c>
      <c r="AD11" s="2">
        <f t="shared" si="0"/>
        <v>1.6099999999999994</v>
      </c>
      <c r="AE11" s="138">
        <f t="shared" si="1"/>
        <v>-8.8043669660198276E-5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42632</v>
      </c>
      <c r="X12" s="10">
        <v>115.19</v>
      </c>
      <c r="Y12" s="10">
        <v>116.18</v>
      </c>
      <c r="Z12" s="10">
        <v>113.25</v>
      </c>
      <c r="AA12" s="10">
        <v>113.58</v>
      </c>
      <c r="AB12" s="95">
        <v>47023000</v>
      </c>
      <c r="AC12" s="10">
        <v>113.58</v>
      </c>
      <c r="AD12" s="2">
        <f t="shared" si="0"/>
        <v>2.9300000000000068</v>
      </c>
      <c r="AE12" s="138">
        <f t="shared" si="1"/>
        <v>-1.1660285415941551E-2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42629</v>
      </c>
      <c r="X13" s="10">
        <v>115.12</v>
      </c>
      <c r="Y13" s="10">
        <v>116.13</v>
      </c>
      <c r="Z13" s="10">
        <v>114.04</v>
      </c>
      <c r="AA13" s="10">
        <v>114.92</v>
      </c>
      <c r="AB13" s="95">
        <v>79886900</v>
      </c>
      <c r="AC13" s="10">
        <v>114.92</v>
      </c>
      <c r="AD13" s="2">
        <f t="shared" si="0"/>
        <v>2.0899999999999892</v>
      </c>
      <c r="AE13" s="138">
        <f t="shared" si="1"/>
        <v>-5.6242969628795825E-3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42628</v>
      </c>
      <c r="X14" s="10">
        <v>113.86</v>
      </c>
      <c r="Y14" s="10">
        <v>115.73</v>
      </c>
      <c r="Z14" s="10">
        <v>113.49</v>
      </c>
      <c r="AA14" s="10">
        <v>115.57</v>
      </c>
      <c r="AB14" s="95">
        <v>89983600</v>
      </c>
      <c r="AC14" s="10">
        <v>115.57</v>
      </c>
      <c r="AD14" s="2">
        <f t="shared" si="0"/>
        <v>2.2400000000000091</v>
      </c>
      <c r="AE14" s="138">
        <f t="shared" si="1"/>
        <v>3.3998389549968699E-2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42627</v>
      </c>
      <c r="X15" s="10">
        <v>108.73</v>
      </c>
      <c r="Y15" s="10">
        <v>113.03</v>
      </c>
      <c r="Z15" s="10">
        <v>108.6</v>
      </c>
      <c r="AA15" s="10">
        <v>111.77</v>
      </c>
      <c r="AB15" s="95">
        <v>110888700</v>
      </c>
      <c r="AC15" s="10">
        <v>111.77</v>
      </c>
      <c r="AD15" s="2">
        <f t="shared" si="0"/>
        <v>4.4300000000000068</v>
      </c>
      <c r="AE15" s="138">
        <f t="shared" si="1"/>
        <v>3.5386753126447346E-2</v>
      </c>
    </row>
    <row r="16" spans="1:40" x14ac:dyDescent="0.25">
      <c r="G16" s="1"/>
      <c r="H16" s="72"/>
      <c r="W16" s="133">
        <v>42626</v>
      </c>
      <c r="X16" s="10">
        <v>107.51</v>
      </c>
      <c r="Y16" s="10">
        <v>108.79</v>
      </c>
      <c r="Z16" s="10">
        <v>107.24</v>
      </c>
      <c r="AA16" s="10">
        <v>107.95</v>
      </c>
      <c r="AB16" s="95">
        <v>62176200</v>
      </c>
      <c r="AC16" s="10">
        <v>107.95</v>
      </c>
      <c r="AD16" s="2">
        <f t="shared" si="0"/>
        <v>1.5500000000000114</v>
      </c>
      <c r="AE16" s="138">
        <f t="shared" si="1"/>
        <v>2.3805007587253568E-2</v>
      </c>
    </row>
    <row r="17" spans="1:31" x14ac:dyDescent="0.25">
      <c r="G17" s="1"/>
      <c r="H17" s="72"/>
      <c r="W17" s="133">
        <v>42625</v>
      </c>
      <c r="X17" s="10">
        <v>102.65</v>
      </c>
      <c r="Y17" s="10">
        <v>105.72</v>
      </c>
      <c r="Z17" s="10">
        <v>102.53</v>
      </c>
      <c r="AA17" s="10">
        <v>105.44</v>
      </c>
      <c r="AB17" s="95">
        <v>45292800</v>
      </c>
      <c r="AC17" s="10">
        <v>105.44</v>
      </c>
      <c r="AD17" s="2">
        <f t="shared" si="0"/>
        <v>3.1899999999999977</v>
      </c>
      <c r="AE17" s="138">
        <f t="shared" si="1"/>
        <v>2.2398913992048852E-2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42622</v>
      </c>
      <c r="X18" s="10">
        <v>104.64</v>
      </c>
      <c r="Y18" s="10">
        <v>105.72</v>
      </c>
      <c r="Z18" s="10">
        <v>103.13</v>
      </c>
      <c r="AA18" s="10">
        <v>103.13</v>
      </c>
      <c r="AB18" s="95">
        <v>46557000</v>
      </c>
      <c r="AC18" s="10">
        <v>103.13</v>
      </c>
      <c r="AD18" s="2">
        <f t="shared" si="0"/>
        <v>2.5900000000000034</v>
      </c>
      <c r="AE18" s="138">
        <f t="shared" si="1"/>
        <v>-2.2649734647460229E-2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42621</v>
      </c>
      <c r="X19" s="10">
        <v>107.25</v>
      </c>
      <c r="Y19" s="10">
        <v>107.27</v>
      </c>
      <c r="Z19" s="10">
        <v>105.24</v>
      </c>
      <c r="AA19" s="10">
        <v>105.52</v>
      </c>
      <c r="AB19" s="95">
        <v>53002000</v>
      </c>
      <c r="AC19" s="10">
        <v>105.52</v>
      </c>
      <c r="AD19" s="2">
        <f t="shared" si="0"/>
        <v>2.0300000000000011</v>
      </c>
      <c r="AE19" s="138">
        <f t="shared" si="1"/>
        <v>-2.6208933185677408E-2</v>
      </c>
    </row>
    <row r="20" spans="1:31" x14ac:dyDescent="0.25">
      <c r="W20" s="133">
        <v>42620</v>
      </c>
      <c r="X20" s="10">
        <v>107.83</v>
      </c>
      <c r="Y20" s="10">
        <v>108.76</v>
      </c>
      <c r="Z20" s="10">
        <v>107.07</v>
      </c>
      <c r="AA20" s="10">
        <v>108.36</v>
      </c>
      <c r="AB20" s="95">
        <v>42364300</v>
      </c>
      <c r="AC20" s="10">
        <v>108.36</v>
      </c>
      <c r="AD20" s="2">
        <f t="shared" si="0"/>
        <v>1.6900000000000119</v>
      </c>
      <c r="AE20" s="138">
        <f t="shared" si="1"/>
        <v>6.1281337047354167E-3</v>
      </c>
    </row>
    <row r="21" spans="1:31" x14ac:dyDescent="0.25">
      <c r="W21" s="133">
        <v>42619</v>
      </c>
      <c r="X21" s="10">
        <v>107.9</v>
      </c>
      <c r="Y21" s="10">
        <v>108.3</v>
      </c>
      <c r="Z21" s="10">
        <v>107.51</v>
      </c>
      <c r="AA21" s="10">
        <v>107.7</v>
      </c>
      <c r="AB21" s="95">
        <v>26880400</v>
      </c>
      <c r="AC21" s="10">
        <v>107.7</v>
      </c>
      <c r="AD21" s="2">
        <f t="shared" si="0"/>
        <v>0.78999999999999204</v>
      </c>
      <c r="AE21" s="138">
        <f t="shared" si="1"/>
        <v>-2.784739626845445E-4</v>
      </c>
    </row>
    <row r="22" spans="1:31" x14ac:dyDescent="0.25">
      <c r="W22" s="133">
        <v>42615</v>
      </c>
      <c r="X22" s="10">
        <v>107.7</v>
      </c>
      <c r="Y22" s="10">
        <v>108</v>
      </c>
      <c r="Z22" s="10">
        <v>106.82</v>
      </c>
      <c r="AA22" s="10">
        <v>107.73</v>
      </c>
      <c r="AB22" s="95">
        <v>26802500</v>
      </c>
      <c r="AC22" s="10">
        <v>107.73</v>
      </c>
      <c r="AD22" s="2">
        <f t="shared" si="0"/>
        <v>1.1800000000000068</v>
      </c>
      <c r="AE22" s="138">
        <f t="shared" si="1"/>
        <v>9.3694368968424424E-3</v>
      </c>
    </row>
    <row r="23" spans="1:31" x14ac:dyDescent="0.25">
      <c r="W23" s="133">
        <v>42614</v>
      </c>
      <c r="X23" s="10">
        <v>106.14</v>
      </c>
      <c r="Y23" s="10">
        <v>106.8</v>
      </c>
      <c r="Z23" s="10">
        <v>105.62</v>
      </c>
      <c r="AA23" s="10">
        <v>106.73</v>
      </c>
      <c r="AB23" s="95">
        <v>26701500</v>
      </c>
      <c r="AC23" s="10">
        <v>106.73</v>
      </c>
      <c r="AD23" s="2">
        <f t="shared" si="0"/>
        <v>1.1799999999999926</v>
      </c>
      <c r="AE23" s="138">
        <f t="shared" si="1"/>
        <v>5.9377945334591065E-3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159</v>
      </c>
      <c r="W24" s="133">
        <v>42613</v>
      </c>
      <c r="X24" s="10">
        <v>105.66</v>
      </c>
      <c r="Y24" s="10">
        <v>106.57</v>
      </c>
      <c r="Z24" s="10">
        <v>105.64</v>
      </c>
      <c r="AA24" s="10">
        <v>106.1</v>
      </c>
      <c r="AB24" s="95">
        <v>29662400</v>
      </c>
      <c r="AC24" s="10">
        <v>106.1</v>
      </c>
      <c r="AD24" s="2">
        <f t="shared" si="0"/>
        <v>0.92999999999999261</v>
      </c>
      <c r="AE24" s="138">
        <f t="shared" si="1"/>
        <v>9.4339622641514964E-4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42612</v>
      </c>
      <c r="X25" s="10">
        <v>105.8</v>
      </c>
      <c r="Y25" s="10">
        <v>106.5</v>
      </c>
      <c r="Z25" s="10">
        <v>105.5</v>
      </c>
      <c r="AA25" s="10">
        <v>106</v>
      </c>
      <c r="AB25" s="95">
        <v>24863900</v>
      </c>
      <c r="AC25" s="10">
        <v>106</v>
      </c>
      <c r="AD25" s="2">
        <f t="shared" si="0"/>
        <v>1</v>
      </c>
      <c r="AE25" s="138">
        <f t="shared" si="1"/>
        <v>-7.6764650814453717E-3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42611</v>
      </c>
      <c r="X26" s="10">
        <v>106.62</v>
      </c>
      <c r="Y26" s="10">
        <v>107.44</v>
      </c>
      <c r="Z26" s="10">
        <v>106.29</v>
      </c>
      <c r="AA26" s="10">
        <v>106.82</v>
      </c>
      <c r="AB26" s="95">
        <v>24970300</v>
      </c>
      <c r="AC26" s="10">
        <v>106.82</v>
      </c>
      <c r="AD26" s="2">
        <f t="shared" si="0"/>
        <v>1.1499999999999915</v>
      </c>
      <c r="AE26" s="138">
        <f t="shared" si="1"/>
        <v>-1.1221245558257209E-3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227</v>
      </c>
      <c r="W27" s="133">
        <v>42608</v>
      </c>
      <c r="X27" s="10">
        <v>107.41</v>
      </c>
      <c r="Y27" s="10">
        <v>107.95</v>
      </c>
      <c r="Z27" s="10">
        <v>106.31</v>
      </c>
      <c r="AA27" s="10">
        <v>106.94</v>
      </c>
      <c r="AB27" s="95">
        <v>27766300</v>
      </c>
      <c r="AC27" s="10">
        <v>106.94</v>
      </c>
      <c r="AD27" s="2">
        <f t="shared" si="0"/>
        <v>1.6400000000000006</v>
      </c>
      <c r="AE27" s="138">
        <f t="shared" si="1"/>
        <v>-5.8566514827553817E-3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42607</v>
      </c>
      <c r="X28" s="10">
        <v>107.39</v>
      </c>
      <c r="Y28" s="10">
        <v>107.88</v>
      </c>
      <c r="Z28" s="10">
        <v>106.68</v>
      </c>
      <c r="AA28" s="10">
        <v>107.57</v>
      </c>
      <c r="AB28" s="95">
        <v>25086200</v>
      </c>
      <c r="AC28" s="10">
        <v>107.57</v>
      </c>
      <c r="AD28" s="2">
        <f t="shared" si="0"/>
        <v>1.1999999999999886</v>
      </c>
      <c r="AE28" s="138">
        <f t="shared" si="1"/>
        <v>-4.2580764602425658E-3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42606</v>
      </c>
      <c r="X29" s="10">
        <v>108.57</v>
      </c>
      <c r="Y29" s="10">
        <v>108.75</v>
      </c>
      <c r="Z29" s="10">
        <v>107.68</v>
      </c>
      <c r="AA29" s="10">
        <v>108.03</v>
      </c>
      <c r="AB29" s="95">
        <v>23675100</v>
      </c>
      <c r="AC29" s="10">
        <v>108.03</v>
      </c>
      <c r="AD29" s="2">
        <f t="shared" si="0"/>
        <v>1.0699999999999932</v>
      </c>
      <c r="AE29" s="138">
        <f t="shared" si="1"/>
        <v>-7.5333027101515126E-3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42605</v>
      </c>
      <c r="X30" s="10">
        <v>108.59</v>
      </c>
      <c r="Y30" s="10">
        <v>109.32</v>
      </c>
      <c r="Z30" s="10">
        <v>108.53</v>
      </c>
      <c r="AA30" s="10">
        <v>108.85</v>
      </c>
      <c r="AB30" s="95">
        <v>21257700</v>
      </c>
      <c r="AC30" s="10">
        <v>108.85</v>
      </c>
      <c r="AD30" s="2">
        <f t="shared" si="0"/>
        <v>0.78999999999999204</v>
      </c>
      <c r="AE30" s="138">
        <f t="shared" si="1"/>
        <v>3.1333517648142184E-3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42604</v>
      </c>
      <c r="X31" s="10">
        <v>108.86</v>
      </c>
      <c r="Y31" s="10">
        <v>109.1</v>
      </c>
      <c r="Z31" s="10">
        <v>107.85</v>
      </c>
      <c r="AA31" s="10">
        <v>108.51</v>
      </c>
      <c r="AB31" s="95">
        <v>25820200</v>
      </c>
      <c r="AC31" s="10">
        <v>108.51</v>
      </c>
      <c r="AD31" s="2">
        <f t="shared" si="0"/>
        <v>1.25</v>
      </c>
      <c r="AE31" s="138">
        <f t="shared" si="1"/>
        <v>-7.7724945135332346E-3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42601</v>
      </c>
      <c r="X32" s="10">
        <v>108.77</v>
      </c>
      <c r="Y32" s="10">
        <v>109.69</v>
      </c>
      <c r="Z32" s="10">
        <v>108.36</v>
      </c>
      <c r="AA32" s="10">
        <v>109.36</v>
      </c>
      <c r="AB32" s="95">
        <v>25368100</v>
      </c>
      <c r="AC32" s="10">
        <v>109.36</v>
      </c>
      <c r="AD32" s="2">
        <f t="shared" si="0"/>
        <v>1.3299999999999983</v>
      </c>
      <c r="AE32" s="138">
        <f t="shared" si="1"/>
        <v>2.5669233590026597E-3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42600</v>
      </c>
      <c r="X33" s="10">
        <v>109.23</v>
      </c>
      <c r="Y33" s="10">
        <v>109.6</v>
      </c>
      <c r="Z33" s="10">
        <v>109.02</v>
      </c>
      <c r="AA33" s="10">
        <v>109.08</v>
      </c>
      <c r="AB33" s="95">
        <v>21984700</v>
      </c>
      <c r="AC33" s="10">
        <v>109.08</v>
      </c>
      <c r="AD33" s="2">
        <f t="shared" si="0"/>
        <v>0.57999999999999829</v>
      </c>
      <c r="AE33" s="138">
        <f t="shared" si="1"/>
        <v>-1.281816517121448E-3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42599</v>
      </c>
      <c r="X34" s="10">
        <v>109.1</v>
      </c>
      <c r="Y34" s="10">
        <v>109.37</v>
      </c>
      <c r="Z34" s="10">
        <v>108.34</v>
      </c>
      <c r="AA34" s="10">
        <v>109.22</v>
      </c>
      <c r="AB34" s="95">
        <v>25356000</v>
      </c>
      <c r="AC34" s="10">
        <v>109.22</v>
      </c>
      <c r="AD34" s="2">
        <f t="shared" si="0"/>
        <v>1.0300000000000011</v>
      </c>
      <c r="AE34" s="138">
        <f t="shared" si="1"/>
        <v>-1.4627902724446695E-3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42598</v>
      </c>
      <c r="X35" s="10">
        <v>109.63</v>
      </c>
      <c r="Y35" s="10">
        <v>110.23</v>
      </c>
      <c r="Z35" s="10">
        <v>109.21</v>
      </c>
      <c r="AA35" s="10">
        <v>109.38</v>
      </c>
      <c r="AB35" s="95">
        <v>33794400</v>
      </c>
      <c r="AC35" s="10">
        <v>109.38</v>
      </c>
      <c r="AD35" s="2">
        <f t="shared" si="0"/>
        <v>1.0200000000000102</v>
      </c>
      <c r="AE35" s="138">
        <f t="shared" si="1"/>
        <v>-9.1340884179769155E-4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42597</v>
      </c>
      <c r="X36" s="10">
        <v>108.14</v>
      </c>
      <c r="Y36" s="10">
        <v>109.54</v>
      </c>
      <c r="Z36" s="10">
        <v>108.08</v>
      </c>
      <c r="AA36" s="10">
        <v>109.48</v>
      </c>
      <c r="AB36" s="95">
        <v>25868200</v>
      </c>
      <c r="AC36" s="10">
        <v>109.48</v>
      </c>
      <c r="AD36" s="2">
        <f t="shared" si="0"/>
        <v>1.460000000000008</v>
      </c>
      <c r="AE36" s="138">
        <f t="shared" si="1"/>
        <v>1.2017008689221731E-2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42594</v>
      </c>
      <c r="X37" s="10">
        <v>107.78</v>
      </c>
      <c r="Y37" s="10">
        <v>108.44</v>
      </c>
      <c r="Z37" s="10">
        <v>107.78</v>
      </c>
      <c r="AA37" s="10">
        <v>108.18</v>
      </c>
      <c r="AB37" s="95">
        <v>18660400</v>
      </c>
      <c r="AC37" s="10">
        <v>108.18</v>
      </c>
      <c r="AD37" s="2">
        <f t="shared" si="0"/>
        <v>0.65999999999999659</v>
      </c>
      <c r="AE37" s="138">
        <f t="shared" si="1"/>
        <v>2.316316130825502E-3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42593</v>
      </c>
      <c r="X38" s="10">
        <v>108.52</v>
      </c>
      <c r="Y38" s="10">
        <v>108.93</v>
      </c>
      <c r="Z38" s="10">
        <v>107.85</v>
      </c>
      <c r="AA38" s="10">
        <v>107.93</v>
      </c>
      <c r="AB38" s="95">
        <v>27484500</v>
      </c>
      <c r="AC38" s="10">
        <v>107.93</v>
      </c>
      <c r="AD38" s="2">
        <f t="shared" si="0"/>
        <v>1.0800000000000125</v>
      </c>
      <c r="AE38" s="138">
        <f t="shared" si="1"/>
        <v>-6.4814814814806443E-4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42592</v>
      </c>
      <c r="X39" s="10">
        <v>108.71</v>
      </c>
      <c r="Y39" s="10">
        <v>108.9</v>
      </c>
      <c r="Z39" s="10">
        <v>107.76</v>
      </c>
      <c r="AA39" s="10">
        <v>108</v>
      </c>
      <c r="AB39" s="95">
        <v>24008500</v>
      </c>
      <c r="AC39" s="10">
        <v>108</v>
      </c>
      <c r="AD39" s="2">
        <f t="shared" si="0"/>
        <v>1.1400000000000006</v>
      </c>
      <c r="AE39" s="138">
        <f t="shared" si="1"/>
        <v>-7.4441687344913854E-3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113.05</v>
      </c>
      <c r="W40" s="133">
        <v>42591</v>
      </c>
      <c r="X40" s="10">
        <v>108.23</v>
      </c>
      <c r="Y40" s="10">
        <v>108.94</v>
      </c>
      <c r="Z40" s="10">
        <v>108.01</v>
      </c>
      <c r="AA40" s="10">
        <v>108.81</v>
      </c>
      <c r="AB40" s="95">
        <v>26315200</v>
      </c>
      <c r="AC40" s="10">
        <v>108.81</v>
      </c>
      <c r="AD40" s="2">
        <f t="shared" si="0"/>
        <v>0.92999999999999261</v>
      </c>
      <c r="AE40" s="138">
        <f t="shared" si="1"/>
        <v>4.0601642520992076E-3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298</v>
      </c>
      <c r="T41" s="108" t="s">
        <v>99</v>
      </c>
      <c r="U41" s="371">
        <v>112.75</v>
      </c>
      <c r="W41" s="133">
        <v>42590</v>
      </c>
      <c r="X41" s="10">
        <v>107.52</v>
      </c>
      <c r="Y41" s="10">
        <v>108.37</v>
      </c>
      <c r="Z41" s="10">
        <v>107.16</v>
      </c>
      <c r="AA41" s="10">
        <v>108.37</v>
      </c>
      <c r="AB41" s="95">
        <v>28037200</v>
      </c>
      <c r="AC41" s="10">
        <v>108.37</v>
      </c>
      <c r="AD41" s="2">
        <f t="shared" si="0"/>
        <v>1.210000000000008</v>
      </c>
      <c r="AE41" s="138">
        <f t="shared" si="1"/>
        <v>8.2806103461108282E-3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84" t="s">
        <v>78</v>
      </c>
      <c r="P42" s="584"/>
      <c r="T42" s="108" t="s">
        <v>100</v>
      </c>
      <c r="U42" s="371" t="s">
        <v>575</v>
      </c>
      <c r="W42" s="133">
        <v>42587</v>
      </c>
      <c r="X42" s="10">
        <v>106.27</v>
      </c>
      <c r="Y42" s="10">
        <v>107.65</v>
      </c>
      <c r="Z42" s="10">
        <v>106.18</v>
      </c>
      <c r="AA42" s="10">
        <v>107.48</v>
      </c>
      <c r="AB42" s="95">
        <v>40553400</v>
      </c>
      <c r="AC42" s="10">
        <v>107.48</v>
      </c>
      <c r="AD42" s="2">
        <f t="shared" si="0"/>
        <v>1.4699999999999989</v>
      </c>
      <c r="AE42" s="138">
        <f t="shared" si="1"/>
        <v>1.5207329744025611E-2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124.355</v>
      </c>
      <c r="Q43" s="2"/>
      <c r="T43" s="108" t="s">
        <v>101</v>
      </c>
      <c r="U43" s="371" t="s">
        <v>576</v>
      </c>
      <c r="W43" s="133">
        <v>42586</v>
      </c>
      <c r="X43" s="10">
        <v>105.58</v>
      </c>
      <c r="Y43" s="10">
        <v>106</v>
      </c>
      <c r="Z43" s="10">
        <v>105.28</v>
      </c>
      <c r="AA43" s="10">
        <v>105.87</v>
      </c>
      <c r="AB43" s="95">
        <v>27408700</v>
      </c>
      <c r="AC43" s="10">
        <v>105.87</v>
      </c>
      <c r="AD43" s="2">
        <f t="shared" si="0"/>
        <v>0.71999999999999886</v>
      </c>
      <c r="AE43" s="138" t="e">
        <f t="shared" si="1"/>
        <v>#DIV/0!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123.22450000000001</v>
      </c>
      <c r="Q44" s="2"/>
      <c r="T44" s="108" t="s">
        <v>102</v>
      </c>
      <c r="U44" s="371">
        <v>125.86</v>
      </c>
      <c r="W44" s="133">
        <v>42586</v>
      </c>
      <c r="X44" s="10" t="s">
        <v>218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122.09400000000001</v>
      </c>
      <c r="Q45" s="2"/>
      <c r="T45" s="108" t="s">
        <v>103</v>
      </c>
      <c r="U45" s="371">
        <v>1.5174399999999999</v>
      </c>
      <c r="W45" s="133">
        <v>42585</v>
      </c>
      <c r="X45" s="10">
        <v>104.81</v>
      </c>
      <c r="Y45" s="10">
        <v>105.84</v>
      </c>
      <c r="Z45" s="10">
        <v>104.77</v>
      </c>
      <c r="AA45" s="10">
        <v>105.79</v>
      </c>
      <c r="AB45" s="95">
        <v>30202600</v>
      </c>
      <c r="AC45" s="10">
        <v>105.22</v>
      </c>
      <c r="AD45" s="2">
        <f t="shared" si="0"/>
        <v>1.0700000000000074</v>
      </c>
      <c r="AE45" s="138">
        <f t="shared" si="1"/>
        <v>1.2509622786758934E-2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120.96350000000001</v>
      </c>
      <c r="Q46" s="2"/>
      <c r="T46" s="108" t="s">
        <v>104</v>
      </c>
      <c r="U46" s="371" t="s">
        <v>426</v>
      </c>
      <c r="W46" s="133">
        <v>42584</v>
      </c>
      <c r="X46" s="10">
        <v>106.05</v>
      </c>
      <c r="Y46" s="10">
        <v>106.07</v>
      </c>
      <c r="Z46" s="10">
        <v>104</v>
      </c>
      <c r="AA46" s="10">
        <v>104.48</v>
      </c>
      <c r="AB46" s="95">
        <v>33816600</v>
      </c>
      <c r="AC46" s="10">
        <v>103.92</v>
      </c>
      <c r="AD46" s="2">
        <f t="shared" si="0"/>
        <v>2.0699999999999932</v>
      </c>
      <c r="AE46" s="138">
        <f t="shared" si="1"/>
        <v>-1.4789533560864654E-2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119.833</v>
      </c>
      <c r="Q47" s="2"/>
      <c r="T47" s="108"/>
      <c r="U47" s="371"/>
      <c r="W47" s="133">
        <v>42583</v>
      </c>
      <c r="X47" s="10">
        <v>104.41</v>
      </c>
      <c r="Y47" s="10">
        <v>106.15</v>
      </c>
      <c r="Z47" s="10">
        <v>104.41</v>
      </c>
      <c r="AA47" s="10">
        <v>106.05</v>
      </c>
      <c r="AB47" s="95">
        <v>38167900</v>
      </c>
      <c r="AC47" s="10">
        <v>105.48</v>
      </c>
      <c r="AD47" s="2">
        <f t="shared" si="0"/>
        <v>1.7400000000000091</v>
      </c>
      <c r="AE47" s="138">
        <f t="shared" si="1"/>
        <v>1.7655571635311063E-2</v>
      </c>
    </row>
    <row r="48" spans="2:31" x14ac:dyDescent="0.25">
      <c r="O48" s="83">
        <v>1.05</v>
      </c>
      <c r="P48" s="83">
        <f t="shared" si="25"/>
        <v>118.7025</v>
      </c>
      <c r="Q48" s="2"/>
      <c r="T48" s="108" t="s">
        <v>105</v>
      </c>
      <c r="U48" s="371" t="s">
        <v>577</v>
      </c>
      <c r="W48" s="133">
        <v>42580</v>
      </c>
      <c r="X48" s="10">
        <v>104.19</v>
      </c>
      <c r="Y48" s="10">
        <v>104.55</v>
      </c>
      <c r="Z48" s="10">
        <v>103.68</v>
      </c>
      <c r="AA48" s="10">
        <v>104.21</v>
      </c>
      <c r="AB48" s="95">
        <v>27733700</v>
      </c>
      <c r="AC48" s="10">
        <v>103.65</v>
      </c>
      <c r="AD48" s="2">
        <f t="shared" si="0"/>
        <v>0.86999999999999034</v>
      </c>
      <c r="AE48" s="138">
        <f t="shared" si="1"/>
        <v>-1.2526498361918881E-3</v>
      </c>
    </row>
    <row r="49" spans="1:31" x14ac:dyDescent="0.25">
      <c r="O49" s="83">
        <v>1.04</v>
      </c>
      <c r="P49" s="83">
        <f t="shared" si="25"/>
        <v>117.572</v>
      </c>
      <c r="Q49" s="2"/>
      <c r="T49" s="108" t="s">
        <v>106</v>
      </c>
      <c r="U49" s="371" t="s">
        <v>300</v>
      </c>
      <c r="W49" s="133">
        <v>42579</v>
      </c>
      <c r="X49" s="10">
        <v>102.83</v>
      </c>
      <c r="Y49" s="10">
        <v>104.45</v>
      </c>
      <c r="Z49" s="10">
        <v>102.82</v>
      </c>
      <c r="AA49" s="10">
        <v>104.34</v>
      </c>
      <c r="AB49" s="95">
        <v>39869800</v>
      </c>
      <c r="AC49" s="10">
        <v>103.78</v>
      </c>
      <c r="AD49" s="2">
        <f t="shared" si="0"/>
        <v>1.6300000000000097</v>
      </c>
      <c r="AE49" s="138">
        <f t="shared" si="1"/>
        <v>1.3476562499999956E-2</v>
      </c>
    </row>
    <row r="50" spans="1:31" x14ac:dyDescent="0.25">
      <c r="O50" s="83">
        <v>1.03</v>
      </c>
      <c r="P50" s="83">
        <f t="shared" si="25"/>
        <v>116.4415</v>
      </c>
      <c r="Q50" s="2"/>
      <c r="T50" s="108" t="s">
        <v>107</v>
      </c>
      <c r="U50" s="372">
        <v>21701760</v>
      </c>
      <c r="W50" s="133">
        <v>42578</v>
      </c>
      <c r="X50" s="10">
        <v>104.27</v>
      </c>
      <c r="Y50" s="10">
        <v>104.35</v>
      </c>
      <c r="Z50" s="10">
        <v>102.75</v>
      </c>
      <c r="AA50" s="10">
        <v>102.95</v>
      </c>
      <c r="AB50" s="95">
        <v>92344800</v>
      </c>
      <c r="AC50" s="10">
        <v>102.4</v>
      </c>
      <c r="AD50" s="2">
        <f t="shared" si="0"/>
        <v>1.5999999999999943</v>
      </c>
      <c r="AE50" s="138">
        <f t="shared" si="1"/>
        <v>6.5002600104004049E-2</v>
      </c>
    </row>
    <row r="51" spans="1:31" x14ac:dyDescent="0.25">
      <c r="O51" s="83">
        <v>1.02</v>
      </c>
      <c r="P51" s="83">
        <f t="shared" si="25"/>
        <v>115.31099999999999</v>
      </c>
      <c r="Q51" s="2"/>
      <c r="T51" s="108" t="s">
        <v>110</v>
      </c>
      <c r="U51" s="372">
        <v>35839600</v>
      </c>
      <c r="W51" s="133">
        <v>42577</v>
      </c>
      <c r="X51" s="10">
        <v>96.82</v>
      </c>
      <c r="Y51" s="10">
        <v>97.97</v>
      </c>
      <c r="Z51" s="10">
        <v>96.42</v>
      </c>
      <c r="AA51" s="10">
        <v>96.67</v>
      </c>
      <c r="AB51" s="95">
        <v>56239800</v>
      </c>
      <c r="AC51" s="10">
        <v>96.15</v>
      </c>
      <c r="AD51" s="2">
        <f t="shared" si="0"/>
        <v>1.5499999999999972</v>
      </c>
      <c r="AE51" s="138">
        <f t="shared" si="1"/>
        <v>-6.9200578392892842E-3</v>
      </c>
    </row>
    <row r="52" spans="1:31" x14ac:dyDescent="0.25">
      <c r="O52" s="83">
        <v>1.01</v>
      </c>
      <c r="P52" s="83">
        <f t="shared" si="25"/>
        <v>114.18049999999999</v>
      </c>
      <c r="Q52" s="2"/>
      <c r="T52" s="108" t="s">
        <v>108</v>
      </c>
      <c r="U52" s="371" t="s">
        <v>578</v>
      </c>
      <c r="W52" s="133">
        <v>42576</v>
      </c>
      <c r="X52" s="10">
        <v>98.25</v>
      </c>
      <c r="Y52" s="10">
        <v>98.84</v>
      </c>
      <c r="Z52" s="10">
        <v>96.92</v>
      </c>
      <c r="AA52" s="10">
        <v>97.34</v>
      </c>
      <c r="AB52" s="95">
        <v>40382900</v>
      </c>
      <c r="AC52" s="10">
        <v>96.82</v>
      </c>
      <c r="AD52" s="2">
        <f t="shared" si="0"/>
        <v>1.9200000000000017</v>
      </c>
      <c r="AE52" s="138">
        <f t="shared" si="1"/>
        <v>-1.3349638234994465E-2</v>
      </c>
    </row>
    <row r="53" spans="1:31" x14ac:dyDescent="0.25">
      <c r="O53" s="83">
        <v>1</v>
      </c>
      <c r="P53" s="83">
        <f t="shared" si="25"/>
        <v>113.05</v>
      </c>
      <c r="Q53" s="2"/>
      <c r="T53" s="108" t="s">
        <v>111</v>
      </c>
      <c r="U53" s="371">
        <v>13.12</v>
      </c>
      <c r="W53" s="133">
        <v>42573</v>
      </c>
      <c r="X53" s="10">
        <v>99.26</v>
      </c>
      <c r="Y53" s="10">
        <v>99.3</v>
      </c>
      <c r="Z53" s="10">
        <v>98.31</v>
      </c>
      <c r="AA53" s="10">
        <v>98.66</v>
      </c>
      <c r="AB53" s="95">
        <v>28313700</v>
      </c>
      <c r="AC53" s="10">
        <v>98.13</v>
      </c>
      <c r="AD53" s="2">
        <f t="shared" si="0"/>
        <v>0.98999999999999488</v>
      </c>
      <c r="AE53" s="138">
        <f t="shared" si="1"/>
        <v>-7.6853069066640245E-3</v>
      </c>
    </row>
    <row r="54" spans="1:31" x14ac:dyDescent="0.25">
      <c r="O54" s="83">
        <v>0.99</v>
      </c>
      <c r="P54" s="83">
        <f t="shared" si="25"/>
        <v>111.9195</v>
      </c>
      <c r="Q54" s="2"/>
      <c r="T54" s="108" t="s">
        <v>112</v>
      </c>
      <c r="U54" s="371">
        <v>8.58</v>
      </c>
      <c r="W54" s="133">
        <v>42572</v>
      </c>
      <c r="X54" s="10">
        <v>99.83</v>
      </c>
      <c r="Y54" s="10">
        <v>101</v>
      </c>
      <c r="Z54" s="10">
        <v>99.13</v>
      </c>
      <c r="AA54" s="10">
        <v>99.43</v>
      </c>
      <c r="AB54" s="95">
        <v>32702000</v>
      </c>
      <c r="AC54" s="10">
        <v>98.89</v>
      </c>
      <c r="AD54" s="2">
        <f t="shared" si="0"/>
        <v>1.8700000000000045</v>
      </c>
      <c r="AE54" s="138">
        <f t="shared" si="1"/>
        <v>-5.3309193321263715E-3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110.789</v>
      </c>
      <c r="Q55" s="2"/>
      <c r="T55" s="108" t="s">
        <v>109</v>
      </c>
      <c r="U55" s="371" t="s">
        <v>579</v>
      </c>
      <c r="W55" s="133">
        <v>42571</v>
      </c>
      <c r="X55" s="10">
        <v>100</v>
      </c>
      <c r="Y55" s="10">
        <v>100.46</v>
      </c>
      <c r="Z55" s="10">
        <v>99.74</v>
      </c>
      <c r="AA55" s="10">
        <v>99.96</v>
      </c>
      <c r="AB55" s="95">
        <v>26276000</v>
      </c>
      <c r="AC55" s="10">
        <v>99.42</v>
      </c>
      <c r="AD55" s="2">
        <f t="shared" si="0"/>
        <v>0.71999999999999886</v>
      </c>
      <c r="AE55" s="138">
        <f t="shared" si="1"/>
        <v>9.0607067351267112E-4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109.65849999999999</v>
      </c>
      <c r="W56" s="133">
        <v>42570</v>
      </c>
      <c r="X56" s="10">
        <v>99.56</v>
      </c>
      <c r="Y56" s="10">
        <v>100</v>
      </c>
      <c r="Z56" s="10">
        <v>99.34</v>
      </c>
      <c r="AA56" s="10">
        <v>99.87</v>
      </c>
      <c r="AB56" s="95">
        <v>23779900</v>
      </c>
      <c r="AC56" s="10">
        <v>99.33</v>
      </c>
      <c r="AD56" s="2">
        <f t="shared" si="0"/>
        <v>0.65999999999999659</v>
      </c>
      <c r="AE56" s="138">
        <f t="shared" si="1"/>
        <v>4.0286030818803553E-4</v>
      </c>
    </row>
    <row r="57" spans="1:31" x14ac:dyDescent="0.25">
      <c r="A57" s="265" t="s">
        <v>215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108.52799999999999</v>
      </c>
      <c r="W57" s="133">
        <v>42569</v>
      </c>
      <c r="X57" s="10">
        <v>98.7</v>
      </c>
      <c r="Y57" s="10">
        <v>100.13</v>
      </c>
      <c r="Z57" s="10">
        <v>98.6</v>
      </c>
      <c r="AA57" s="10">
        <v>99.83</v>
      </c>
      <c r="AB57" s="95">
        <v>36493900</v>
      </c>
      <c r="AC57" s="10">
        <v>99.29</v>
      </c>
      <c r="AD57" s="2">
        <f t="shared" si="0"/>
        <v>1.5300000000000011</v>
      </c>
      <c r="AE57" s="138">
        <f t="shared" si="1"/>
        <v>1.058524173027986E-2</v>
      </c>
    </row>
    <row r="58" spans="1:31" x14ac:dyDescent="0.25">
      <c r="A58" s="268" t="s">
        <v>71</v>
      </c>
      <c r="B58" s="482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107.39749999999999</v>
      </c>
      <c r="W58" s="133">
        <v>42566</v>
      </c>
      <c r="X58" s="10">
        <v>98.92</v>
      </c>
      <c r="Y58" s="10">
        <v>99.3</v>
      </c>
      <c r="Z58" s="10">
        <v>98.5</v>
      </c>
      <c r="AA58" s="10">
        <v>98.78</v>
      </c>
      <c r="AB58" s="95">
        <v>30137000</v>
      </c>
      <c r="AC58" s="10">
        <v>98.25</v>
      </c>
      <c r="AD58" s="2">
        <f t="shared" si="0"/>
        <v>0.79999999999999716</v>
      </c>
      <c r="AE58" s="138">
        <f t="shared" si="1"/>
        <v>-1.0177081213114114E-4</v>
      </c>
    </row>
    <row r="59" spans="1:31" x14ac:dyDescent="0.25">
      <c r="A59" s="261"/>
      <c r="B59" s="482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106.267</v>
      </c>
      <c r="W59" s="133">
        <v>42565</v>
      </c>
      <c r="X59" s="10">
        <v>97.39</v>
      </c>
      <c r="Y59" s="10">
        <v>98.99</v>
      </c>
      <c r="Z59" s="10">
        <v>97.32</v>
      </c>
      <c r="AA59" s="10">
        <v>98.79</v>
      </c>
      <c r="AB59" s="95">
        <v>38919000</v>
      </c>
      <c r="AC59" s="10">
        <v>98.26</v>
      </c>
      <c r="AD59" s="2">
        <f t="shared" si="0"/>
        <v>1.6700000000000017</v>
      </c>
      <c r="AE59" s="138">
        <f t="shared" si="1"/>
        <v>1.982355993772722E-2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105.1365</v>
      </c>
      <c r="W60" s="133">
        <v>42564</v>
      </c>
      <c r="X60" s="10">
        <v>97.41</v>
      </c>
      <c r="Y60" s="10">
        <v>97.67</v>
      </c>
      <c r="Z60" s="10">
        <v>96.84</v>
      </c>
      <c r="AA60" s="10">
        <v>96.87</v>
      </c>
      <c r="AB60" s="95">
        <v>25892200</v>
      </c>
      <c r="AC60" s="10">
        <v>96.35</v>
      </c>
      <c r="AD60" s="2">
        <f t="shared" si="0"/>
        <v>0.82999999999999829</v>
      </c>
      <c r="AE60" s="138">
        <f t="shared" si="1"/>
        <v>-5.6759545923633636E-3</v>
      </c>
    </row>
    <row r="61" spans="1:31" x14ac:dyDescent="0.25">
      <c r="A61" s="261"/>
      <c r="B61" s="483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104.006</v>
      </c>
      <c r="W61" s="133">
        <v>42563</v>
      </c>
      <c r="X61" s="10">
        <v>97.17</v>
      </c>
      <c r="Y61" s="10">
        <v>97.7</v>
      </c>
      <c r="Z61" s="10">
        <v>97.12</v>
      </c>
      <c r="AA61" s="10">
        <v>97.42</v>
      </c>
      <c r="AB61" s="95">
        <v>24167500</v>
      </c>
      <c r="AC61" s="10">
        <v>96.9</v>
      </c>
      <c r="AD61" s="2">
        <f t="shared" si="0"/>
        <v>0.57999999999999829</v>
      </c>
      <c r="AE61" s="138">
        <f t="shared" si="1"/>
        <v>4.5614762595895808E-3</v>
      </c>
    </row>
    <row r="62" spans="1:31" x14ac:dyDescent="0.25">
      <c r="A62" s="261"/>
      <c r="B62" s="483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102.8755</v>
      </c>
      <c r="W62" s="133">
        <v>42562</v>
      </c>
      <c r="X62" s="10">
        <v>96.75</v>
      </c>
      <c r="Y62" s="10">
        <v>97.65</v>
      </c>
      <c r="Z62" s="10">
        <v>96.73</v>
      </c>
      <c r="AA62" s="10">
        <v>96.98</v>
      </c>
      <c r="AB62" s="95">
        <v>23794900</v>
      </c>
      <c r="AC62" s="10">
        <v>96.46</v>
      </c>
      <c r="AD62" s="2">
        <f t="shared" si="0"/>
        <v>0.92000000000000171</v>
      </c>
      <c r="AE62" s="138">
        <f t="shared" si="1"/>
        <v>3.1198003327785884E-3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101.745</v>
      </c>
      <c r="W63" s="133">
        <v>42559</v>
      </c>
      <c r="X63" s="10">
        <v>96.49</v>
      </c>
      <c r="Y63" s="10">
        <v>96.89</v>
      </c>
      <c r="Z63" s="10">
        <v>96.05</v>
      </c>
      <c r="AA63" s="10">
        <v>96.68</v>
      </c>
      <c r="AB63" s="95">
        <v>28912100</v>
      </c>
      <c r="AC63" s="10">
        <v>96.16</v>
      </c>
      <c r="AD63" s="2">
        <f t="shared" si="0"/>
        <v>0.84000000000000341</v>
      </c>
      <c r="AE63" s="138">
        <f t="shared" si="1"/>
        <v>7.755187591699908E-3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42558</v>
      </c>
      <c r="X64" s="10">
        <v>95.7</v>
      </c>
      <c r="Y64" s="10">
        <v>96.5</v>
      </c>
      <c r="Z64" s="10">
        <v>95.62</v>
      </c>
      <c r="AA64" s="10">
        <v>95.94</v>
      </c>
      <c r="AB64" s="95">
        <v>25139600</v>
      </c>
      <c r="AC64" s="10">
        <v>95.42</v>
      </c>
      <c r="AD64" s="2">
        <f t="shared" si="0"/>
        <v>0.87999999999999545</v>
      </c>
      <c r="AE64" s="138">
        <f t="shared" si="1"/>
        <v>4.2096400757736241E-3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42557</v>
      </c>
      <c r="X65" s="10">
        <v>94.6</v>
      </c>
      <c r="Y65" s="10">
        <v>95.66</v>
      </c>
      <c r="Z65" s="10">
        <v>94.37</v>
      </c>
      <c r="AA65" s="10">
        <v>95.53</v>
      </c>
      <c r="AB65" s="95">
        <v>30949100</v>
      </c>
      <c r="AC65" s="10">
        <v>95.02</v>
      </c>
      <c r="AD65" s="2">
        <f t="shared" si="0"/>
        <v>1.289999999999992</v>
      </c>
      <c r="AE65" s="138">
        <f t="shared" si="1"/>
        <v>5.7154953429296995E-3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42556</v>
      </c>
      <c r="X66" s="10">
        <v>95.39</v>
      </c>
      <c r="Y66" s="10">
        <v>95.4</v>
      </c>
      <c r="Z66" s="10">
        <v>94.46</v>
      </c>
      <c r="AA66" s="10">
        <v>94.99</v>
      </c>
      <c r="AB66" s="95">
        <v>27705200</v>
      </c>
      <c r="AC66" s="10">
        <v>94.48</v>
      </c>
      <c r="AD66" s="2">
        <f t="shared" si="0"/>
        <v>0.94000000000001194</v>
      </c>
      <c r="AE66" s="138">
        <f t="shared" si="1"/>
        <v>-9.3320750760197413E-3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42552</v>
      </c>
      <c r="X67" s="10">
        <v>95.49</v>
      </c>
      <c r="Y67" s="10">
        <v>96.47</v>
      </c>
      <c r="Z67" s="10">
        <v>95.33</v>
      </c>
      <c r="AA67" s="10">
        <v>95.89</v>
      </c>
      <c r="AB67" s="95">
        <v>26026500</v>
      </c>
      <c r="AC67" s="10">
        <v>95.37</v>
      </c>
      <c r="AD67" s="2">
        <f>Y67-Z67</f>
        <v>1.1400000000000006</v>
      </c>
      <c r="AE67" s="138">
        <f>AC67/AC68-1</f>
        <v>3.050063104753864E-3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42551</v>
      </c>
      <c r="X68" s="10">
        <v>94.44</v>
      </c>
      <c r="Y68" s="10">
        <v>95.77</v>
      </c>
      <c r="Z68" s="10">
        <v>94.3</v>
      </c>
      <c r="AA68" s="10">
        <v>95.6</v>
      </c>
      <c r="AB68" s="95">
        <v>35836400</v>
      </c>
      <c r="AC68" s="10">
        <v>95.08</v>
      </c>
      <c r="AD68" s="2">
        <f>Y68-Z68</f>
        <v>1.4699999999999989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4"/>
      <c r="B74" s="485"/>
      <c r="C74" s="486"/>
      <c r="D74" s="486"/>
      <c r="E74" s="486"/>
      <c r="F74" s="487"/>
      <c r="G74" s="486"/>
      <c r="H74" s="486"/>
      <c r="I74" s="486"/>
      <c r="J74" s="486"/>
      <c r="K74" s="487"/>
      <c r="L74" s="486"/>
      <c r="M74" s="487"/>
    </row>
  </sheetData>
  <mergeCells count="1">
    <mergeCell ref="O42:P42"/>
  </mergeCells>
  <conditionalFormatting sqref="N19">
    <cfRule type="expression" dxfId="745" priority="35">
      <formula>N19&gt;0</formula>
    </cfRule>
    <cfRule type="expression" dxfId="74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43" priority="21">
      <formula>F25&gt;0</formula>
    </cfRule>
    <cfRule type="expression" dxfId="742" priority="22">
      <formula>F25&lt;0</formula>
    </cfRule>
  </conditionalFormatting>
  <conditionalFormatting sqref="H25:H47">
    <cfRule type="expression" dxfId="741" priority="19">
      <formula>H25&gt;0</formula>
    </cfRule>
    <cfRule type="expression" dxfId="740" priority="20">
      <formula>H25&lt;0</formula>
    </cfRule>
  </conditionalFormatting>
  <conditionalFormatting sqref="I25:I27">
    <cfRule type="expression" dxfId="739" priority="15">
      <formula>I25&gt;0</formula>
    </cfRule>
    <cfRule type="expression" dxfId="738" priority="16">
      <formula>I25&lt;0</formula>
    </cfRule>
  </conditionalFormatting>
  <conditionalFormatting sqref="Q7">
    <cfRule type="expression" dxfId="737" priority="5">
      <formula>Q7&gt;0</formula>
    </cfRule>
    <cfRule type="expression" dxfId="736" priority="6">
      <formula>Q7&lt;0</formula>
    </cfRule>
  </conditionalFormatting>
  <conditionalFormatting sqref="Q8">
    <cfRule type="expression" dxfId="735" priority="3">
      <formula>Q8&gt;0</formula>
    </cfRule>
    <cfRule type="expression" dxfId="73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0.375" style="2" bestFit="1" customWidth="1"/>
    <col min="7" max="7" width="9.75" bestFit="1" customWidth="1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6.1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289</v>
      </c>
      <c r="W2" s="133">
        <v>42646</v>
      </c>
      <c r="X2" s="10">
        <v>63.83</v>
      </c>
      <c r="Y2" s="10">
        <v>64.05</v>
      </c>
      <c r="Z2" s="10">
        <v>63.54</v>
      </c>
      <c r="AA2" s="10">
        <v>63.81</v>
      </c>
      <c r="AB2" s="95">
        <v>2747300</v>
      </c>
      <c r="AC2" s="10">
        <v>63.81</v>
      </c>
      <c r="AD2" s="2">
        <f>Y2-Z2</f>
        <v>0.50999999999999801</v>
      </c>
      <c r="AE2" s="138">
        <f>AC2/AC3-1</f>
        <v>-3.5915053091818416E-3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64.36</v>
      </c>
      <c r="T3" s="1">
        <v>42572</v>
      </c>
      <c r="U3" t="s">
        <v>280</v>
      </c>
      <c r="W3" s="133">
        <v>42643</v>
      </c>
      <c r="X3" s="10">
        <v>63.78</v>
      </c>
      <c r="Y3" s="10">
        <v>64.37</v>
      </c>
      <c r="Z3" s="10">
        <v>63.63</v>
      </c>
      <c r="AA3" s="10">
        <v>64.040000000000006</v>
      </c>
      <c r="AB3" s="95">
        <v>4187600</v>
      </c>
      <c r="AC3" s="10">
        <v>64.040000000000006</v>
      </c>
      <c r="AD3" s="2">
        <f t="shared" ref="AD3:AD66" si="0">Y3-Z3</f>
        <v>0.74000000000000199</v>
      </c>
      <c r="AE3" s="138">
        <f t="shared" ref="AE3:AE66" si="1">AC3/AC4-1</f>
        <v>1.0572826258482104E-2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64.36</v>
      </c>
      <c r="R4" s="527">
        <v>1.21E-2</v>
      </c>
      <c r="T4" s="163"/>
      <c r="U4" s="1"/>
      <c r="W4" s="133">
        <v>42642</v>
      </c>
      <c r="X4" s="10">
        <v>64.209999999999994</v>
      </c>
      <c r="Y4" s="10">
        <v>64.81</v>
      </c>
      <c r="Z4" s="10">
        <v>62.96</v>
      </c>
      <c r="AA4" s="10">
        <v>63.37</v>
      </c>
      <c r="AB4" s="95">
        <v>4132500</v>
      </c>
      <c r="AC4" s="10">
        <v>63.37</v>
      </c>
      <c r="AD4" s="2">
        <f t="shared" si="0"/>
        <v>1.8500000000000014</v>
      </c>
      <c r="AE4" s="138">
        <f t="shared" si="1"/>
        <v>-1.323575210214889E-2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42641</v>
      </c>
      <c r="X5" s="10">
        <v>64.27</v>
      </c>
      <c r="Y5" s="10">
        <v>64.5</v>
      </c>
      <c r="Z5" s="10">
        <v>63.73</v>
      </c>
      <c r="AA5" s="10">
        <v>64.22</v>
      </c>
      <c r="AB5" s="95">
        <v>3580100</v>
      </c>
      <c r="AC5" s="10">
        <v>64.22</v>
      </c>
      <c r="AD5" s="2">
        <f t="shared" si="0"/>
        <v>0.77000000000000313</v>
      </c>
      <c r="AE5" s="138">
        <f t="shared" si="1"/>
        <v>-9.3341630367149708E-4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42640</v>
      </c>
      <c r="X6" s="10">
        <v>63.93</v>
      </c>
      <c r="Y6" s="10">
        <v>64.42</v>
      </c>
      <c r="Z6" s="10">
        <v>63.58</v>
      </c>
      <c r="AA6" s="10">
        <v>64.28</v>
      </c>
      <c r="AB6" s="95">
        <v>3916300</v>
      </c>
      <c r="AC6" s="10">
        <v>64.28</v>
      </c>
      <c r="AD6" s="2">
        <f t="shared" si="0"/>
        <v>0.84000000000000341</v>
      </c>
      <c r="AE6" s="138">
        <f t="shared" si="1"/>
        <v>1.3560391043834663E-2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231.53999999999996</v>
      </c>
      <c r="R7">
        <v>0</v>
      </c>
      <c r="W7" s="133">
        <v>42639</v>
      </c>
      <c r="X7" s="10">
        <v>63.44</v>
      </c>
      <c r="Y7" s="10">
        <v>64.13</v>
      </c>
      <c r="Z7" s="10">
        <v>62.85</v>
      </c>
      <c r="AA7" s="10">
        <v>63.42</v>
      </c>
      <c r="AB7" s="95">
        <v>6946600</v>
      </c>
      <c r="AC7" s="10">
        <v>63.42</v>
      </c>
      <c r="AD7" s="2">
        <f t="shared" si="0"/>
        <v>1.279999999999994</v>
      </c>
      <c r="AE7" s="138">
        <f t="shared" si="1"/>
        <v>-6.7345340642129825E-3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42636</v>
      </c>
      <c r="X8" s="10">
        <v>64.510000000000005</v>
      </c>
      <c r="Y8" s="10">
        <v>64.83</v>
      </c>
      <c r="Z8" s="10">
        <v>63.79</v>
      </c>
      <c r="AA8" s="10">
        <v>63.85</v>
      </c>
      <c r="AB8" s="95">
        <v>5083900</v>
      </c>
      <c r="AC8" s="10">
        <v>63.85</v>
      </c>
      <c r="AD8" s="2">
        <f t="shared" si="0"/>
        <v>1.0399999999999991</v>
      </c>
      <c r="AE8" s="138">
        <f t="shared" si="1"/>
        <v>-1.2068698746712014E-2</v>
      </c>
    </row>
    <row r="9" spans="1:31" x14ac:dyDescent="0.25">
      <c r="H9" s="72"/>
      <c r="O9" s="11" t="s">
        <v>222</v>
      </c>
      <c r="Q9" s="138">
        <f>IF(Q2=0, 0, Q8/Q6)</f>
        <v>0</v>
      </c>
      <c r="W9" s="133">
        <v>42635</v>
      </c>
      <c r="X9" s="10">
        <v>64.349999999999994</v>
      </c>
      <c r="Y9" s="10">
        <v>65.08</v>
      </c>
      <c r="Z9" s="10">
        <v>64.33</v>
      </c>
      <c r="AA9" s="10">
        <v>64.63</v>
      </c>
      <c r="AB9" s="95">
        <v>3213700</v>
      </c>
      <c r="AC9" s="10">
        <v>64.63</v>
      </c>
      <c r="AD9" s="2">
        <f t="shared" si="0"/>
        <v>0.75</v>
      </c>
      <c r="AE9" s="138">
        <f t="shared" si="1"/>
        <v>5.4449284380833074E-3</v>
      </c>
    </row>
    <row r="10" spans="1:31" x14ac:dyDescent="0.25">
      <c r="H10" s="72"/>
      <c r="O10" s="11" t="s">
        <v>221</v>
      </c>
      <c r="P10" s="34"/>
      <c r="Q10" s="2">
        <f>M48</f>
        <v>231.53999999999996</v>
      </c>
      <c r="W10" s="133">
        <v>42634</v>
      </c>
      <c r="X10" s="10">
        <v>63.99</v>
      </c>
      <c r="Y10" s="10">
        <v>64.5</v>
      </c>
      <c r="Z10" s="10">
        <v>63.72</v>
      </c>
      <c r="AA10" s="10">
        <v>64.28</v>
      </c>
      <c r="AB10" s="95">
        <v>3849300</v>
      </c>
      <c r="AC10" s="10">
        <v>64.28</v>
      </c>
      <c r="AD10" s="2">
        <f t="shared" si="0"/>
        <v>0.78000000000000114</v>
      </c>
      <c r="AE10" s="138">
        <f t="shared" si="1"/>
        <v>8.7884494664156598E-3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0.02</v>
      </c>
      <c r="W11" s="133">
        <v>42633</v>
      </c>
      <c r="X11" s="10">
        <v>64.52</v>
      </c>
      <c r="Y11" s="10">
        <v>64.64</v>
      </c>
      <c r="Z11" s="10">
        <v>63.7</v>
      </c>
      <c r="AA11" s="10">
        <v>63.72</v>
      </c>
      <c r="AB11" s="95">
        <v>2927600</v>
      </c>
      <c r="AC11" s="10">
        <v>63.72</v>
      </c>
      <c r="AD11" s="2">
        <f t="shared" si="0"/>
        <v>0.93999999999999773</v>
      </c>
      <c r="AE11" s="138">
        <f t="shared" si="1"/>
        <v>-5.3075241960662822E-3</v>
      </c>
    </row>
    <row r="12" spans="1:31" x14ac:dyDescent="0.25">
      <c r="H12" s="72"/>
      <c r="W12" s="133">
        <v>42632</v>
      </c>
      <c r="X12" s="10">
        <v>63.96</v>
      </c>
      <c r="Y12" s="10">
        <v>64.58</v>
      </c>
      <c r="Z12" s="10">
        <v>63.67</v>
      </c>
      <c r="AA12" s="10">
        <v>64.06</v>
      </c>
      <c r="AB12" s="95">
        <v>3388600</v>
      </c>
      <c r="AC12" s="10">
        <v>64.06</v>
      </c>
      <c r="AD12" s="2">
        <f t="shared" si="0"/>
        <v>0.90999999999999659</v>
      </c>
      <c r="AE12" s="138">
        <f t="shared" si="1"/>
        <v>6.2833804586868158E-3</v>
      </c>
    </row>
    <row r="13" spans="1:31" x14ac:dyDescent="0.25">
      <c r="H13" s="72"/>
      <c r="W13" s="133">
        <v>42629</v>
      </c>
      <c r="X13" s="10">
        <v>63.37</v>
      </c>
      <c r="Y13" s="10">
        <v>63.95</v>
      </c>
      <c r="Z13" s="10">
        <v>63.16</v>
      </c>
      <c r="AA13" s="10">
        <v>63.66</v>
      </c>
      <c r="AB13" s="95">
        <v>10475800</v>
      </c>
      <c r="AC13" s="10">
        <v>63.66</v>
      </c>
      <c r="AD13" s="2">
        <f t="shared" si="0"/>
        <v>0.79000000000000625</v>
      </c>
      <c r="AE13" s="138">
        <f t="shared" si="1"/>
        <v>-2.6633244555851476E-3</v>
      </c>
    </row>
    <row r="14" spans="1:31" x14ac:dyDescent="0.25">
      <c r="H14" s="72"/>
      <c r="W14" s="133">
        <v>42628</v>
      </c>
      <c r="X14" s="10">
        <v>63.4</v>
      </c>
      <c r="Y14" s="10">
        <v>64.17</v>
      </c>
      <c r="Z14" s="10">
        <v>63.26</v>
      </c>
      <c r="AA14" s="10">
        <v>63.83</v>
      </c>
      <c r="AB14" s="95">
        <v>4634300</v>
      </c>
      <c r="AC14" s="10">
        <v>63.83</v>
      </c>
      <c r="AD14" s="2">
        <f t="shared" si="0"/>
        <v>0.91000000000000369</v>
      </c>
      <c r="AE14" s="138">
        <f t="shared" si="1"/>
        <v>5.5135475740391016E-3</v>
      </c>
    </row>
    <row r="15" spans="1:31" x14ac:dyDescent="0.25">
      <c r="H15" s="72"/>
      <c r="W15" s="133">
        <v>42627</v>
      </c>
      <c r="X15" s="10">
        <v>64.36</v>
      </c>
      <c r="Y15" s="10">
        <v>64.36</v>
      </c>
      <c r="Z15" s="10">
        <v>63.34</v>
      </c>
      <c r="AA15" s="10">
        <v>63.48</v>
      </c>
      <c r="AB15" s="95">
        <v>5403300</v>
      </c>
      <c r="AC15" s="10">
        <v>63.48</v>
      </c>
      <c r="AD15" s="2">
        <f t="shared" si="0"/>
        <v>1.019999999999996</v>
      </c>
      <c r="AE15" s="138">
        <f t="shared" si="1"/>
        <v>-1.3673088875077677E-2</v>
      </c>
    </row>
    <row r="16" spans="1:31" x14ac:dyDescent="0.25">
      <c r="H16" s="72"/>
      <c r="W16" s="133">
        <v>42626</v>
      </c>
      <c r="X16" s="10">
        <v>65.22</v>
      </c>
      <c r="Y16" s="10">
        <v>65.319999999999993</v>
      </c>
      <c r="Z16" s="10">
        <v>64.040000000000006</v>
      </c>
      <c r="AA16" s="10">
        <v>64.36</v>
      </c>
      <c r="AB16" s="95">
        <v>5620300</v>
      </c>
      <c r="AC16" s="10">
        <v>64.36</v>
      </c>
      <c r="AD16" s="2">
        <f t="shared" si="0"/>
        <v>1.2799999999999869</v>
      </c>
      <c r="AE16" s="138">
        <f t="shared" si="1"/>
        <v>-2.3368740515933295E-2</v>
      </c>
    </row>
    <row r="17" spans="1:31" x14ac:dyDescent="0.25">
      <c r="W17" s="133">
        <v>42625</v>
      </c>
      <c r="X17" s="10">
        <v>64.72</v>
      </c>
      <c r="Y17" s="10">
        <v>66.09</v>
      </c>
      <c r="Z17" s="10">
        <v>64.14</v>
      </c>
      <c r="AA17" s="10">
        <v>65.900000000000006</v>
      </c>
      <c r="AB17" s="95">
        <v>4923200</v>
      </c>
      <c r="AC17" s="10">
        <v>65.900000000000006</v>
      </c>
      <c r="AD17" s="2">
        <f t="shared" si="0"/>
        <v>1.9500000000000028</v>
      </c>
      <c r="AE17" s="138">
        <f t="shared" si="1"/>
        <v>1.1977886977887042E-2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42622</v>
      </c>
      <c r="X18" s="10">
        <v>65.739999999999995</v>
      </c>
      <c r="Y18" s="10">
        <v>66.02</v>
      </c>
      <c r="Z18" s="10">
        <v>65.12</v>
      </c>
      <c r="AA18" s="10">
        <v>65.12</v>
      </c>
      <c r="AB18" s="95">
        <v>5144900</v>
      </c>
      <c r="AC18" s="10">
        <v>65.12</v>
      </c>
      <c r="AD18" s="2">
        <f t="shared" si="0"/>
        <v>0.89999999999999147</v>
      </c>
      <c r="AE18" s="138">
        <f t="shared" si="1"/>
        <v>-1.6908212560386326E-2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42621</v>
      </c>
      <c r="X19" s="10">
        <v>66.150000000000006</v>
      </c>
      <c r="Y19" s="10">
        <v>66.709999999999994</v>
      </c>
      <c r="Z19" s="10">
        <v>66.05</v>
      </c>
      <c r="AA19" s="10">
        <v>66.239999999999995</v>
      </c>
      <c r="AB19" s="95">
        <v>4078900</v>
      </c>
      <c r="AC19" s="10">
        <v>66.239999999999995</v>
      </c>
      <c r="AD19" s="2">
        <f t="shared" si="0"/>
        <v>0.65999999999999659</v>
      </c>
      <c r="AE19" s="138">
        <f t="shared" si="1"/>
        <v>7.5540111799354825E-4</v>
      </c>
    </row>
    <row r="20" spans="1:31" x14ac:dyDescent="0.25">
      <c r="W20" s="133">
        <v>42620</v>
      </c>
      <c r="X20" s="10">
        <v>65.489999999999995</v>
      </c>
      <c r="Y20" s="10">
        <v>66.2</v>
      </c>
      <c r="Z20" s="10">
        <v>65.31</v>
      </c>
      <c r="AA20" s="10">
        <v>66.19</v>
      </c>
      <c r="AB20" s="95">
        <v>3200700</v>
      </c>
      <c r="AC20" s="10">
        <v>66.19</v>
      </c>
      <c r="AD20" s="2">
        <f t="shared" si="0"/>
        <v>0.89000000000000057</v>
      </c>
      <c r="AE20" s="138">
        <f t="shared" si="1"/>
        <v>6.5389294403892517E-3</v>
      </c>
    </row>
    <row r="21" spans="1:31" x14ac:dyDescent="0.25">
      <c r="W21" s="133">
        <v>42619</v>
      </c>
      <c r="X21" s="10">
        <v>65.16</v>
      </c>
      <c r="Y21" s="10">
        <v>65.77</v>
      </c>
      <c r="Z21" s="10">
        <v>65.05</v>
      </c>
      <c r="AA21" s="10">
        <v>65.760000000000005</v>
      </c>
      <c r="AB21" s="95">
        <v>3956400</v>
      </c>
      <c r="AC21" s="10">
        <v>65.760000000000005</v>
      </c>
      <c r="AD21" s="2">
        <f t="shared" si="0"/>
        <v>0.71999999999999886</v>
      </c>
      <c r="AE21" s="138">
        <f t="shared" si="1"/>
        <v>8.7436723423839346E-3</v>
      </c>
    </row>
    <row r="22" spans="1:31" x14ac:dyDescent="0.25">
      <c r="W22" s="133">
        <v>42615</v>
      </c>
      <c r="X22" s="10">
        <v>65.06</v>
      </c>
      <c r="Y22" s="10">
        <v>65.67</v>
      </c>
      <c r="Z22" s="10">
        <v>64.86</v>
      </c>
      <c r="AA22" s="10">
        <v>65.19</v>
      </c>
      <c r="AB22" s="95">
        <v>3131700</v>
      </c>
      <c r="AC22" s="10">
        <v>65.19</v>
      </c>
      <c r="AD22" s="2">
        <f t="shared" si="0"/>
        <v>0.81000000000000227</v>
      </c>
      <c r="AE22" s="138">
        <f t="shared" si="1"/>
        <v>5.087881591119281E-3</v>
      </c>
    </row>
    <row r="23" spans="1:31" x14ac:dyDescent="0.25">
      <c r="W23" s="133">
        <v>42614</v>
      </c>
      <c r="X23" s="10">
        <v>65.55</v>
      </c>
      <c r="Y23" s="10">
        <v>65.64</v>
      </c>
      <c r="Z23" s="10">
        <v>64.42</v>
      </c>
      <c r="AA23" s="10">
        <v>64.86</v>
      </c>
      <c r="AB23" s="95">
        <v>3657700</v>
      </c>
      <c r="AC23" s="10">
        <v>64.86</v>
      </c>
      <c r="AD23" s="2">
        <f t="shared" si="0"/>
        <v>1.2199999999999989</v>
      </c>
      <c r="AE23" s="138">
        <f t="shared" si="1"/>
        <v>-1.0978956999085021E-2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65.47</v>
      </c>
      <c r="Y24" s="10">
        <v>65.72</v>
      </c>
      <c r="Z24" s="10">
        <v>64.86</v>
      </c>
      <c r="AA24" s="10">
        <v>65.58</v>
      </c>
      <c r="AB24" s="95">
        <v>4783600</v>
      </c>
      <c r="AC24" s="10">
        <v>65.58</v>
      </c>
      <c r="AD24" s="2">
        <f t="shared" si="0"/>
        <v>0.85999999999999943</v>
      </c>
      <c r="AE24" s="138">
        <f t="shared" si="1"/>
        <v>1.9862490450726078E-3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42612</v>
      </c>
      <c r="X25" s="10">
        <v>65.77</v>
      </c>
      <c r="Y25" s="10">
        <v>65.97</v>
      </c>
      <c r="Z25" s="10">
        <v>65.099999999999994</v>
      </c>
      <c r="AA25" s="10">
        <v>65.45</v>
      </c>
      <c r="AB25" s="95">
        <v>3775800</v>
      </c>
      <c r="AC25" s="10">
        <v>65.45</v>
      </c>
      <c r="AD25" s="2">
        <f t="shared" si="0"/>
        <v>0.87000000000000455</v>
      </c>
      <c r="AE25" s="138">
        <f t="shared" si="1"/>
        <v>-1.0683760683759536E-3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42611</v>
      </c>
      <c r="X26" s="10">
        <v>65</v>
      </c>
      <c r="Y26" s="10">
        <v>65.77</v>
      </c>
      <c r="Z26" s="10">
        <v>64.8</v>
      </c>
      <c r="AA26" s="10">
        <v>65.52</v>
      </c>
      <c r="AB26" s="95">
        <v>4173800</v>
      </c>
      <c r="AC26" s="10">
        <v>65.52</v>
      </c>
      <c r="AD26" s="2">
        <f t="shared" si="0"/>
        <v>0.96999999999999886</v>
      </c>
      <c r="AE26" s="138">
        <f t="shared" si="1"/>
        <v>1.1267170859700304E-2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42608</v>
      </c>
      <c r="X27" s="10">
        <v>65.27</v>
      </c>
      <c r="Y27" s="10">
        <v>65.489999999999995</v>
      </c>
      <c r="Z27" s="10">
        <v>64.52</v>
      </c>
      <c r="AA27" s="10">
        <v>64.790000000000006</v>
      </c>
      <c r="AB27" s="95">
        <v>3623600</v>
      </c>
      <c r="AC27" s="10">
        <v>64.790000000000006</v>
      </c>
      <c r="AD27" s="2">
        <f t="shared" si="0"/>
        <v>0.96999999999999886</v>
      </c>
      <c r="AE27" s="138">
        <f t="shared" si="1"/>
        <v>-3.2307692307691482E-3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42607</v>
      </c>
      <c r="X28" s="10">
        <v>65</v>
      </c>
      <c r="Y28" s="10">
        <v>65.150000000000006</v>
      </c>
      <c r="Z28" s="10">
        <v>64.760000000000005</v>
      </c>
      <c r="AA28" s="10">
        <v>65</v>
      </c>
      <c r="AB28" s="95">
        <v>4243800</v>
      </c>
      <c r="AC28" s="10">
        <v>65</v>
      </c>
      <c r="AD28" s="2">
        <f t="shared" si="0"/>
        <v>0.39000000000000057</v>
      </c>
      <c r="AE28" s="138">
        <f t="shared" si="1"/>
        <v>-2.4554941682013443E-3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42606</v>
      </c>
      <c r="X29" s="10">
        <v>65.849999999999994</v>
      </c>
      <c r="Y29" s="10">
        <v>66.12</v>
      </c>
      <c r="Z29" s="10">
        <v>65.05</v>
      </c>
      <c r="AA29" s="10">
        <v>65.16</v>
      </c>
      <c r="AB29" s="95">
        <v>4128200</v>
      </c>
      <c r="AC29" s="10">
        <v>65.16</v>
      </c>
      <c r="AD29" s="2">
        <f t="shared" si="0"/>
        <v>1.0700000000000074</v>
      </c>
      <c r="AE29" s="138">
        <f t="shared" si="1"/>
        <v>-7.9171741778321092E-3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42605</v>
      </c>
      <c r="X30" s="10">
        <v>65.73</v>
      </c>
      <c r="Y30" s="10">
        <v>66.28</v>
      </c>
      <c r="Z30" s="10">
        <v>65.680000000000007</v>
      </c>
      <c r="AA30" s="10">
        <v>65.680000000000007</v>
      </c>
      <c r="AB30" s="95">
        <v>3551700</v>
      </c>
      <c r="AC30" s="10">
        <v>65.680000000000007</v>
      </c>
      <c r="AD30" s="2">
        <f t="shared" si="0"/>
        <v>0.59999999999999432</v>
      </c>
      <c r="AE30" s="138">
        <f t="shared" si="1"/>
        <v>4.8959608323133619E-3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42604</v>
      </c>
      <c r="X31" s="10">
        <v>65.53</v>
      </c>
      <c r="Y31" s="10">
        <v>65.540000000000006</v>
      </c>
      <c r="Z31" s="10">
        <v>64.959999999999994</v>
      </c>
      <c r="AA31" s="10">
        <v>65.36</v>
      </c>
      <c r="AB31" s="95">
        <v>3230700</v>
      </c>
      <c r="AC31" s="10">
        <v>65.36</v>
      </c>
      <c r="AD31" s="2">
        <f t="shared" si="0"/>
        <v>0.58000000000001251</v>
      </c>
      <c r="AE31" s="138">
        <f t="shared" si="1"/>
        <v>-2.5942316496261331E-3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288</v>
      </c>
      <c r="W32" s="133">
        <v>42601</v>
      </c>
      <c r="X32" s="10">
        <v>65.47</v>
      </c>
      <c r="Y32" s="10">
        <v>65.680000000000007</v>
      </c>
      <c r="Z32" s="10">
        <v>65.069999999999993</v>
      </c>
      <c r="AA32" s="10">
        <v>65.53</v>
      </c>
      <c r="AB32" s="95">
        <v>2783200</v>
      </c>
      <c r="AC32" s="10">
        <v>65.53</v>
      </c>
      <c r="AD32" s="2">
        <f t="shared" si="0"/>
        <v>0.61000000000001364</v>
      </c>
      <c r="AE32" s="138">
        <f t="shared" si="1"/>
        <v>-1.523693432881168E-3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42600</v>
      </c>
      <c r="X33" s="10">
        <v>65.52</v>
      </c>
      <c r="Y33" s="10">
        <v>65.78</v>
      </c>
      <c r="Z33" s="10">
        <v>65.27</v>
      </c>
      <c r="AA33" s="10">
        <v>65.63</v>
      </c>
      <c r="AB33" s="95">
        <v>2807500</v>
      </c>
      <c r="AC33" s="10">
        <v>65.63</v>
      </c>
      <c r="AD33" s="2">
        <f t="shared" si="0"/>
        <v>0.51000000000000512</v>
      </c>
      <c r="AE33" s="138">
        <f t="shared" si="1"/>
        <v>-7.6126674786858306E-4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42599</v>
      </c>
      <c r="X34" s="10">
        <v>65.400000000000006</v>
      </c>
      <c r="Y34" s="10">
        <v>65.849999999999994</v>
      </c>
      <c r="Z34" s="10">
        <v>65.09</v>
      </c>
      <c r="AA34" s="10">
        <v>65.680000000000007</v>
      </c>
      <c r="AB34" s="95">
        <v>3054500</v>
      </c>
      <c r="AC34" s="10">
        <v>65.680000000000007</v>
      </c>
      <c r="AD34" s="2">
        <f t="shared" si="0"/>
        <v>0.75999999999999091</v>
      </c>
      <c r="AE34" s="138">
        <f t="shared" si="1"/>
        <v>5.8192955589588813E-3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42598</v>
      </c>
      <c r="X35" s="10">
        <v>65.61</v>
      </c>
      <c r="Y35" s="10">
        <v>65.67</v>
      </c>
      <c r="Z35" s="10">
        <v>65.28</v>
      </c>
      <c r="AA35" s="10">
        <v>65.3</v>
      </c>
      <c r="AB35" s="95">
        <v>2805600</v>
      </c>
      <c r="AC35" s="10">
        <v>65.3</v>
      </c>
      <c r="AD35" s="2">
        <f t="shared" si="0"/>
        <v>0.39000000000000057</v>
      </c>
      <c r="AE35" s="138">
        <f t="shared" si="1"/>
        <v>-5.0281883285082651E-3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42597</v>
      </c>
      <c r="X36" s="10">
        <v>65.27</v>
      </c>
      <c r="Y36" s="10">
        <v>65.819999999999993</v>
      </c>
      <c r="Z36" s="10">
        <v>65.27</v>
      </c>
      <c r="AA36" s="10">
        <v>65.63</v>
      </c>
      <c r="AB36" s="95">
        <v>3136700</v>
      </c>
      <c r="AC36" s="10">
        <v>65.63</v>
      </c>
      <c r="AD36" s="2">
        <f t="shared" si="0"/>
        <v>0.54999999999999716</v>
      </c>
      <c r="AE36" s="138">
        <f t="shared" si="1"/>
        <v>3.823799327011379E-3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42594</v>
      </c>
      <c r="X37" s="10">
        <v>65.16</v>
      </c>
      <c r="Y37" s="10">
        <v>65.510000000000005</v>
      </c>
      <c r="Z37" s="10">
        <v>65.010000000000005</v>
      </c>
      <c r="AA37" s="10">
        <v>65.38</v>
      </c>
      <c r="AB37" s="95">
        <v>2103800</v>
      </c>
      <c r="AC37" s="10">
        <v>65.38</v>
      </c>
      <c r="AD37" s="2">
        <f t="shared" si="0"/>
        <v>0.5</v>
      </c>
      <c r="AE37" s="138">
        <f t="shared" si="1"/>
        <v>-1.5271838729384868E-3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42593</v>
      </c>
      <c r="X38" s="10">
        <v>65</v>
      </c>
      <c r="Y38" s="10">
        <v>65.66</v>
      </c>
      <c r="Z38" s="10">
        <v>64.89</v>
      </c>
      <c r="AA38" s="10">
        <v>65.48</v>
      </c>
      <c r="AB38" s="95">
        <v>2450100</v>
      </c>
      <c r="AC38" s="10">
        <v>65.48</v>
      </c>
      <c r="AD38" s="2">
        <f t="shared" si="0"/>
        <v>0.76999999999999602</v>
      </c>
      <c r="AE38" s="138">
        <f t="shared" si="1"/>
        <v>1.143033673154159E-2</v>
      </c>
    </row>
    <row r="39" spans="2:31" x14ac:dyDescent="0.25">
      <c r="W39" s="133">
        <v>42592</v>
      </c>
      <c r="X39" s="10">
        <v>65.430000000000007</v>
      </c>
      <c r="Y39" s="10">
        <v>65.5</v>
      </c>
      <c r="Z39" s="10">
        <v>64.58</v>
      </c>
      <c r="AA39" s="10">
        <v>64.739999999999995</v>
      </c>
      <c r="AB39" s="95">
        <v>2883000</v>
      </c>
      <c r="AC39" s="10">
        <v>64.739999999999995</v>
      </c>
      <c r="AD39" s="2">
        <f t="shared" si="0"/>
        <v>0.92000000000000171</v>
      </c>
      <c r="AE39" s="138">
        <f t="shared" si="1"/>
        <v>-9.9403578528828307E-3</v>
      </c>
    </row>
    <row r="40" spans="2:31" ht="20.25" thickBot="1" x14ac:dyDescent="0.35">
      <c r="O40" s="584" t="s">
        <v>78</v>
      </c>
      <c r="P40" s="584"/>
      <c r="W40" s="133">
        <v>42591</v>
      </c>
      <c r="X40" s="10">
        <v>65.83</v>
      </c>
      <c r="Y40" s="10">
        <v>66.010000000000005</v>
      </c>
      <c r="Z40" s="10">
        <v>65.17</v>
      </c>
      <c r="AA40" s="10">
        <v>65.39</v>
      </c>
      <c r="AB40" s="95">
        <v>3701600</v>
      </c>
      <c r="AC40" s="10">
        <v>65.39</v>
      </c>
      <c r="AD40" s="2">
        <f t="shared" si="0"/>
        <v>0.84000000000000341</v>
      </c>
      <c r="AE40" s="138">
        <f t="shared" si="1"/>
        <v>-6.6838827282393876E-3</v>
      </c>
    </row>
    <row r="41" spans="2:31" ht="15.75" thickTop="1" x14ac:dyDescent="0.25">
      <c r="O41" s="83">
        <v>1.1000000000000001</v>
      </c>
      <c r="P41" s="83">
        <f>O41*$Q$4</f>
        <v>70.796000000000006</v>
      </c>
      <c r="Q41" s="2"/>
      <c r="W41" s="133">
        <v>42590</v>
      </c>
      <c r="X41" s="10">
        <v>65.83</v>
      </c>
      <c r="Y41" s="10">
        <v>66.25</v>
      </c>
      <c r="Z41" s="10">
        <v>65.61</v>
      </c>
      <c r="AA41" s="10">
        <v>65.83</v>
      </c>
      <c r="AB41" s="95">
        <v>3253700</v>
      </c>
      <c r="AC41" s="10">
        <v>65.83</v>
      </c>
      <c r="AD41" s="2">
        <f t="shared" si="0"/>
        <v>0.64000000000000057</v>
      </c>
      <c r="AE41" s="138">
        <f t="shared" si="1"/>
        <v>4.7313797313797146E-3</v>
      </c>
    </row>
    <row r="42" spans="2:31" ht="20.25" thickBot="1" x14ac:dyDescent="0.35">
      <c r="O42" s="83">
        <v>1.0900000000000001</v>
      </c>
      <c r="P42" s="83">
        <f t="shared" ref="P42:P61" si="36">O42*$Q$4</f>
        <v>70.1524</v>
      </c>
      <c r="Q42" s="2"/>
      <c r="T42" s="91" t="s">
        <v>113</v>
      </c>
      <c r="W42" s="133">
        <v>42587</v>
      </c>
      <c r="X42" s="10">
        <v>64.540000000000006</v>
      </c>
      <c r="Y42" s="10">
        <v>65.709999999999994</v>
      </c>
      <c r="Z42" s="10">
        <v>64.349999999999994</v>
      </c>
      <c r="AA42" s="10">
        <v>65.52</v>
      </c>
      <c r="AB42" s="95">
        <v>4863800</v>
      </c>
      <c r="AC42" s="10">
        <v>65.52</v>
      </c>
      <c r="AD42" s="2">
        <f t="shared" si="0"/>
        <v>1.3599999999999994</v>
      </c>
      <c r="AE42" s="138">
        <f t="shared" si="1"/>
        <v>2.4710666249609048E-2</v>
      </c>
    </row>
    <row r="43" spans="2:31" ht="15.75" thickTop="1" x14ac:dyDescent="0.25">
      <c r="O43" s="83">
        <v>1.08</v>
      </c>
      <c r="P43" s="83">
        <f t="shared" si="36"/>
        <v>69.508800000000008</v>
      </c>
      <c r="Q43" s="2"/>
      <c r="T43" s="128" t="s">
        <v>98</v>
      </c>
      <c r="U43" s="129">
        <v>64.040000000000006</v>
      </c>
      <c r="W43" s="133">
        <v>42586</v>
      </c>
      <c r="X43" s="10">
        <v>63.88</v>
      </c>
      <c r="Y43" s="10">
        <v>64.02</v>
      </c>
      <c r="Z43" s="10">
        <v>63.51</v>
      </c>
      <c r="AA43" s="10">
        <v>63.94</v>
      </c>
      <c r="AB43" s="95">
        <v>3680000</v>
      </c>
      <c r="AC43" s="10">
        <v>63.94</v>
      </c>
      <c r="AD43" s="2">
        <f t="shared" si="0"/>
        <v>0.50999999999999801</v>
      </c>
      <c r="AE43" s="138">
        <f t="shared" si="1"/>
        <v>1.7233275889079192E-3</v>
      </c>
    </row>
    <row r="44" spans="2:31" x14ac:dyDescent="0.25">
      <c r="O44" s="83">
        <v>1.07</v>
      </c>
      <c r="P44" s="83">
        <f t="shared" si="36"/>
        <v>68.865200000000002</v>
      </c>
      <c r="Q44" s="2"/>
      <c r="T44" s="93" t="s">
        <v>99</v>
      </c>
      <c r="U44" s="130">
        <v>63.83</v>
      </c>
      <c r="W44" s="133">
        <v>42585</v>
      </c>
      <c r="X44" s="10">
        <v>63.5</v>
      </c>
      <c r="Y44" s="10">
        <v>64.02</v>
      </c>
      <c r="Z44" s="10">
        <v>63.47</v>
      </c>
      <c r="AA44" s="10">
        <v>63.83</v>
      </c>
      <c r="AB44" s="95">
        <v>3034500</v>
      </c>
      <c r="AC44" s="10">
        <v>63.83</v>
      </c>
      <c r="AD44" s="2">
        <f t="shared" si="0"/>
        <v>0.54999999999999716</v>
      </c>
      <c r="AE44" s="138">
        <f t="shared" si="1"/>
        <v>5.6719710099260023E-3</v>
      </c>
    </row>
    <row r="45" spans="2:31" x14ac:dyDescent="0.25">
      <c r="O45" s="83">
        <v>1.06</v>
      </c>
      <c r="P45" s="83">
        <f t="shared" si="36"/>
        <v>68.221600000000009</v>
      </c>
      <c r="Q45" s="2"/>
      <c r="T45" s="93" t="s">
        <v>100</v>
      </c>
      <c r="U45" s="130" t="s">
        <v>580</v>
      </c>
      <c r="W45" s="133">
        <v>42584</v>
      </c>
      <c r="X45" s="10">
        <v>63.96</v>
      </c>
      <c r="Y45" s="10">
        <v>64.22</v>
      </c>
      <c r="Z45" s="10">
        <v>63.2</v>
      </c>
      <c r="AA45" s="10">
        <v>63.47</v>
      </c>
      <c r="AB45" s="95">
        <v>2531000</v>
      </c>
      <c r="AC45" s="10">
        <v>63.47</v>
      </c>
      <c r="AD45" s="2">
        <f t="shared" si="0"/>
        <v>1.019999999999996</v>
      </c>
      <c r="AE45" s="138">
        <f t="shared" si="1"/>
        <v>-1.0291595197255532E-2</v>
      </c>
    </row>
    <row r="46" spans="2:31" x14ac:dyDescent="0.25">
      <c r="O46" s="83">
        <v>1.05</v>
      </c>
      <c r="P46" s="83">
        <f t="shared" si="36"/>
        <v>67.578000000000003</v>
      </c>
      <c r="Q46" s="2"/>
      <c r="T46" s="93" t="s">
        <v>101</v>
      </c>
      <c r="U46" s="130" t="s">
        <v>581</v>
      </c>
      <c r="W46" s="133">
        <v>42583</v>
      </c>
      <c r="X46" s="10">
        <v>64.489999999999995</v>
      </c>
      <c r="Y46" s="10">
        <v>64.739999999999995</v>
      </c>
      <c r="Z46" s="10">
        <v>63.96</v>
      </c>
      <c r="AA46" s="10">
        <v>64.13</v>
      </c>
      <c r="AB46" s="95">
        <v>2913900</v>
      </c>
      <c r="AC46" s="10">
        <v>64.13</v>
      </c>
      <c r="AD46" s="2">
        <f t="shared" si="0"/>
        <v>0.77999999999999403</v>
      </c>
      <c r="AE46" s="138">
        <f t="shared" si="1"/>
        <v>-5.1194539249146409E-3</v>
      </c>
    </row>
    <row r="47" spans="2:31" x14ac:dyDescent="0.25">
      <c r="O47" s="83">
        <v>1.04</v>
      </c>
      <c r="P47" s="83">
        <f t="shared" si="36"/>
        <v>66.934399999999997</v>
      </c>
      <c r="Q47" s="2"/>
      <c r="T47" s="93" t="s">
        <v>102</v>
      </c>
      <c r="U47" s="130">
        <v>67.77</v>
      </c>
      <c r="W47" s="133">
        <v>42580</v>
      </c>
      <c r="X47" s="10">
        <v>64.7</v>
      </c>
      <c r="Y47" s="10">
        <v>64.739999999999995</v>
      </c>
      <c r="Z47" s="10">
        <v>64.17</v>
      </c>
      <c r="AA47" s="10">
        <v>64.459999999999994</v>
      </c>
      <c r="AB47" s="95">
        <v>3732700</v>
      </c>
      <c r="AC47" s="10">
        <v>64.459999999999994</v>
      </c>
      <c r="AD47" s="2">
        <f t="shared" si="0"/>
        <v>0.56999999999999318</v>
      </c>
      <c r="AE47" s="138">
        <f t="shared" si="1"/>
        <v>-5.0933786078100063E-3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66.290800000000004</v>
      </c>
      <c r="Q48" s="2"/>
      <c r="T48" s="93" t="s">
        <v>103</v>
      </c>
      <c r="U48" s="130">
        <v>1.29521</v>
      </c>
      <c r="W48" s="133">
        <v>42579</v>
      </c>
      <c r="X48" s="10">
        <v>64.36</v>
      </c>
      <c r="Y48" s="10">
        <v>64.97</v>
      </c>
      <c r="Z48" s="10">
        <v>64.06</v>
      </c>
      <c r="AA48" s="10">
        <v>64.790000000000006</v>
      </c>
      <c r="AB48" s="95">
        <v>3044000</v>
      </c>
      <c r="AC48" s="10">
        <v>64.790000000000006</v>
      </c>
      <c r="AD48" s="2">
        <f t="shared" si="0"/>
        <v>0.90999999999999659</v>
      </c>
      <c r="AE48" s="138">
        <f t="shared" si="1"/>
        <v>3.096454559529338E-3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65.647199999999998</v>
      </c>
      <c r="Q49" s="2"/>
      <c r="T49" s="93" t="s">
        <v>104</v>
      </c>
      <c r="U49" s="130" t="s">
        <v>424</v>
      </c>
      <c r="W49" s="133">
        <v>42578</v>
      </c>
      <c r="X49" s="10">
        <v>64.27</v>
      </c>
      <c r="Y49" s="10">
        <v>64.94</v>
      </c>
      <c r="Z49" s="10">
        <v>64.209999999999994</v>
      </c>
      <c r="AA49" s="10">
        <v>64.59</v>
      </c>
      <c r="AB49" s="95">
        <v>3168500</v>
      </c>
      <c r="AC49" s="10">
        <v>64.59</v>
      </c>
      <c r="AD49" s="2">
        <f t="shared" si="0"/>
        <v>0.73000000000000398</v>
      </c>
      <c r="AE49" s="138">
        <f t="shared" si="1"/>
        <v>3.4177411837812421E-3</v>
      </c>
    </row>
    <row r="50" spans="1:31" x14ac:dyDescent="0.25">
      <c r="A50" s="393" t="s">
        <v>251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65.003600000000006</v>
      </c>
      <c r="Q50" s="2"/>
      <c r="T50" s="93"/>
      <c r="U50" s="130"/>
      <c r="W50" s="133">
        <v>42577</v>
      </c>
      <c r="X50" s="10">
        <v>64.430000000000007</v>
      </c>
      <c r="Y50" s="10">
        <v>64.55</v>
      </c>
      <c r="Z50" s="10">
        <v>63.98</v>
      </c>
      <c r="AA50" s="10">
        <v>64.37</v>
      </c>
      <c r="AB50" s="95">
        <v>2745900</v>
      </c>
      <c r="AC50" s="10">
        <v>64.37</v>
      </c>
      <c r="AD50" s="2">
        <f t="shared" si="0"/>
        <v>0.57000000000000028</v>
      </c>
      <c r="AE50" s="138">
        <f t="shared" si="1"/>
        <v>6.2179387533034536E-4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64.36</v>
      </c>
      <c r="Q51" s="2"/>
      <c r="T51" s="93" t="s">
        <v>105</v>
      </c>
      <c r="U51" s="130" t="s">
        <v>582</v>
      </c>
      <c r="W51" s="133">
        <v>42576</v>
      </c>
      <c r="X51" s="10">
        <v>64.2</v>
      </c>
      <c r="Y51" s="10">
        <v>64.42</v>
      </c>
      <c r="Z51" s="10">
        <v>64.040000000000006</v>
      </c>
      <c r="AA51" s="10">
        <v>64.33</v>
      </c>
      <c r="AB51" s="95">
        <v>3060300</v>
      </c>
      <c r="AC51" s="10">
        <v>64.33</v>
      </c>
      <c r="AD51" s="2">
        <f t="shared" si="0"/>
        <v>0.37999999999999545</v>
      </c>
      <c r="AE51" s="138">
        <f t="shared" si="1"/>
        <v>7.7784691972615505E-4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63.7164</v>
      </c>
      <c r="Q52" s="2"/>
      <c r="T52" s="93" t="s">
        <v>106</v>
      </c>
      <c r="U52" s="130" t="s">
        <v>395</v>
      </c>
      <c r="W52" s="133">
        <v>42573</v>
      </c>
      <c r="X52" s="10">
        <v>63.4</v>
      </c>
      <c r="Y52" s="10">
        <v>64.34</v>
      </c>
      <c r="Z52" s="10">
        <v>63.37</v>
      </c>
      <c r="AA52" s="10">
        <v>64.28</v>
      </c>
      <c r="AB52" s="95">
        <v>4063400</v>
      </c>
      <c r="AC52" s="10">
        <v>64.28</v>
      </c>
      <c r="AD52" s="2">
        <f t="shared" si="0"/>
        <v>0.97000000000000597</v>
      </c>
      <c r="AE52" s="138">
        <f t="shared" si="1"/>
        <v>1.3400599085606313E-2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63.072800000000001</v>
      </c>
      <c r="Q53" s="2"/>
      <c r="T53" s="93" t="s">
        <v>107</v>
      </c>
      <c r="U53" s="131">
        <v>2770007</v>
      </c>
      <c r="W53" s="133">
        <v>42572</v>
      </c>
      <c r="X53" s="10">
        <v>63.8</v>
      </c>
      <c r="Y53" s="10">
        <v>64.38</v>
      </c>
      <c r="Z53" s="10">
        <v>62.88</v>
      </c>
      <c r="AA53" s="10">
        <v>63.43</v>
      </c>
      <c r="AB53" s="95">
        <v>9498600</v>
      </c>
      <c r="AC53" s="10">
        <v>63.43</v>
      </c>
      <c r="AD53" s="2">
        <f t="shared" si="0"/>
        <v>1.4999999999999929</v>
      </c>
      <c r="AE53" s="138">
        <f t="shared" si="1"/>
        <v>-1.6284119106699801E-2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62.429199999999994</v>
      </c>
      <c r="T54" s="93" t="s">
        <v>110</v>
      </c>
      <c r="U54" s="131">
        <v>4110880</v>
      </c>
      <c r="W54" s="133">
        <v>42571</v>
      </c>
      <c r="X54" s="10">
        <v>64.290000000000006</v>
      </c>
      <c r="Y54" s="10">
        <v>64.8</v>
      </c>
      <c r="Z54" s="10">
        <v>63.5</v>
      </c>
      <c r="AA54" s="10">
        <v>64.48</v>
      </c>
      <c r="AB54" s="95">
        <v>8315800</v>
      </c>
      <c r="AC54" s="10">
        <v>64.48</v>
      </c>
      <c r="AD54" s="2">
        <f t="shared" si="0"/>
        <v>1.2999999999999972</v>
      </c>
      <c r="AE54" s="138">
        <f t="shared" si="1"/>
        <v>4.9875311720699589E-3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61.785599999999995</v>
      </c>
      <c r="T55" s="93" t="s">
        <v>108</v>
      </c>
      <c r="U55" s="130" t="s">
        <v>583</v>
      </c>
      <c r="W55" s="133">
        <v>42570</v>
      </c>
      <c r="X55" s="10">
        <v>63.69</v>
      </c>
      <c r="Y55" s="10">
        <v>64.17</v>
      </c>
      <c r="Z55" s="10">
        <v>63.5</v>
      </c>
      <c r="AA55" s="10">
        <v>64.16</v>
      </c>
      <c r="AB55" s="95">
        <v>3840500</v>
      </c>
      <c r="AC55" s="10">
        <v>64.16</v>
      </c>
      <c r="AD55" s="2">
        <f t="shared" si="0"/>
        <v>0.67000000000000171</v>
      </c>
      <c r="AE55" s="138">
        <f t="shared" si="1"/>
        <v>2.6566651039223732E-3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61.141999999999996</v>
      </c>
      <c r="T56" s="93" t="s">
        <v>111</v>
      </c>
      <c r="U56" s="130">
        <v>11.29</v>
      </c>
      <c r="W56" s="133">
        <v>42569</v>
      </c>
      <c r="X56" s="10">
        <v>63.96</v>
      </c>
      <c r="Y56" s="10">
        <v>64.12</v>
      </c>
      <c r="Z56" s="10">
        <v>63.54</v>
      </c>
      <c r="AA56" s="10">
        <v>63.99</v>
      </c>
      <c r="AB56" s="95">
        <v>3260000</v>
      </c>
      <c r="AC56" s="10">
        <v>63.99</v>
      </c>
      <c r="AD56" s="2">
        <f t="shared" si="0"/>
        <v>0.5800000000000054</v>
      </c>
      <c r="AE56" s="138">
        <f t="shared" si="1"/>
        <v>3.2925682031985648E-3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60.498399999999997</v>
      </c>
      <c r="T57" s="93" t="s">
        <v>112</v>
      </c>
      <c r="U57" s="130">
        <v>5.65</v>
      </c>
      <c r="W57" s="133">
        <v>42566</v>
      </c>
      <c r="X57" s="10">
        <v>63.95</v>
      </c>
      <c r="Y57" s="10">
        <v>64.11</v>
      </c>
      <c r="Z57" s="10">
        <v>63.31</v>
      </c>
      <c r="AA57" s="10">
        <v>63.78</v>
      </c>
      <c r="AB57" s="95">
        <v>3675600</v>
      </c>
      <c r="AC57" s="10">
        <v>63.78</v>
      </c>
      <c r="AD57" s="2">
        <f t="shared" si="0"/>
        <v>0.79999999999999716</v>
      </c>
      <c r="AE57" s="138">
        <f t="shared" si="1"/>
        <v>2.6725357648169634E-3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59.854800000000004</v>
      </c>
      <c r="T58" s="93" t="s">
        <v>109</v>
      </c>
      <c r="U58" s="130" t="s">
        <v>443</v>
      </c>
      <c r="W58" s="133">
        <v>42565</v>
      </c>
      <c r="X58" s="10">
        <v>63.66</v>
      </c>
      <c r="Y58" s="10">
        <v>64</v>
      </c>
      <c r="Z58" s="10">
        <v>63.41</v>
      </c>
      <c r="AA58" s="10">
        <v>63.61</v>
      </c>
      <c r="AB58" s="95">
        <v>4417200</v>
      </c>
      <c r="AC58" s="10">
        <v>63.61</v>
      </c>
      <c r="AD58" s="2">
        <f t="shared" si="0"/>
        <v>0.59000000000000341</v>
      </c>
      <c r="AE58" s="138">
        <f t="shared" si="1"/>
        <v>8.0824088748019385E-3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59.211200000000005</v>
      </c>
      <c r="W59" s="133">
        <v>42564</v>
      </c>
      <c r="X59" s="10">
        <v>62.98</v>
      </c>
      <c r="Y59" s="10">
        <v>63.35</v>
      </c>
      <c r="Z59" s="10">
        <v>62.64</v>
      </c>
      <c r="AA59" s="10">
        <v>63.1</v>
      </c>
      <c r="AB59" s="95">
        <v>3887600</v>
      </c>
      <c r="AC59" s="10">
        <v>63.1</v>
      </c>
      <c r="AD59" s="2">
        <f t="shared" si="0"/>
        <v>0.71000000000000085</v>
      </c>
      <c r="AE59" s="138">
        <f t="shared" si="1"/>
        <v>1.5873015873015817E-3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58.567599999999999</v>
      </c>
      <c r="W60" s="133">
        <v>42563</v>
      </c>
      <c r="X60" s="10">
        <v>62.63</v>
      </c>
      <c r="Y60" s="10">
        <v>63.33</v>
      </c>
      <c r="Z60" s="10">
        <v>62.63</v>
      </c>
      <c r="AA60" s="10">
        <v>63</v>
      </c>
      <c r="AB60" s="95">
        <v>4531900</v>
      </c>
      <c r="AC60" s="10">
        <v>63</v>
      </c>
      <c r="AD60" s="2">
        <f t="shared" si="0"/>
        <v>0.69999999999999574</v>
      </c>
      <c r="AE60" s="138">
        <f t="shared" si="1"/>
        <v>1.3513513513513598E-2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57.923999999999999</v>
      </c>
      <c r="W61" s="133">
        <v>42562</v>
      </c>
      <c r="X61" s="10">
        <v>61.95</v>
      </c>
      <c r="Y61" s="10">
        <v>62.46</v>
      </c>
      <c r="Z61" s="10">
        <v>61.86</v>
      </c>
      <c r="AA61" s="10">
        <v>62.16</v>
      </c>
      <c r="AB61" s="95">
        <v>3414400</v>
      </c>
      <c r="AC61" s="10">
        <v>62.16</v>
      </c>
      <c r="AD61" s="2">
        <f t="shared" si="0"/>
        <v>0.60000000000000142</v>
      </c>
      <c r="AE61" s="138">
        <f t="shared" si="1"/>
        <v>1.0896080663522545E-2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42559</v>
      </c>
      <c r="X62" s="10">
        <v>60.68</v>
      </c>
      <c r="Y62" s="10">
        <v>61.6</v>
      </c>
      <c r="Z62" s="10">
        <v>60.55</v>
      </c>
      <c r="AA62" s="10">
        <v>61.49</v>
      </c>
      <c r="AB62" s="95">
        <v>5768400</v>
      </c>
      <c r="AC62" s="10">
        <v>61.49</v>
      </c>
      <c r="AD62" s="2">
        <f t="shared" si="0"/>
        <v>1.0500000000000043</v>
      </c>
      <c r="AE62" s="138">
        <f t="shared" si="1"/>
        <v>2.8088948336398634E-2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42558</v>
      </c>
      <c r="X63" s="10">
        <v>59.48</v>
      </c>
      <c r="Y63" s="10">
        <v>60.33</v>
      </c>
      <c r="Z63" s="10">
        <v>59.38</v>
      </c>
      <c r="AA63" s="10">
        <v>59.81</v>
      </c>
      <c r="AB63" s="95">
        <v>5077400</v>
      </c>
      <c r="AC63" s="10">
        <v>59.81</v>
      </c>
      <c r="AD63" s="2">
        <f t="shared" si="0"/>
        <v>0.94999999999999574</v>
      </c>
      <c r="AE63" s="138">
        <f t="shared" si="1"/>
        <v>5.5480833893746251E-3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42557</v>
      </c>
      <c r="X64" s="10">
        <v>58.75</v>
      </c>
      <c r="Y64" s="10">
        <v>59.73</v>
      </c>
      <c r="Z64" s="10">
        <v>58.25</v>
      </c>
      <c r="AA64" s="10">
        <v>59.48</v>
      </c>
      <c r="AB64" s="95">
        <v>5484400</v>
      </c>
      <c r="AC64" s="10">
        <v>59.48</v>
      </c>
      <c r="AD64" s="2">
        <f t="shared" si="0"/>
        <v>1.4799999999999969</v>
      </c>
      <c r="AE64" s="138">
        <f t="shared" si="1"/>
        <v>5.5790363482670635E-3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42556</v>
      </c>
      <c r="X65" s="10">
        <v>60.22</v>
      </c>
      <c r="Y65" s="10">
        <v>60.39</v>
      </c>
      <c r="Z65" s="10">
        <v>58.96</v>
      </c>
      <c r="AA65" s="10">
        <v>59.15</v>
      </c>
      <c r="AB65" s="95">
        <v>4911800</v>
      </c>
      <c r="AC65" s="10">
        <v>59.15</v>
      </c>
      <c r="AD65" s="2">
        <f t="shared" si="0"/>
        <v>1.4299999999999997</v>
      </c>
      <c r="AE65" s="138">
        <f t="shared" si="1"/>
        <v>-2.5374855824682796E-2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42552</v>
      </c>
      <c r="X66" s="10">
        <v>60.76</v>
      </c>
      <c r="Y66" s="10">
        <v>61.52</v>
      </c>
      <c r="Z66" s="10">
        <v>60.57</v>
      </c>
      <c r="AA66" s="10">
        <v>60.69</v>
      </c>
      <c r="AB66" s="95">
        <v>4166500</v>
      </c>
      <c r="AC66" s="10">
        <v>60.69</v>
      </c>
      <c r="AD66" s="2">
        <f t="shared" si="0"/>
        <v>0.95000000000000284</v>
      </c>
      <c r="AE66" s="138">
        <f t="shared" si="1"/>
        <v>-1.1520737327188613E-3</v>
      </c>
    </row>
    <row r="67" spans="1:31" ht="15.75" thickBot="1" x14ac:dyDescent="0.3">
      <c r="A67" s="491" t="s">
        <v>202</v>
      </c>
      <c r="B67" s="492"/>
      <c r="C67" s="493">
        <f>SumByColor($A$19,C50:C65)</f>
        <v>0</v>
      </c>
      <c r="D67" s="493"/>
      <c r="E67" s="493"/>
      <c r="F67" s="494">
        <f>SumByColor($A$19,F50:F65)</f>
        <v>0</v>
      </c>
      <c r="G67" s="493"/>
      <c r="H67" s="493">
        <f>SumByColor($A$19,H50:H65)</f>
        <v>0</v>
      </c>
      <c r="I67" s="493"/>
      <c r="J67" s="493"/>
      <c r="K67" s="494">
        <f>SumByColor($A$19,K50:K65)</f>
        <v>0</v>
      </c>
      <c r="L67" s="493"/>
      <c r="M67" s="494">
        <f t="shared" ref="M67" si="37">SumByColor($A$19,M50:M65)</f>
        <v>0</v>
      </c>
      <c r="W67" s="133">
        <v>42551</v>
      </c>
      <c r="X67" s="10">
        <v>59.87</v>
      </c>
      <c r="Y67" s="10">
        <v>60.76</v>
      </c>
      <c r="Z67" s="10">
        <v>58.82</v>
      </c>
      <c r="AA67" s="10">
        <v>60.76</v>
      </c>
      <c r="AB67" s="95">
        <v>8535400</v>
      </c>
      <c r="AC67" s="10">
        <v>60.76</v>
      </c>
      <c r="AD67" s="2">
        <f>Y67-Z67</f>
        <v>1.9399999999999977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1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733" priority="9">
      <formula>F36&gt;0</formula>
    </cfRule>
    <cfRule type="expression" dxfId="732" priority="10">
      <formula>F36&lt;0</formula>
    </cfRule>
  </conditionalFormatting>
  <conditionalFormatting sqref="F25:F35">
    <cfRule type="expression" dxfId="731" priority="7">
      <formula>F25&gt;0</formula>
    </cfRule>
    <cfRule type="expression" dxfId="730" priority="8">
      <formula>F25&lt;0</formula>
    </cfRule>
  </conditionalFormatting>
  <conditionalFormatting sqref="H25:H35">
    <cfRule type="expression" dxfId="729" priority="5">
      <formula>H25&gt;0</formula>
    </cfRule>
    <cfRule type="expression" dxfId="728" priority="6">
      <formula>H25&lt;0</formula>
    </cfRule>
  </conditionalFormatting>
  <conditionalFormatting sqref="Q7">
    <cfRule type="expression" dxfId="727" priority="3">
      <formula>Q7&gt;0</formula>
    </cfRule>
    <cfRule type="expression" dxfId="726" priority="4">
      <formula>Q7&lt;0</formula>
    </cfRule>
  </conditionalFormatting>
  <conditionalFormatting sqref="Q8">
    <cfRule type="expression" dxfId="725" priority="1">
      <formula>Q8&gt;0</formula>
    </cfRule>
    <cfRule type="expression" dxfId="72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355</v>
      </c>
      <c r="B2" s="525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>
        <v>42642</v>
      </c>
      <c r="M2" s="3">
        <v>10</v>
      </c>
      <c r="O2" s="11" t="s">
        <v>57</v>
      </c>
      <c r="Q2">
        <f>C18-H18</f>
        <v>65</v>
      </c>
      <c r="T2" s="1"/>
      <c r="W2" s="133">
        <v>42646</v>
      </c>
      <c r="X2" s="10">
        <v>69.27</v>
      </c>
      <c r="Y2" s="10">
        <v>69.86</v>
      </c>
      <c r="Z2" s="10">
        <v>68.400000000000006</v>
      </c>
      <c r="AA2" s="10">
        <v>69.7</v>
      </c>
      <c r="AB2" s="95">
        <v>5166600</v>
      </c>
      <c r="AC2" s="10">
        <v>69.7</v>
      </c>
      <c r="AD2" s="2">
        <f>Y2-Z2</f>
        <v>1.4599999999999937</v>
      </c>
      <c r="AE2" s="138">
        <f>AC2/AC3-1</f>
        <v>-4.1434490641518718E-3</v>
      </c>
    </row>
    <row r="3" spans="1:31" x14ac:dyDescent="0.25">
      <c r="A3" s="23" t="s">
        <v>71</v>
      </c>
      <c r="B3" s="525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69.80923076923078</v>
      </c>
      <c r="T3" s="1"/>
      <c r="W3" s="133">
        <v>42643</v>
      </c>
      <c r="X3" s="10">
        <v>69.58</v>
      </c>
      <c r="Y3" s="10">
        <v>70.47</v>
      </c>
      <c r="Z3" s="10">
        <v>68.77</v>
      </c>
      <c r="AA3" s="10">
        <v>69.989999999999995</v>
      </c>
      <c r="AB3" s="95">
        <v>4847000</v>
      </c>
      <c r="AC3" s="10">
        <v>69.989999999999995</v>
      </c>
      <c r="AD3" s="2">
        <f t="shared" ref="AD3:AD66" si="0">Y3-Z3</f>
        <v>1.7000000000000028</v>
      </c>
      <c r="AE3" s="138">
        <f t="shared" ref="AE3:AE66" si="1">AC3/AC4-1</f>
        <v>9.6653202538949934E-3</v>
      </c>
    </row>
    <row r="4" spans="1:31" x14ac:dyDescent="0.25">
      <c r="B4" s="525">
        <v>42648</v>
      </c>
      <c r="C4" s="4">
        <v>25</v>
      </c>
      <c r="D4" s="3">
        <v>67.88</v>
      </c>
      <c r="E4" s="3">
        <v>0</v>
      </c>
      <c r="F4" s="3">
        <f>C4*D4+E4</f>
        <v>1697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66.97</v>
      </c>
      <c r="R4" s="563">
        <v>-1.5900000000000001E-2</v>
      </c>
      <c r="T4" s="163"/>
      <c r="U4" s="1"/>
      <c r="W4" s="133">
        <v>42642</v>
      </c>
      <c r="X4" s="10">
        <v>70.260000000000005</v>
      </c>
      <c r="Y4" s="10">
        <v>70.349999999999994</v>
      </c>
      <c r="Z4" s="10">
        <v>69.16</v>
      </c>
      <c r="AA4" s="10">
        <v>69.319999999999993</v>
      </c>
      <c r="AB4" s="95">
        <v>4832200</v>
      </c>
      <c r="AC4" s="10">
        <v>69.319999999999993</v>
      </c>
      <c r="AD4" s="2">
        <f t="shared" si="0"/>
        <v>1.1899999999999977</v>
      </c>
      <c r="AE4" s="138">
        <f t="shared" si="1"/>
        <v>-1.6737588652482316E-2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4353.05</v>
      </c>
      <c r="W5" s="133">
        <v>42641</v>
      </c>
      <c r="X5" s="10">
        <v>71.33</v>
      </c>
      <c r="Y5" s="10">
        <v>71.34</v>
      </c>
      <c r="Z5" s="10">
        <v>70.39</v>
      </c>
      <c r="AA5" s="10">
        <v>70.5</v>
      </c>
      <c r="AB5" s="95">
        <v>3430800</v>
      </c>
      <c r="AC5" s="10">
        <v>70.5</v>
      </c>
      <c r="AD5" s="2">
        <f t="shared" si="0"/>
        <v>0.95000000000000284</v>
      </c>
      <c r="AE5" s="138">
        <f t="shared" si="1"/>
        <v>-1.5363128491620026E-2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4537.6000000000004</v>
      </c>
      <c r="W6" s="133">
        <v>42640</v>
      </c>
      <c r="X6" s="10">
        <v>71.84</v>
      </c>
      <c r="Y6" s="10">
        <v>72.36</v>
      </c>
      <c r="Z6" s="10">
        <v>71.290000000000006</v>
      </c>
      <c r="AA6" s="10">
        <v>71.599999999999994</v>
      </c>
      <c r="AB6" s="95">
        <v>2416500</v>
      </c>
      <c r="AC6" s="10">
        <v>71.599999999999994</v>
      </c>
      <c r="AD6" s="2">
        <f t="shared" si="0"/>
        <v>1.0699999999999932</v>
      </c>
      <c r="AE6" s="138">
        <f t="shared" si="1"/>
        <v>-1.2554052169061469E-3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-184.55000000000018</v>
      </c>
      <c r="R7" s="30">
        <v>42650</v>
      </c>
      <c r="W7" s="133">
        <v>42639</v>
      </c>
      <c r="X7" s="10">
        <v>71.63</v>
      </c>
      <c r="Y7" s="10">
        <v>72</v>
      </c>
      <c r="Z7" s="10">
        <v>71.5</v>
      </c>
      <c r="AA7" s="10">
        <v>71.69</v>
      </c>
      <c r="AB7" s="95">
        <v>2461600</v>
      </c>
      <c r="AC7" s="10">
        <v>71.69</v>
      </c>
      <c r="AD7" s="2">
        <f t="shared" si="0"/>
        <v>0.5</v>
      </c>
      <c r="AE7" s="138">
        <f t="shared" si="1"/>
        <v>-5.5486197808295445E-3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-184.55000000000018</v>
      </c>
      <c r="W8" s="133">
        <v>42636</v>
      </c>
      <c r="X8" s="10">
        <v>71.27</v>
      </c>
      <c r="Y8" s="10">
        <v>72.5</v>
      </c>
      <c r="Z8" s="10">
        <v>71.260000000000005</v>
      </c>
      <c r="AA8" s="10">
        <v>72.09</v>
      </c>
      <c r="AB8" s="95">
        <v>2711800</v>
      </c>
      <c r="AC8" s="10">
        <v>72.09</v>
      </c>
      <c r="AD8" s="2">
        <f t="shared" si="0"/>
        <v>1.2399999999999949</v>
      </c>
      <c r="AE8" s="138">
        <f t="shared" si="1"/>
        <v>2.7820280984838242E-3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-4.0671279971791291E-2</v>
      </c>
      <c r="W9" s="133">
        <v>42635</v>
      </c>
      <c r="X9" s="10">
        <v>72.39</v>
      </c>
      <c r="Y9" s="10">
        <v>72.8</v>
      </c>
      <c r="Z9" s="10">
        <v>71.59</v>
      </c>
      <c r="AA9" s="10">
        <v>71.89</v>
      </c>
      <c r="AB9" s="95">
        <v>4682900</v>
      </c>
      <c r="AC9" s="10">
        <v>71.89</v>
      </c>
      <c r="AD9" s="2">
        <f t="shared" si="0"/>
        <v>1.2099999999999937</v>
      </c>
      <c r="AE9" s="138">
        <f t="shared" si="1"/>
        <v>-4.0177334441674484E-3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42634</v>
      </c>
      <c r="X10" s="10">
        <v>71.62</v>
      </c>
      <c r="Y10" s="10">
        <v>72.260000000000005</v>
      </c>
      <c r="Z10" s="10">
        <v>71.400000000000006</v>
      </c>
      <c r="AA10" s="10">
        <v>72.180000000000007</v>
      </c>
      <c r="AB10" s="95">
        <v>3098500</v>
      </c>
      <c r="AC10" s="10">
        <v>72.180000000000007</v>
      </c>
      <c r="AD10" s="2">
        <f t="shared" si="0"/>
        <v>0.85999999999999943</v>
      </c>
      <c r="AE10" s="138">
        <f t="shared" si="1"/>
        <v>6.4138315672059854E-3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1.43E-2</v>
      </c>
      <c r="W11" s="133">
        <v>42633</v>
      </c>
      <c r="X11" s="10">
        <v>71.930000000000007</v>
      </c>
      <c r="Y11" s="10">
        <v>72.31</v>
      </c>
      <c r="Z11" s="10">
        <v>71.290000000000006</v>
      </c>
      <c r="AA11" s="10">
        <v>71.72</v>
      </c>
      <c r="AB11" s="95">
        <v>2792700</v>
      </c>
      <c r="AC11" s="10">
        <v>71.72</v>
      </c>
      <c r="AD11" s="2">
        <f t="shared" si="0"/>
        <v>1.019999999999996</v>
      </c>
      <c r="AE11" s="138">
        <f t="shared" si="1"/>
        <v>-1.5313935681470214E-3</v>
      </c>
    </row>
    <row r="12" spans="1:31" x14ac:dyDescent="0.25">
      <c r="H12" s="72"/>
      <c r="W12" s="133">
        <v>42632</v>
      </c>
      <c r="X12" s="10">
        <v>71.92</v>
      </c>
      <c r="Y12" s="10">
        <v>72.47</v>
      </c>
      <c r="Z12" s="10">
        <v>71.52</v>
      </c>
      <c r="AA12" s="10">
        <v>71.83</v>
      </c>
      <c r="AB12" s="95">
        <v>4095400</v>
      </c>
      <c r="AC12" s="10">
        <v>71.83</v>
      </c>
      <c r="AD12" s="2">
        <f t="shared" si="0"/>
        <v>0.95000000000000284</v>
      </c>
      <c r="AE12" s="138">
        <f t="shared" si="1"/>
        <v>-1.112501738283922E-3</v>
      </c>
    </row>
    <row r="13" spans="1:31" x14ac:dyDescent="0.25">
      <c r="H13" s="72"/>
      <c r="W13" s="133">
        <v>42629</v>
      </c>
      <c r="X13" s="10">
        <v>71.89</v>
      </c>
      <c r="Y13" s="10">
        <v>72.36</v>
      </c>
      <c r="Z13" s="10">
        <v>71.11</v>
      </c>
      <c r="AA13" s="10">
        <v>71.91</v>
      </c>
      <c r="AB13" s="95">
        <v>9022600</v>
      </c>
      <c r="AC13" s="10">
        <v>71.91</v>
      </c>
      <c r="AD13" s="2">
        <f t="shared" si="0"/>
        <v>1.25</v>
      </c>
      <c r="AE13" s="138">
        <f t="shared" si="1"/>
        <v>-8.5481869571212288E-3</v>
      </c>
    </row>
    <row r="14" spans="1:31" x14ac:dyDescent="0.25">
      <c r="H14" s="72"/>
      <c r="W14" s="133">
        <v>42628</v>
      </c>
      <c r="X14" s="10">
        <v>71.5</v>
      </c>
      <c r="Y14" s="10">
        <v>72.61</v>
      </c>
      <c r="Z14" s="10">
        <v>71.09</v>
      </c>
      <c r="AA14" s="10">
        <v>72.53</v>
      </c>
      <c r="AB14" s="95">
        <v>4934100</v>
      </c>
      <c r="AC14" s="10">
        <v>72.53</v>
      </c>
      <c r="AD14" s="2">
        <f t="shared" si="0"/>
        <v>1.519999999999996</v>
      </c>
      <c r="AE14" s="138">
        <f t="shared" si="1"/>
        <v>1.4263739337155634E-2</v>
      </c>
    </row>
    <row r="15" spans="1:31" x14ac:dyDescent="0.25">
      <c r="H15" s="72"/>
      <c r="W15" s="133">
        <v>42627</v>
      </c>
      <c r="X15" s="10">
        <v>70.42</v>
      </c>
      <c r="Y15" s="10">
        <v>71.67</v>
      </c>
      <c r="Z15" s="10">
        <v>70.25</v>
      </c>
      <c r="AA15" s="10">
        <v>71.510000000000005</v>
      </c>
      <c r="AB15" s="95">
        <v>5729800</v>
      </c>
      <c r="AC15" s="10">
        <v>71.510000000000005</v>
      </c>
      <c r="AD15" s="2">
        <f t="shared" si="0"/>
        <v>1.4200000000000017</v>
      </c>
      <c r="AE15" s="138">
        <f t="shared" si="1"/>
        <v>1.6055697641375488E-2</v>
      </c>
    </row>
    <row r="16" spans="1:31" x14ac:dyDescent="0.25">
      <c r="H16" s="72"/>
      <c r="W16" s="133">
        <v>42626</v>
      </c>
      <c r="X16" s="10">
        <v>71.569999999999993</v>
      </c>
      <c r="Y16" s="10">
        <v>71.709999999999994</v>
      </c>
      <c r="Z16" s="10">
        <v>70.05</v>
      </c>
      <c r="AA16" s="10">
        <v>70.38</v>
      </c>
      <c r="AB16" s="95">
        <v>4145800</v>
      </c>
      <c r="AC16" s="10">
        <v>70.38</v>
      </c>
      <c r="AD16" s="2">
        <f t="shared" si="0"/>
        <v>1.6599999999999966</v>
      </c>
      <c r="AE16" s="138">
        <f t="shared" si="1"/>
        <v>-1.9367423714644061E-2</v>
      </c>
    </row>
    <row r="17" spans="1:31" x14ac:dyDescent="0.25">
      <c r="W17" s="133">
        <v>42625</v>
      </c>
      <c r="X17" s="10">
        <v>70.489999999999995</v>
      </c>
      <c r="Y17" s="10">
        <v>71.92</v>
      </c>
      <c r="Z17" s="10">
        <v>70.06</v>
      </c>
      <c r="AA17" s="10">
        <v>71.77</v>
      </c>
      <c r="AB17" s="95">
        <v>5023600</v>
      </c>
      <c r="AC17" s="10">
        <v>71.77</v>
      </c>
      <c r="AD17" s="2">
        <f t="shared" si="0"/>
        <v>1.8599999999999994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SUM(C2:C6)</f>
        <v>65</v>
      </c>
      <c r="D18" s="18"/>
      <c r="E18" s="18"/>
      <c r="F18" s="18">
        <f>SUM(F2:F6)</f>
        <v>4547.6000000000004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10</v>
      </c>
      <c r="W18" s="133">
        <v>42625</v>
      </c>
      <c r="X18" s="10" t="s">
        <v>126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42622</v>
      </c>
      <c r="X19" s="10">
        <v>70.44</v>
      </c>
      <c r="Y19" s="10">
        <v>71.3</v>
      </c>
      <c r="Z19" s="10">
        <v>70.099999999999994</v>
      </c>
      <c r="AA19" s="10">
        <v>70.58</v>
      </c>
      <c r="AB19" s="95">
        <v>5818700</v>
      </c>
      <c r="AC19" s="10">
        <v>70.33</v>
      </c>
      <c r="AD19" s="2">
        <f t="shared" si="0"/>
        <v>1.2000000000000028</v>
      </c>
      <c r="AE19" s="138">
        <f t="shared" si="1"/>
        <v>-1.2780460096564195E-3</v>
      </c>
    </row>
    <row r="20" spans="1:31" x14ac:dyDescent="0.25">
      <c r="W20" s="133">
        <v>42621</v>
      </c>
      <c r="X20" s="10">
        <v>71.239999999999995</v>
      </c>
      <c r="Y20" s="10">
        <v>71.599999999999994</v>
      </c>
      <c r="Z20" s="10">
        <v>70.44</v>
      </c>
      <c r="AA20" s="10">
        <v>70.67</v>
      </c>
      <c r="AB20" s="95">
        <v>5009600</v>
      </c>
      <c r="AC20" s="10">
        <v>70.42</v>
      </c>
      <c r="AD20" s="2">
        <f t="shared" si="0"/>
        <v>1.1599999999999966</v>
      </c>
      <c r="AE20" s="138">
        <f t="shared" si="1"/>
        <v>-1.51048951048951E-2</v>
      </c>
    </row>
    <row r="21" spans="1:31" x14ac:dyDescent="0.25">
      <c r="W21" s="133">
        <v>42620</v>
      </c>
      <c r="X21" s="10">
        <v>71.959999999999994</v>
      </c>
      <c r="Y21" s="10">
        <v>72.33</v>
      </c>
      <c r="Z21" s="10">
        <v>70.87</v>
      </c>
      <c r="AA21" s="10">
        <v>71.75</v>
      </c>
      <c r="AB21" s="95">
        <v>7301300</v>
      </c>
      <c r="AC21" s="10">
        <v>71.5</v>
      </c>
      <c r="AD21" s="2">
        <f t="shared" si="0"/>
        <v>1.4599999999999937</v>
      </c>
      <c r="AE21" s="138">
        <f t="shared" si="1"/>
        <v>-3.3454139949817829E-3</v>
      </c>
    </row>
    <row r="22" spans="1:31" x14ac:dyDescent="0.25">
      <c r="W22" s="133">
        <v>42619</v>
      </c>
      <c r="X22" s="10">
        <v>73.02</v>
      </c>
      <c r="Y22" s="10">
        <v>73.5</v>
      </c>
      <c r="Z22" s="10">
        <v>71.930000000000007</v>
      </c>
      <c r="AA22" s="10">
        <v>72</v>
      </c>
      <c r="AB22" s="95">
        <v>7066000</v>
      </c>
      <c r="AC22" s="10">
        <v>71.739999999999995</v>
      </c>
      <c r="AD22" s="2">
        <f t="shared" si="0"/>
        <v>1.5699999999999932</v>
      </c>
      <c r="AE22" s="138">
        <f t="shared" si="1"/>
        <v>-1.8067341910758428E-2</v>
      </c>
    </row>
    <row r="23" spans="1:31" x14ac:dyDescent="0.25">
      <c r="W23" s="133">
        <v>42615</v>
      </c>
      <c r="X23" s="10">
        <v>73.81</v>
      </c>
      <c r="Y23" s="10">
        <v>74.349999999999994</v>
      </c>
      <c r="Z23" s="10">
        <v>72.87</v>
      </c>
      <c r="AA23" s="10">
        <v>73.319999999999993</v>
      </c>
      <c r="AB23" s="95">
        <v>4301200</v>
      </c>
      <c r="AC23" s="10">
        <v>73.06</v>
      </c>
      <c r="AD23" s="2">
        <f t="shared" si="0"/>
        <v>1.4799999999999898</v>
      </c>
      <c r="AE23" s="138">
        <f t="shared" si="1"/>
        <v>-6.256800870511392E-3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42614</v>
      </c>
      <c r="X24" s="10">
        <v>73.89</v>
      </c>
      <c r="Y24" s="10">
        <v>74.39</v>
      </c>
      <c r="Z24" s="10">
        <v>73.069999999999993</v>
      </c>
      <c r="AA24" s="10">
        <v>73.78</v>
      </c>
      <c r="AB24" s="95">
        <v>5608000</v>
      </c>
      <c r="AC24" s="10">
        <v>73.52</v>
      </c>
      <c r="AD24" s="2">
        <f t="shared" si="0"/>
        <v>1.3200000000000074</v>
      </c>
      <c r="AE24" s="138">
        <f t="shared" si="1"/>
        <v>5.0580997949418727E-3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42613</v>
      </c>
      <c r="X25" s="10">
        <v>75.17</v>
      </c>
      <c r="Y25" s="10">
        <v>75.25</v>
      </c>
      <c r="Z25" s="10">
        <v>73.19</v>
      </c>
      <c r="AA25" s="10">
        <v>73.41</v>
      </c>
      <c r="AB25" s="95">
        <v>9670000</v>
      </c>
      <c r="AC25" s="10">
        <v>73.150000000000006</v>
      </c>
      <c r="AD25" s="2">
        <f t="shared" si="0"/>
        <v>2.0600000000000023</v>
      </c>
      <c r="AE25" s="138">
        <f t="shared" si="1"/>
        <v>-2.9583443884319327E-2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42612</v>
      </c>
      <c r="X26" s="10">
        <v>77.19</v>
      </c>
      <c r="Y26" s="10">
        <v>77.45</v>
      </c>
      <c r="Z26" s="10">
        <v>75.400000000000006</v>
      </c>
      <c r="AA26" s="10">
        <v>75.650000000000006</v>
      </c>
      <c r="AB26" s="95">
        <v>5509000</v>
      </c>
      <c r="AC26" s="10">
        <v>75.38</v>
      </c>
      <c r="AD26" s="2">
        <f t="shared" si="0"/>
        <v>2.0499999999999972</v>
      </c>
      <c r="AE26" s="138">
        <f t="shared" si="1"/>
        <v>-2.3828023828023848E-2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42611</v>
      </c>
      <c r="X27" s="10">
        <v>75.78</v>
      </c>
      <c r="Y27" s="10">
        <v>77.790000000000006</v>
      </c>
      <c r="Z27" s="10">
        <v>75.48</v>
      </c>
      <c r="AA27" s="10">
        <v>77.489999999999995</v>
      </c>
      <c r="AB27" s="95">
        <v>8034100</v>
      </c>
      <c r="AC27" s="10">
        <v>77.22</v>
      </c>
      <c r="AD27" s="2">
        <f t="shared" si="0"/>
        <v>2.3100000000000023</v>
      </c>
      <c r="AE27" s="138">
        <f t="shared" si="1"/>
        <v>2.6452213212813991E-2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42608</v>
      </c>
      <c r="X28" s="10">
        <v>75.239999999999995</v>
      </c>
      <c r="Y28" s="10">
        <v>77.36</v>
      </c>
      <c r="Z28" s="10">
        <v>75.2</v>
      </c>
      <c r="AA28" s="10">
        <v>75.5</v>
      </c>
      <c r="AB28" s="95">
        <v>11792200</v>
      </c>
      <c r="AC28" s="10">
        <v>75.23</v>
      </c>
      <c r="AD28" s="2">
        <f t="shared" si="0"/>
        <v>2.1599999999999966</v>
      </c>
      <c r="AE28" s="138">
        <f t="shared" si="1"/>
        <v>-1.4600477833820458E-3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42607</v>
      </c>
      <c r="X29" s="10">
        <v>81.59</v>
      </c>
      <c r="Y29" s="10">
        <v>82.28</v>
      </c>
      <c r="Z29" s="10">
        <v>75.13</v>
      </c>
      <c r="AA29" s="10">
        <v>75.61</v>
      </c>
      <c r="AB29" s="95">
        <v>29850400</v>
      </c>
      <c r="AC29" s="10">
        <v>75.34</v>
      </c>
      <c r="AD29" s="2">
        <f t="shared" si="0"/>
        <v>7.1500000000000057</v>
      </c>
      <c r="AE29" s="138">
        <f t="shared" si="1"/>
        <v>-0.17625191340476698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42606</v>
      </c>
      <c r="X30" s="10">
        <v>91.6</v>
      </c>
      <c r="Y30" s="10">
        <v>92.01</v>
      </c>
      <c r="Z30" s="10">
        <v>91.4</v>
      </c>
      <c r="AA30" s="10">
        <v>91.79</v>
      </c>
      <c r="AB30" s="95">
        <v>3004900</v>
      </c>
      <c r="AC30" s="10">
        <v>91.46</v>
      </c>
      <c r="AD30" s="2">
        <f t="shared" si="0"/>
        <v>0.60999999999999943</v>
      </c>
      <c r="AE30" s="138">
        <f t="shared" si="1"/>
        <v>3.1808709005154423E-3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42605</v>
      </c>
      <c r="X31" s="10">
        <v>91.13</v>
      </c>
      <c r="Y31" s="10">
        <v>91.68</v>
      </c>
      <c r="Z31" s="10">
        <v>90.9</v>
      </c>
      <c r="AA31" s="10">
        <v>91.49</v>
      </c>
      <c r="AB31" s="95">
        <v>2038300</v>
      </c>
      <c r="AC31" s="10">
        <v>91.17</v>
      </c>
      <c r="AD31" s="2">
        <f t="shared" si="0"/>
        <v>0.78000000000000114</v>
      </c>
      <c r="AE31" s="138">
        <f t="shared" si="1"/>
        <v>7.6259946949601698E-3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42604</v>
      </c>
      <c r="X32" s="10">
        <v>91.12</v>
      </c>
      <c r="Y32" s="10">
        <v>91.38</v>
      </c>
      <c r="Z32" s="10">
        <v>90.24</v>
      </c>
      <c r="AA32" s="10">
        <v>90.8</v>
      </c>
      <c r="AB32" s="95">
        <v>2580800</v>
      </c>
      <c r="AC32" s="10">
        <v>90.48</v>
      </c>
      <c r="AD32" s="2">
        <f t="shared" si="0"/>
        <v>1.1400000000000006</v>
      </c>
      <c r="AE32" s="138">
        <f t="shared" si="1"/>
        <v>-5.5230310394338566E-4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42601</v>
      </c>
      <c r="X33" s="10">
        <v>91.6</v>
      </c>
      <c r="Y33" s="10">
        <v>91.87</v>
      </c>
      <c r="Z33" s="10">
        <v>90.42</v>
      </c>
      <c r="AA33" s="10">
        <v>90.85</v>
      </c>
      <c r="AB33" s="95">
        <v>2073500</v>
      </c>
      <c r="AC33" s="10">
        <v>90.53</v>
      </c>
      <c r="AD33" s="2">
        <f t="shared" si="0"/>
        <v>1.4500000000000028</v>
      </c>
      <c r="AE33" s="138">
        <f t="shared" si="1"/>
        <v>-9.1933895151581346E-3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42600</v>
      </c>
      <c r="X34" s="10">
        <v>91.25</v>
      </c>
      <c r="Y34" s="10">
        <v>92.04</v>
      </c>
      <c r="Z34" s="10">
        <v>90.63</v>
      </c>
      <c r="AA34" s="10">
        <v>91.69</v>
      </c>
      <c r="AB34" s="95">
        <v>2397200</v>
      </c>
      <c r="AC34" s="10">
        <v>91.37</v>
      </c>
      <c r="AD34" s="2">
        <f t="shared" si="0"/>
        <v>1.4100000000000108</v>
      </c>
      <c r="AE34" s="138">
        <f t="shared" si="1"/>
        <v>8.4988962472407614E-3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42599</v>
      </c>
      <c r="X35" s="10">
        <v>88.68</v>
      </c>
      <c r="Y35" s="10">
        <v>91.31</v>
      </c>
      <c r="Z35" s="10">
        <v>88.07</v>
      </c>
      <c r="AA35" s="10">
        <v>90.92</v>
      </c>
      <c r="AB35" s="95">
        <v>4556800</v>
      </c>
      <c r="AC35" s="10">
        <v>90.6</v>
      </c>
      <c r="AD35" s="2">
        <f t="shared" si="0"/>
        <v>3.2400000000000091</v>
      </c>
      <c r="AE35" s="138">
        <f t="shared" si="1"/>
        <v>1.603678367163841E-2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42598</v>
      </c>
      <c r="X36" s="10">
        <v>91.76</v>
      </c>
      <c r="Y36" s="10">
        <v>92.1</v>
      </c>
      <c r="Z36" s="10">
        <v>89.06</v>
      </c>
      <c r="AA36" s="10">
        <v>89.49</v>
      </c>
      <c r="AB36" s="95">
        <v>4371500</v>
      </c>
      <c r="AC36" s="10">
        <v>89.17</v>
      </c>
      <c r="AD36" s="2">
        <f t="shared" si="0"/>
        <v>3.039999999999992</v>
      </c>
      <c r="AE36" s="138">
        <f t="shared" si="1"/>
        <v>-2.864923747276682E-2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42597</v>
      </c>
      <c r="X37" s="10">
        <v>92.2</v>
      </c>
      <c r="Y37" s="10">
        <v>92.65</v>
      </c>
      <c r="Z37" s="10">
        <v>91.75</v>
      </c>
      <c r="AA37" s="10">
        <v>92.13</v>
      </c>
      <c r="AB37" s="95">
        <v>2455200</v>
      </c>
      <c r="AC37" s="10">
        <v>91.8</v>
      </c>
      <c r="AD37" s="2">
        <f t="shared" si="0"/>
        <v>0.90000000000000568</v>
      </c>
      <c r="AE37" s="138">
        <f t="shared" si="1"/>
        <v>-8.4251458198315587E-3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42594</v>
      </c>
      <c r="X38" s="10">
        <v>92.69</v>
      </c>
      <c r="Y38" s="10">
        <v>93.11</v>
      </c>
      <c r="Z38" s="10">
        <v>92.31</v>
      </c>
      <c r="AA38" s="10">
        <v>92.91</v>
      </c>
      <c r="AB38" s="95">
        <v>1629000</v>
      </c>
      <c r="AC38" s="10">
        <v>92.58</v>
      </c>
      <c r="AD38" s="2">
        <f t="shared" si="0"/>
        <v>0.79999999999999716</v>
      </c>
      <c r="AE38" s="138">
        <f t="shared" si="1"/>
        <v>2.0564996211711595E-3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42593</v>
      </c>
      <c r="X39" s="10">
        <v>94.08</v>
      </c>
      <c r="Y39" s="10">
        <v>94.75</v>
      </c>
      <c r="Z39" s="10">
        <v>92.26</v>
      </c>
      <c r="AA39" s="10">
        <v>92.72</v>
      </c>
      <c r="AB39" s="95">
        <v>2463200</v>
      </c>
      <c r="AC39" s="10">
        <v>92.39</v>
      </c>
      <c r="AD39" s="2">
        <f t="shared" si="0"/>
        <v>2.4899999999999949</v>
      </c>
      <c r="AE39" s="138">
        <f t="shared" si="1"/>
        <v>-3.2365951019527328E-3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4" t="s">
        <v>78</v>
      </c>
      <c r="P40" s="584"/>
      <c r="W40" s="133">
        <v>42592</v>
      </c>
      <c r="X40" s="10">
        <v>92.44</v>
      </c>
      <c r="Y40" s="10">
        <v>93.49</v>
      </c>
      <c r="Z40" s="10">
        <v>92.28</v>
      </c>
      <c r="AA40" s="10">
        <v>93.02</v>
      </c>
      <c r="AB40" s="95">
        <v>2533800</v>
      </c>
      <c r="AC40" s="10">
        <v>92.69</v>
      </c>
      <c r="AD40" s="2">
        <f t="shared" si="0"/>
        <v>1.2099999999999937</v>
      </c>
      <c r="AE40" s="138">
        <f t="shared" si="1"/>
        <v>1.0685857594591619E-2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73.667000000000002</v>
      </c>
      <c r="Q41" s="2"/>
      <c r="W41" s="133">
        <v>42591</v>
      </c>
      <c r="X41" s="10">
        <v>92.76</v>
      </c>
      <c r="Y41" s="10">
        <v>92.76</v>
      </c>
      <c r="Z41" s="10">
        <v>91.83</v>
      </c>
      <c r="AA41" s="10">
        <v>92.04</v>
      </c>
      <c r="AB41" s="95">
        <v>2296800</v>
      </c>
      <c r="AC41" s="10">
        <v>91.71</v>
      </c>
      <c r="AD41" s="2">
        <f t="shared" si="0"/>
        <v>0.93000000000000682</v>
      </c>
      <c r="AE41" s="138">
        <f t="shared" si="1"/>
        <v>-1.0252536153680158E-2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24">O42*$Q$4</f>
        <v>72.99730000000001</v>
      </c>
      <c r="Q42" s="2"/>
      <c r="T42" s="91" t="s">
        <v>113</v>
      </c>
      <c r="W42" s="133">
        <v>42590</v>
      </c>
      <c r="X42" s="10">
        <v>94.32</v>
      </c>
      <c r="Y42" s="10">
        <v>94.32</v>
      </c>
      <c r="Z42" s="10">
        <v>92.78</v>
      </c>
      <c r="AA42" s="10">
        <v>92.99</v>
      </c>
      <c r="AB42" s="95">
        <v>1311100</v>
      </c>
      <c r="AC42" s="10">
        <v>92.66</v>
      </c>
      <c r="AD42" s="2">
        <f t="shared" si="0"/>
        <v>1.539999999999992</v>
      </c>
      <c r="AE42" s="138">
        <f t="shared" si="1"/>
        <v>-1.4674606550404201E-2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24"/>
        <v>72.327600000000004</v>
      </c>
      <c r="Q43" s="2"/>
      <c r="T43" s="128" t="s">
        <v>98</v>
      </c>
      <c r="U43" s="129">
        <v>69.989999999999995</v>
      </c>
      <c r="W43" s="133">
        <v>42587</v>
      </c>
      <c r="X43" s="10">
        <v>93.41</v>
      </c>
      <c r="Y43" s="10">
        <v>94.62</v>
      </c>
      <c r="Z43" s="10">
        <v>93.28</v>
      </c>
      <c r="AA43" s="10">
        <v>94.37</v>
      </c>
      <c r="AB43" s="95">
        <v>1551100</v>
      </c>
      <c r="AC43" s="10">
        <v>94.04</v>
      </c>
      <c r="AD43" s="2">
        <f t="shared" si="0"/>
        <v>1.3400000000000034</v>
      </c>
      <c r="AE43" s="138">
        <f t="shared" si="1"/>
        <v>1.3471279232675881E-2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24"/>
        <v>71.657899999999998</v>
      </c>
      <c r="Q44" s="2"/>
      <c r="T44" s="93" t="s">
        <v>99</v>
      </c>
      <c r="U44" s="130">
        <v>69.27</v>
      </c>
      <c r="W44" s="133">
        <v>42586</v>
      </c>
      <c r="X44" s="10">
        <v>93.85</v>
      </c>
      <c r="Y44" s="10">
        <v>94.23</v>
      </c>
      <c r="Z44" s="10">
        <v>92.9</v>
      </c>
      <c r="AA44" s="10">
        <v>93.12</v>
      </c>
      <c r="AB44" s="95">
        <v>1409300</v>
      </c>
      <c r="AC44" s="10">
        <v>92.79</v>
      </c>
      <c r="AD44" s="2">
        <f t="shared" si="0"/>
        <v>1.3299999999999983</v>
      </c>
      <c r="AE44" s="138">
        <f t="shared" si="1"/>
        <v>-6.9563356164382695E-3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24"/>
        <v>70.988200000000006</v>
      </c>
      <c r="Q45" s="2"/>
      <c r="T45" s="93" t="s">
        <v>100</v>
      </c>
      <c r="U45" s="130" t="s">
        <v>584</v>
      </c>
      <c r="W45" s="133">
        <v>42585</v>
      </c>
      <c r="X45" s="10">
        <v>92.58</v>
      </c>
      <c r="Y45" s="10">
        <v>93.95</v>
      </c>
      <c r="Z45" s="10">
        <v>92.13</v>
      </c>
      <c r="AA45" s="10">
        <v>93.77</v>
      </c>
      <c r="AB45" s="95">
        <v>1570700</v>
      </c>
      <c r="AC45" s="10">
        <v>93.44</v>
      </c>
      <c r="AD45" s="2">
        <f t="shared" si="0"/>
        <v>1.8200000000000074</v>
      </c>
      <c r="AE45" s="138">
        <f t="shared" si="1"/>
        <v>6.5711515673811949E-3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24"/>
        <v>70.3185</v>
      </c>
      <c r="Q46" s="2"/>
      <c r="T46" s="93" t="s">
        <v>101</v>
      </c>
      <c r="U46" s="130" t="s">
        <v>585</v>
      </c>
      <c r="W46" s="133">
        <v>42584</v>
      </c>
      <c r="X46" s="10">
        <v>93.98</v>
      </c>
      <c r="Y46" s="10">
        <v>94.24</v>
      </c>
      <c r="Z46" s="10">
        <v>92.82</v>
      </c>
      <c r="AA46" s="10">
        <v>93.16</v>
      </c>
      <c r="AB46" s="95">
        <v>2008500</v>
      </c>
      <c r="AC46" s="10">
        <v>92.83</v>
      </c>
      <c r="AD46" s="2">
        <f t="shared" si="0"/>
        <v>1.4200000000000017</v>
      </c>
      <c r="AE46" s="138">
        <f t="shared" si="1"/>
        <v>-9.6020484369999659E-3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24"/>
        <v>69.648799999999994</v>
      </c>
      <c r="Q47" s="2"/>
      <c r="T47" s="93" t="s">
        <v>102</v>
      </c>
      <c r="U47" s="130">
        <v>85.32</v>
      </c>
      <c r="W47" s="133">
        <v>42583</v>
      </c>
      <c r="X47" s="10">
        <v>93.85</v>
      </c>
      <c r="Y47" s="10">
        <v>94.55</v>
      </c>
      <c r="Z47" s="10">
        <v>93.44</v>
      </c>
      <c r="AA47" s="10">
        <v>94.06</v>
      </c>
      <c r="AB47" s="95">
        <v>2083000</v>
      </c>
      <c r="AC47" s="10">
        <v>93.73</v>
      </c>
      <c r="AD47" s="2">
        <f t="shared" si="0"/>
        <v>1.1099999999999994</v>
      </c>
      <c r="AE47" s="138">
        <f t="shared" si="1"/>
        <v>-7.097457627118664E-3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4"/>
        <v>68.979100000000003</v>
      </c>
      <c r="Q48" s="2"/>
      <c r="T48" s="93" t="s">
        <v>103</v>
      </c>
      <c r="U48" s="130">
        <v>0.77093</v>
      </c>
      <c r="W48" s="133">
        <v>42580</v>
      </c>
      <c r="X48" s="10">
        <v>95.11</v>
      </c>
      <c r="Y48" s="10">
        <v>95.34</v>
      </c>
      <c r="Z48" s="10">
        <v>94.46</v>
      </c>
      <c r="AA48" s="10">
        <v>94.74</v>
      </c>
      <c r="AB48" s="95">
        <v>1684500</v>
      </c>
      <c r="AC48" s="10">
        <v>94.4</v>
      </c>
      <c r="AD48" s="2">
        <f t="shared" si="0"/>
        <v>0.88000000000000966</v>
      </c>
      <c r="AE48" s="138">
        <f t="shared" si="1"/>
        <v>-3.4835849255779872E-3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4"/>
        <v>68.309399999999997</v>
      </c>
      <c r="Q49" s="2"/>
      <c r="T49" s="93" t="s">
        <v>123</v>
      </c>
      <c r="U49" s="130" t="s">
        <v>357</v>
      </c>
      <c r="W49" s="133">
        <v>42579</v>
      </c>
      <c r="X49" s="10">
        <v>94.82</v>
      </c>
      <c r="Y49" s="10">
        <v>95.32</v>
      </c>
      <c r="Z49" s="10">
        <v>94.02</v>
      </c>
      <c r="AA49" s="10">
        <v>95.07</v>
      </c>
      <c r="AB49" s="95">
        <v>1869000</v>
      </c>
      <c r="AC49" s="10">
        <v>94.73</v>
      </c>
      <c r="AD49" s="2">
        <f t="shared" si="0"/>
        <v>1.2999999999999972</v>
      </c>
      <c r="AE49" s="138">
        <f t="shared" si="1"/>
        <v>0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4"/>
        <v>67.639700000000005</v>
      </c>
      <c r="Q50" s="2"/>
      <c r="T50" s="93"/>
      <c r="U50" s="130"/>
      <c r="W50" s="133">
        <v>42578</v>
      </c>
      <c r="X50" s="10">
        <v>96.72</v>
      </c>
      <c r="Y50" s="10">
        <v>96.88</v>
      </c>
      <c r="Z50" s="10">
        <v>95.02</v>
      </c>
      <c r="AA50" s="10">
        <v>95.07</v>
      </c>
      <c r="AB50" s="95">
        <v>3577900</v>
      </c>
      <c r="AC50" s="10">
        <v>94.73</v>
      </c>
      <c r="AD50" s="2">
        <f t="shared" si="0"/>
        <v>1.8599999999999994</v>
      </c>
      <c r="AE50" s="138">
        <f t="shared" si="1"/>
        <v>-1.7017744111237909E-2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4"/>
        <v>66.97</v>
      </c>
      <c r="Q51" s="2"/>
      <c r="T51" s="93" t="s">
        <v>105</v>
      </c>
      <c r="U51" s="130" t="s">
        <v>586</v>
      </c>
      <c r="W51" s="133">
        <v>42577</v>
      </c>
      <c r="X51" s="10">
        <v>96.14</v>
      </c>
      <c r="Y51" s="10">
        <v>96.75</v>
      </c>
      <c r="Z51" s="10">
        <v>96.04</v>
      </c>
      <c r="AA51" s="10">
        <v>96.71</v>
      </c>
      <c r="AB51" s="95">
        <v>3263000</v>
      </c>
      <c r="AC51" s="10">
        <v>96.37</v>
      </c>
      <c r="AD51" s="2">
        <f t="shared" si="0"/>
        <v>0.70999999999999375</v>
      </c>
      <c r="AE51" s="138">
        <f t="shared" si="1"/>
        <v>7.6327896277708085E-3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4"/>
        <v>66.300299999999993</v>
      </c>
      <c r="Q52" s="2"/>
      <c r="T52" s="93" t="s">
        <v>106</v>
      </c>
      <c r="U52" s="130" t="s">
        <v>358</v>
      </c>
      <c r="W52" s="133">
        <v>42576</v>
      </c>
      <c r="X52" s="10">
        <v>95.32</v>
      </c>
      <c r="Y52" s="10">
        <v>96.25</v>
      </c>
      <c r="Z52" s="10">
        <v>95</v>
      </c>
      <c r="AA52" s="10">
        <v>95.98</v>
      </c>
      <c r="AB52" s="95">
        <v>2505000</v>
      </c>
      <c r="AC52" s="10">
        <v>95.64</v>
      </c>
      <c r="AD52" s="2">
        <f t="shared" si="0"/>
        <v>1.25</v>
      </c>
      <c r="AE52" s="138">
        <f t="shared" si="1"/>
        <v>8.7543508068768094E-3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4"/>
        <v>65.630600000000001</v>
      </c>
      <c r="Q53" s="2"/>
      <c r="T53" s="93" t="s">
        <v>107</v>
      </c>
      <c r="U53" s="131">
        <v>5168537</v>
      </c>
      <c r="W53" s="133">
        <v>42573</v>
      </c>
      <c r="X53" s="10">
        <v>93.99</v>
      </c>
      <c r="Y53" s="10">
        <v>95.25</v>
      </c>
      <c r="Z53" s="10">
        <v>93.99</v>
      </c>
      <c r="AA53" s="10">
        <v>95.15</v>
      </c>
      <c r="AB53" s="95">
        <v>1498500</v>
      </c>
      <c r="AC53" s="10">
        <v>94.81</v>
      </c>
      <c r="AD53" s="2">
        <f t="shared" si="0"/>
        <v>1.2600000000000051</v>
      </c>
      <c r="AE53" s="138">
        <f t="shared" si="1"/>
        <v>1.1738341692455467E-2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4"/>
        <v>64.960899999999995</v>
      </c>
      <c r="T54" s="93" t="s">
        <v>110</v>
      </c>
      <c r="U54" s="131">
        <v>3943480</v>
      </c>
      <c r="W54" s="133">
        <v>42572</v>
      </c>
      <c r="X54" s="10">
        <v>93.68</v>
      </c>
      <c r="Y54" s="10">
        <v>94.14</v>
      </c>
      <c r="Z54" s="10">
        <v>93.29</v>
      </c>
      <c r="AA54" s="10">
        <v>94.04</v>
      </c>
      <c r="AB54" s="95">
        <v>2317400</v>
      </c>
      <c r="AC54" s="10">
        <v>93.71</v>
      </c>
      <c r="AD54" s="2">
        <f t="shared" si="0"/>
        <v>0.84999999999999432</v>
      </c>
      <c r="AE54" s="138">
        <f t="shared" si="1"/>
        <v>2.3531928548508052E-3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4"/>
        <v>64.291200000000003</v>
      </c>
      <c r="T55" s="93" t="s">
        <v>108</v>
      </c>
      <c r="U55" s="130" t="s">
        <v>587</v>
      </c>
      <c r="W55" s="133">
        <v>42571</v>
      </c>
      <c r="X55" s="10">
        <v>93.5</v>
      </c>
      <c r="Y55" s="10">
        <v>93.99</v>
      </c>
      <c r="Z55" s="10">
        <v>93.22</v>
      </c>
      <c r="AA55" s="10">
        <v>93.82</v>
      </c>
      <c r="AB55" s="95">
        <v>1684700</v>
      </c>
      <c r="AC55" s="10">
        <v>93.49</v>
      </c>
      <c r="AD55" s="2">
        <f t="shared" si="0"/>
        <v>0.76999999999999602</v>
      </c>
      <c r="AE55" s="138">
        <f t="shared" si="1"/>
        <v>7.2182719241542515E-3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4"/>
        <v>63.621499999999997</v>
      </c>
      <c r="T56" s="93" t="s">
        <v>111</v>
      </c>
      <c r="U56" s="130">
        <v>16.3</v>
      </c>
      <c r="W56" s="133">
        <v>42570</v>
      </c>
      <c r="X56" s="10">
        <v>93.03</v>
      </c>
      <c r="Y56" s="10">
        <v>93.83</v>
      </c>
      <c r="Z56" s="10">
        <v>93</v>
      </c>
      <c r="AA56" s="10">
        <v>93.15</v>
      </c>
      <c r="AB56" s="95">
        <v>2097200</v>
      </c>
      <c r="AC56" s="10">
        <v>92.82</v>
      </c>
      <c r="AD56" s="2">
        <f t="shared" si="0"/>
        <v>0.82999999999999829</v>
      </c>
      <c r="AE56" s="138">
        <f t="shared" si="1"/>
        <v>3.5679532922476831E-3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4"/>
        <v>62.951799999999999</v>
      </c>
      <c r="T57" s="93" t="s">
        <v>112</v>
      </c>
      <c r="U57" s="130">
        <v>4.28</v>
      </c>
      <c r="W57" s="133">
        <v>42569</v>
      </c>
      <c r="X57" s="10">
        <v>92.19</v>
      </c>
      <c r="Y57" s="10">
        <v>93.57</v>
      </c>
      <c r="Z57" s="10">
        <v>92.1</v>
      </c>
      <c r="AA57" s="10">
        <v>92.82</v>
      </c>
      <c r="AB57" s="95">
        <v>2370100</v>
      </c>
      <c r="AC57" s="10">
        <v>92.49</v>
      </c>
      <c r="AD57" s="2">
        <f t="shared" si="0"/>
        <v>1.4699999999999989</v>
      </c>
      <c r="AE57" s="138">
        <f t="shared" si="1"/>
        <v>1.2036327825801552E-2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4"/>
        <v>62.2821</v>
      </c>
      <c r="T58" s="93" t="s">
        <v>109</v>
      </c>
      <c r="U58" s="130" t="s">
        <v>588</v>
      </c>
      <c r="W58" s="133">
        <v>42566</v>
      </c>
      <c r="X58" s="10">
        <v>92.9</v>
      </c>
      <c r="Y58" s="10">
        <v>92.9</v>
      </c>
      <c r="Z58" s="10">
        <v>91.65</v>
      </c>
      <c r="AA58" s="10">
        <v>91.71</v>
      </c>
      <c r="AB58" s="95">
        <v>1909700</v>
      </c>
      <c r="AC58" s="10">
        <v>91.39</v>
      </c>
      <c r="AD58" s="2">
        <f t="shared" si="0"/>
        <v>1.25</v>
      </c>
      <c r="AE58" s="138">
        <f t="shared" si="1"/>
        <v>-9.8591549295774517E-3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4"/>
        <v>61.612400000000001</v>
      </c>
      <c r="W59" s="133">
        <v>42565</v>
      </c>
      <c r="X59" s="10">
        <v>93.35</v>
      </c>
      <c r="Y59" s="10">
        <v>93.35</v>
      </c>
      <c r="Z59" s="10">
        <v>92.41</v>
      </c>
      <c r="AA59" s="10">
        <v>92.63</v>
      </c>
      <c r="AB59" s="95">
        <v>1570900</v>
      </c>
      <c r="AC59" s="10">
        <v>92.3</v>
      </c>
      <c r="AD59" s="2">
        <f t="shared" si="0"/>
        <v>0.93999999999999773</v>
      </c>
      <c r="AE59" s="138">
        <f t="shared" si="1"/>
        <v>2.1715526601520097E-3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4"/>
        <v>60.942700000000002</v>
      </c>
      <c r="W60" s="133">
        <v>42564</v>
      </c>
      <c r="X60" s="10">
        <v>93.05</v>
      </c>
      <c r="Y60" s="10">
        <v>93.45</v>
      </c>
      <c r="Z60" s="10">
        <v>92.21</v>
      </c>
      <c r="AA60" s="10">
        <v>92.43</v>
      </c>
      <c r="AB60" s="95">
        <v>2174900</v>
      </c>
      <c r="AC60" s="10">
        <v>92.1</v>
      </c>
      <c r="AD60" s="2">
        <f t="shared" si="0"/>
        <v>1.2400000000000091</v>
      </c>
      <c r="AE60" s="138">
        <f t="shared" si="1"/>
        <v>-6.5796569949304606E-3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4"/>
        <v>60.273000000000003</v>
      </c>
      <c r="W61" s="133">
        <v>42563</v>
      </c>
      <c r="X61" s="10">
        <v>94.21</v>
      </c>
      <c r="Y61" s="10">
        <v>94.71</v>
      </c>
      <c r="Z61" s="10">
        <v>92.57</v>
      </c>
      <c r="AA61" s="10">
        <v>93.04</v>
      </c>
      <c r="AB61" s="95">
        <v>3137500</v>
      </c>
      <c r="AC61" s="10">
        <v>92.71</v>
      </c>
      <c r="AD61" s="2">
        <f t="shared" si="0"/>
        <v>2.1400000000000006</v>
      </c>
      <c r="AE61" s="138">
        <f t="shared" si="1"/>
        <v>-1.2778191885848167E-2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42562</v>
      </c>
      <c r="X62" s="10">
        <v>94.73</v>
      </c>
      <c r="Y62" s="10">
        <v>94.85</v>
      </c>
      <c r="Z62" s="10">
        <v>94.23</v>
      </c>
      <c r="AA62" s="10">
        <v>94.24</v>
      </c>
      <c r="AB62" s="95">
        <v>2104200</v>
      </c>
      <c r="AC62" s="10">
        <v>93.91</v>
      </c>
      <c r="AD62" s="2">
        <f t="shared" si="0"/>
        <v>0.61999999999999034</v>
      </c>
      <c r="AE62" s="138">
        <f t="shared" si="1"/>
        <v>-8.5115437812532946E-4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42559</v>
      </c>
      <c r="X63" s="10">
        <v>94.14</v>
      </c>
      <c r="Y63" s="10">
        <v>94.48</v>
      </c>
      <c r="Z63" s="10">
        <v>93.67</v>
      </c>
      <c r="AA63" s="10">
        <v>94.32</v>
      </c>
      <c r="AB63" s="95">
        <v>1660500</v>
      </c>
      <c r="AC63" s="10">
        <v>93.99</v>
      </c>
      <c r="AD63" s="2">
        <f t="shared" si="0"/>
        <v>0.81000000000000227</v>
      </c>
      <c r="AE63" s="138">
        <f t="shared" si="1"/>
        <v>5.7784911717495557E-3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42558</v>
      </c>
      <c r="X64" s="10">
        <v>94.1</v>
      </c>
      <c r="Y64" s="10">
        <v>94.45</v>
      </c>
      <c r="Z64" s="10">
        <v>93.45</v>
      </c>
      <c r="AA64" s="10">
        <v>93.78</v>
      </c>
      <c r="AB64" s="95">
        <v>1494800</v>
      </c>
      <c r="AC64" s="10">
        <v>93.45</v>
      </c>
      <c r="AD64" s="2">
        <f t="shared" si="0"/>
        <v>1</v>
      </c>
      <c r="AE64" s="138">
        <f t="shared" si="1"/>
        <v>-7.7511148863877999E-3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42557</v>
      </c>
      <c r="X65" s="10">
        <v>93.67</v>
      </c>
      <c r="Y65" s="10">
        <v>94.68</v>
      </c>
      <c r="Z65" s="10">
        <v>93.67</v>
      </c>
      <c r="AA65" s="10">
        <v>94.51</v>
      </c>
      <c r="AB65" s="95">
        <v>1940800</v>
      </c>
      <c r="AC65" s="10">
        <v>94.18</v>
      </c>
      <c r="AD65" s="2">
        <f t="shared" si="0"/>
        <v>1.0100000000000051</v>
      </c>
      <c r="AE65" s="138">
        <f t="shared" si="1"/>
        <v>9.7566205639543213E-3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42556</v>
      </c>
      <c r="X66" s="10">
        <v>93.45</v>
      </c>
      <c r="Y66" s="10">
        <v>93.99</v>
      </c>
      <c r="Z66" s="10">
        <v>93.01</v>
      </c>
      <c r="AA66" s="10">
        <v>93.6</v>
      </c>
      <c r="AB66" s="95">
        <v>1801500</v>
      </c>
      <c r="AC66" s="10">
        <v>93.27</v>
      </c>
      <c r="AD66" s="2">
        <f t="shared" si="0"/>
        <v>0.97999999999998977</v>
      </c>
      <c r="AE66" s="138">
        <f t="shared" si="1"/>
        <v>1.2882447665054642E-3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42552</v>
      </c>
      <c r="X67" s="10">
        <v>94.11</v>
      </c>
      <c r="Y67" s="10">
        <v>94.24</v>
      </c>
      <c r="Z67" s="10">
        <v>93.05</v>
      </c>
      <c r="AA67" s="10">
        <v>93.48</v>
      </c>
      <c r="AB67" s="95">
        <v>2192800</v>
      </c>
      <c r="AC67" s="10">
        <v>93.15</v>
      </c>
      <c r="AD67" s="2">
        <f>Y67-Z67</f>
        <v>1.1899999999999977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42551</v>
      </c>
      <c r="X68" s="10">
        <v>94.08</v>
      </c>
      <c r="Y68" s="10">
        <v>94.16</v>
      </c>
      <c r="Z68" s="10">
        <v>93.25</v>
      </c>
      <c r="AA68" s="10">
        <v>94</v>
      </c>
      <c r="AB68" s="95">
        <v>3181700</v>
      </c>
      <c r="AC68" s="10">
        <v>93.67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7:F63 H37:H63">
    <cfRule type="expression" dxfId="723" priority="9">
      <formula>F37&gt;0</formula>
    </cfRule>
    <cfRule type="expression" dxfId="722" priority="10">
      <formula>F37&lt;0</formula>
    </cfRule>
  </conditionalFormatting>
  <conditionalFormatting sqref="Q7">
    <cfRule type="expression" dxfId="721" priority="7">
      <formula>Q7&gt;0</formula>
    </cfRule>
    <cfRule type="expression" dxfId="720" priority="8">
      <formula>Q7&lt;0</formula>
    </cfRule>
  </conditionalFormatting>
  <conditionalFormatting sqref="Q8">
    <cfRule type="expression" dxfId="719" priority="5">
      <formula>Q8&gt;0</formula>
    </cfRule>
    <cfRule type="expression" dxfId="718" priority="6">
      <formula>Q8&lt;0</formula>
    </cfRule>
  </conditionalFormatting>
  <conditionalFormatting sqref="F25:F36">
    <cfRule type="expression" dxfId="717" priority="3">
      <formula>F25&gt;0</formula>
    </cfRule>
    <cfRule type="expression" dxfId="716" priority="4">
      <formula>F25&lt;0</formula>
    </cfRule>
  </conditionalFormatting>
  <conditionalFormatting sqref="H25:H36">
    <cfRule type="expression" dxfId="715" priority="1">
      <formula>H25&gt;0</formula>
    </cfRule>
    <cfRule type="expression" dxfId="71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6.75" customWidth="1"/>
    <col min="23" max="23" width="17.875" style="34" customWidth="1"/>
    <col min="24" max="24" width="5.875" customWidth="1"/>
    <col min="25" max="26" width="5.625" style="2" customWidth="1"/>
    <col min="27" max="27" width="5.875" customWidth="1"/>
    <col min="28" max="28" width="9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23</v>
      </c>
      <c r="B2" s="525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42646</v>
      </c>
      <c r="X2" s="368">
        <v>32.409999999999997</v>
      </c>
      <c r="Y2" s="40">
        <v>32.409999999999997</v>
      </c>
      <c r="Z2" s="40">
        <v>31.94</v>
      </c>
      <c r="AA2" s="368">
        <v>32.020000000000003</v>
      </c>
      <c r="AB2" s="95">
        <v>345600</v>
      </c>
      <c r="AC2" s="243">
        <v>32.020000000000003</v>
      </c>
      <c r="AD2" s="2">
        <f>Y2-Z2</f>
        <v>0.46999999999999531</v>
      </c>
      <c r="AE2" s="138">
        <f>AC2/AC3-1</f>
        <v>-9.894867037724242E-3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42643</v>
      </c>
      <c r="X3" s="368">
        <v>31.74</v>
      </c>
      <c r="Y3" s="40">
        <v>32.520000000000003</v>
      </c>
      <c r="Z3" s="40">
        <v>31.6</v>
      </c>
      <c r="AA3" s="368">
        <v>32.340000000000003</v>
      </c>
      <c r="AB3" s="95">
        <v>552200</v>
      </c>
      <c r="AC3" s="243">
        <v>32.340000000000003</v>
      </c>
      <c r="AD3" s="2">
        <f>Y3-Z3</f>
        <v>0.92000000000000171</v>
      </c>
      <c r="AE3" s="138">
        <f>AC3/AC4-1</f>
        <v>1.9546027742749272E-2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31.87</v>
      </c>
      <c r="R4" s="527">
        <v>1.17E-2</v>
      </c>
      <c r="T4" s="121"/>
      <c r="W4" s="94">
        <v>42642</v>
      </c>
      <c r="X4" s="368">
        <v>31.62</v>
      </c>
      <c r="Y4" s="40">
        <v>32.24</v>
      </c>
      <c r="Z4" s="40">
        <v>31.58</v>
      </c>
      <c r="AA4" s="368">
        <v>31.72</v>
      </c>
      <c r="AB4" s="95">
        <v>406400</v>
      </c>
      <c r="AC4" s="243">
        <v>31.72</v>
      </c>
      <c r="AD4" s="2">
        <f t="shared" ref="AD4:AD67" si="0">Y4-Z4</f>
        <v>0.66000000000000369</v>
      </c>
      <c r="AE4" s="138">
        <f t="shared" ref="AE4:AE67" si="1">AC4/AC5-1</f>
        <v>6.309148264984632E-4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1593.5</v>
      </c>
      <c r="W5" s="94">
        <v>42641</v>
      </c>
      <c r="X5" s="368">
        <v>32.19</v>
      </c>
      <c r="Y5" s="40">
        <v>32.5</v>
      </c>
      <c r="Z5" s="40">
        <v>31.47</v>
      </c>
      <c r="AA5" s="368">
        <v>31.7</v>
      </c>
      <c r="AB5" s="95">
        <v>603100</v>
      </c>
      <c r="AC5" s="243">
        <v>31.7</v>
      </c>
      <c r="AD5" s="2">
        <f t="shared" si="0"/>
        <v>1.0300000000000011</v>
      </c>
      <c r="AE5" s="138">
        <f t="shared" si="1"/>
        <v>-1.2461059190031265E-2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42640</v>
      </c>
      <c r="X6" s="368">
        <v>31.97</v>
      </c>
      <c r="Y6" s="40">
        <v>32.56</v>
      </c>
      <c r="Z6" s="40">
        <v>31.89</v>
      </c>
      <c r="AA6" s="368">
        <v>32.1</v>
      </c>
      <c r="AB6" s="95">
        <v>580900</v>
      </c>
      <c r="AC6" s="243">
        <v>32.1</v>
      </c>
      <c r="AD6" s="2">
        <f t="shared" si="0"/>
        <v>0.67000000000000171</v>
      </c>
      <c r="AE6" s="138">
        <f t="shared" si="1"/>
        <v>2.4984384759525469E-3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34.5</v>
      </c>
      <c r="R7" s="30">
        <v>42650</v>
      </c>
      <c r="T7" s="85"/>
      <c r="W7" s="94">
        <v>42639</v>
      </c>
      <c r="X7" s="368">
        <v>32.090000000000003</v>
      </c>
      <c r="Y7" s="40">
        <v>32.56</v>
      </c>
      <c r="Z7" s="40">
        <v>31.9</v>
      </c>
      <c r="AA7" s="368">
        <v>32.020000000000003</v>
      </c>
      <c r="AB7" s="95">
        <v>470900</v>
      </c>
      <c r="AC7" s="243">
        <v>32.020000000000003</v>
      </c>
      <c r="AD7" s="2">
        <f t="shared" si="0"/>
        <v>0.66000000000000369</v>
      </c>
      <c r="AE7" s="138">
        <f t="shared" si="1"/>
        <v>-2.1813649111872557E-3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34.5</v>
      </c>
      <c r="W8" s="94">
        <v>42636</v>
      </c>
      <c r="X8" s="368">
        <v>31.91</v>
      </c>
      <c r="Y8" s="40">
        <v>32.5</v>
      </c>
      <c r="Z8" s="40">
        <v>31.91</v>
      </c>
      <c r="AA8" s="368">
        <v>32.090000000000003</v>
      </c>
      <c r="AB8" s="95">
        <v>323800</v>
      </c>
      <c r="AC8" s="243">
        <v>32.090000000000003</v>
      </c>
      <c r="AD8" s="2">
        <f t="shared" si="0"/>
        <v>0.58999999999999986</v>
      </c>
      <c r="AE8" s="138">
        <f t="shared" si="1"/>
        <v>-1.5556938394523101E-3</v>
      </c>
    </row>
    <row r="9" spans="1:40" x14ac:dyDescent="0.25">
      <c r="O9" s="11" t="s">
        <v>222</v>
      </c>
      <c r="P9"/>
      <c r="Q9" s="138">
        <f>IF(Q2=0, 0, Q8/Q6)</f>
        <v>2.2129570237331624E-2</v>
      </c>
      <c r="W9" s="94">
        <v>42635</v>
      </c>
      <c r="X9" s="368">
        <v>32.1</v>
      </c>
      <c r="Y9" s="40">
        <v>32.479999999999997</v>
      </c>
      <c r="Z9" s="40">
        <v>32.1</v>
      </c>
      <c r="AA9" s="368">
        <v>32.14</v>
      </c>
      <c r="AB9" s="95">
        <v>461100</v>
      </c>
      <c r="AC9" s="243">
        <v>32.14</v>
      </c>
      <c r="AD9" s="2">
        <f t="shared" si="0"/>
        <v>0.37999999999999545</v>
      </c>
      <c r="AE9" s="138">
        <f t="shared" si="1"/>
        <v>2.8081123244931838E-3</v>
      </c>
      <c r="AK9" s="234"/>
      <c r="AN9" s="234"/>
    </row>
    <row r="10" spans="1:40" ht="12.75" customHeight="1" x14ac:dyDescent="0.25">
      <c r="O10" s="11" t="s">
        <v>221</v>
      </c>
      <c r="Q10" s="2">
        <f>M37</f>
        <v>0</v>
      </c>
      <c r="W10" s="94">
        <v>42634</v>
      </c>
      <c r="X10" s="368">
        <v>31.8</v>
      </c>
      <c r="Y10" s="40">
        <v>32.1</v>
      </c>
      <c r="Z10" s="40">
        <v>31.52</v>
      </c>
      <c r="AA10" s="368">
        <v>32.049999999999997</v>
      </c>
      <c r="AB10" s="95">
        <v>391300</v>
      </c>
      <c r="AC10" s="243">
        <v>32.049999999999997</v>
      </c>
      <c r="AD10" s="2">
        <f t="shared" si="0"/>
        <v>0.58000000000000185</v>
      </c>
      <c r="AE10" s="138">
        <f t="shared" si="1"/>
        <v>7.8616352201257289E-3</v>
      </c>
    </row>
    <row r="11" spans="1:40" x14ac:dyDescent="0.25">
      <c r="O11" s="11" t="s">
        <v>182</v>
      </c>
      <c r="Q11" s="138">
        <v>0</v>
      </c>
      <c r="W11" s="94">
        <v>42633</v>
      </c>
      <c r="X11" s="368">
        <v>31.73</v>
      </c>
      <c r="Y11" s="40">
        <v>31.97</v>
      </c>
      <c r="Z11" s="40">
        <v>31.59</v>
      </c>
      <c r="AA11" s="368">
        <v>31.8</v>
      </c>
      <c r="AB11" s="95">
        <v>396600</v>
      </c>
      <c r="AC11" s="243">
        <v>31.8</v>
      </c>
      <c r="AD11" s="2">
        <f t="shared" si="0"/>
        <v>0.37999999999999901</v>
      </c>
      <c r="AE11" s="138">
        <f t="shared" si="1"/>
        <v>8.8832487309644659E-3</v>
      </c>
      <c r="AK11" s="234"/>
      <c r="AN11" s="234"/>
    </row>
    <row r="12" spans="1:40" x14ac:dyDescent="0.25">
      <c r="W12" s="94">
        <v>42632</v>
      </c>
      <c r="X12" s="368">
        <v>31.81</v>
      </c>
      <c r="Y12" s="40">
        <v>32.01</v>
      </c>
      <c r="Z12" s="40">
        <v>31.48</v>
      </c>
      <c r="AA12" s="368">
        <v>31.52</v>
      </c>
      <c r="AB12" s="95">
        <v>591400</v>
      </c>
      <c r="AC12" s="243">
        <v>31.52</v>
      </c>
      <c r="AD12" s="2">
        <f t="shared" si="0"/>
        <v>0.52999999999999758</v>
      </c>
      <c r="AE12" s="138">
        <f t="shared" si="1"/>
        <v>-6.3051702395964249E-3</v>
      </c>
    </row>
    <row r="13" spans="1:40" x14ac:dyDescent="0.25">
      <c r="W13" s="94">
        <v>42629</v>
      </c>
      <c r="X13" s="368">
        <v>31.55</v>
      </c>
      <c r="Y13" s="40">
        <v>31.92</v>
      </c>
      <c r="Z13" s="40">
        <v>31.36</v>
      </c>
      <c r="AA13" s="368">
        <v>31.72</v>
      </c>
      <c r="AB13" s="95">
        <v>787200</v>
      </c>
      <c r="AC13" s="243">
        <v>31.72</v>
      </c>
      <c r="AD13" s="2">
        <f t="shared" si="0"/>
        <v>0.56000000000000227</v>
      </c>
      <c r="AE13" s="138">
        <f t="shared" si="1"/>
        <v>-3.1515915537350114E-4</v>
      </c>
      <c r="AK13" s="234"/>
      <c r="AN13" s="234"/>
    </row>
    <row r="14" spans="1:40" x14ac:dyDescent="0.25">
      <c r="T14" s="84"/>
      <c r="U14" s="11"/>
      <c r="W14" s="94">
        <v>42628</v>
      </c>
      <c r="X14" s="368">
        <v>31.85</v>
      </c>
      <c r="Y14" s="40">
        <v>31.86</v>
      </c>
      <c r="Z14" s="40">
        <v>31.4</v>
      </c>
      <c r="AA14" s="368">
        <v>31.73</v>
      </c>
      <c r="AB14" s="95">
        <v>404500</v>
      </c>
      <c r="AC14" s="243">
        <v>31.73</v>
      </c>
      <c r="AD14" s="2">
        <f t="shared" si="0"/>
        <v>0.46000000000000085</v>
      </c>
      <c r="AE14" s="138">
        <f t="shared" si="1"/>
        <v>4.1139240506329333E-3</v>
      </c>
    </row>
    <row r="15" spans="1:40" x14ac:dyDescent="0.25">
      <c r="W15" s="94">
        <v>42627</v>
      </c>
      <c r="X15" s="368">
        <v>31.61</v>
      </c>
      <c r="Y15" s="40">
        <v>31.98</v>
      </c>
      <c r="Z15" s="40">
        <v>31.51</v>
      </c>
      <c r="AA15" s="368">
        <v>31.6</v>
      </c>
      <c r="AB15" s="95">
        <v>552400</v>
      </c>
      <c r="AC15" s="243">
        <v>31.6</v>
      </c>
      <c r="AD15" s="2">
        <f t="shared" si="0"/>
        <v>0.46999999999999886</v>
      </c>
      <c r="AE15" s="138">
        <f t="shared" si="1"/>
        <v>-3.4689372437716193E-3</v>
      </c>
      <c r="AK15" s="234"/>
      <c r="AN15" s="234"/>
    </row>
    <row r="16" spans="1:40" x14ac:dyDescent="0.25">
      <c r="W16" s="94">
        <v>42626</v>
      </c>
      <c r="X16" s="368">
        <v>31.34</v>
      </c>
      <c r="Y16" s="40">
        <v>31.87</v>
      </c>
      <c r="Z16" s="40">
        <v>31.33</v>
      </c>
      <c r="AA16" s="368">
        <v>31.71</v>
      </c>
      <c r="AB16" s="95">
        <v>507200</v>
      </c>
      <c r="AC16" s="243">
        <v>31.71</v>
      </c>
      <c r="AD16" s="2">
        <f t="shared" si="0"/>
        <v>0.5400000000000027</v>
      </c>
      <c r="AE16" s="138">
        <f t="shared" si="1"/>
        <v>3.1635558367606453E-3</v>
      </c>
    </row>
    <row r="17" spans="1:40" x14ac:dyDescent="0.25">
      <c r="W17" s="94">
        <v>42625</v>
      </c>
      <c r="X17" s="368">
        <v>31.36</v>
      </c>
      <c r="Y17" s="40">
        <v>31.73</v>
      </c>
      <c r="Z17" s="40">
        <v>31.14</v>
      </c>
      <c r="AA17" s="368">
        <v>31.61</v>
      </c>
      <c r="AB17" s="95">
        <v>569600</v>
      </c>
      <c r="AC17" s="243">
        <v>31.61</v>
      </c>
      <c r="AD17" s="2">
        <f t="shared" si="0"/>
        <v>0.58999999999999986</v>
      </c>
      <c r="AE17" s="138">
        <f t="shared" si="1"/>
        <v>3.4920634920634352E-3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42622</v>
      </c>
      <c r="X18" s="368">
        <v>31.5</v>
      </c>
      <c r="Y18" s="40">
        <v>31.87</v>
      </c>
      <c r="Z18" s="40">
        <v>31.28</v>
      </c>
      <c r="AA18" s="368">
        <v>31.5</v>
      </c>
      <c r="AB18" s="95">
        <v>825700</v>
      </c>
      <c r="AC18" s="243">
        <v>31.5</v>
      </c>
      <c r="AD18" s="2">
        <f t="shared" si="0"/>
        <v>0.58999999999999986</v>
      </c>
      <c r="AE18" s="138">
        <f t="shared" si="1"/>
        <v>-4.7393364928909332E-3</v>
      </c>
    </row>
    <row r="19" spans="1:40" x14ac:dyDescent="0.25">
      <c r="W19" s="94">
        <v>42621</v>
      </c>
      <c r="X19" s="368">
        <v>31.52</v>
      </c>
      <c r="Y19" s="40">
        <v>31.75</v>
      </c>
      <c r="Z19" s="40">
        <v>31.44</v>
      </c>
      <c r="AA19" s="368">
        <v>31.65</v>
      </c>
      <c r="AB19" s="95">
        <v>551800</v>
      </c>
      <c r="AC19" s="243">
        <v>31.65</v>
      </c>
      <c r="AD19" s="2">
        <f t="shared" si="0"/>
        <v>0.30999999999999872</v>
      </c>
      <c r="AE19" s="138">
        <f t="shared" si="1"/>
        <v>4.4430339574736966E-3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42620</v>
      </c>
      <c r="X20" s="368">
        <v>31.36</v>
      </c>
      <c r="Y20" s="40">
        <v>31.61</v>
      </c>
      <c r="Z20" s="40">
        <v>31.16</v>
      </c>
      <c r="AA20" s="368">
        <v>31.51</v>
      </c>
      <c r="AB20" s="95">
        <v>410300</v>
      </c>
      <c r="AC20" s="243">
        <v>31.51</v>
      </c>
      <c r="AD20" s="2">
        <f t="shared" si="0"/>
        <v>0.44999999999999929</v>
      </c>
      <c r="AE20" s="138">
        <f t="shared" si="1"/>
        <v>7.0310003195910298E-3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>C21*(E21-D21)</f>
        <v>5.4999999999999716</v>
      </c>
      <c r="G21" s="40">
        <f>D21*C21</f>
        <v>1559</v>
      </c>
      <c r="H21" s="231">
        <f>(E21-D21)/D21</f>
        <v>3.5279025016035736E-3</v>
      </c>
      <c r="I21" s="40"/>
      <c r="W21" s="94">
        <v>42619</v>
      </c>
      <c r="X21" s="368">
        <v>31.84</v>
      </c>
      <c r="Y21" s="40">
        <v>31.95</v>
      </c>
      <c r="Z21" s="40">
        <v>30.91</v>
      </c>
      <c r="AA21" s="368">
        <v>31.29</v>
      </c>
      <c r="AB21" s="95">
        <v>651900</v>
      </c>
      <c r="AC21" s="243">
        <v>31.29</v>
      </c>
      <c r="AD21" s="2">
        <f t="shared" si="0"/>
        <v>1.0399999999999991</v>
      </c>
      <c r="AE21" s="138">
        <f t="shared" si="1"/>
        <v>-1.6037735849056656E-2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>C22*(E22-D22)</f>
        <v>16.500000000000092</v>
      </c>
      <c r="G22" s="40">
        <f>D22*C22</f>
        <v>1559</v>
      </c>
      <c r="H22" s="231">
        <f>(E22-D22)/D22</f>
        <v>1.0583707504810835E-2</v>
      </c>
      <c r="I22" s="40"/>
      <c r="W22" s="94">
        <v>42615</v>
      </c>
      <c r="X22" s="368">
        <v>31.8</v>
      </c>
      <c r="Y22" s="40">
        <v>31.9</v>
      </c>
      <c r="Z22" s="40">
        <v>31.5</v>
      </c>
      <c r="AA22" s="368">
        <v>31.8</v>
      </c>
      <c r="AB22" s="95">
        <v>524700</v>
      </c>
      <c r="AC22" s="243">
        <v>31.8</v>
      </c>
      <c r="AD22" s="2">
        <f t="shared" si="0"/>
        <v>0.39999999999999858</v>
      </c>
      <c r="AE22" s="138">
        <f t="shared" si="1"/>
        <v>6.0107560898450263E-3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>C23*(E23-D23)</f>
        <v>23.499999999999943</v>
      </c>
      <c r="G23" s="40">
        <f>D23*C23</f>
        <v>1559</v>
      </c>
      <c r="H23" s="231">
        <f>(E23-D23)/D23</f>
        <v>1.5073765234124403E-2</v>
      </c>
      <c r="I23" s="40"/>
      <c r="W23" s="94">
        <v>42614</v>
      </c>
      <c r="X23" s="368">
        <v>31.65</v>
      </c>
      <c r="Y23" s="40">
        <v>31.78</v>
      </c>
      <c r="Z23" s="40">
        <v>31.5</v>
      </c>
      <c r="AA23" s="368">
        <v>31.61</v>
      </c>
      <c r="AB23" s="95">
        <v>562700</v>
      </c>
      <c r="AC23" s="243">
        <v>31.61</v>
      </c>
      <c r="AD23" s="2">
        <f t="shared" si="0"/>
        <v>0.28000000000000114</v>
      </c>
      <c r="AE23" s="138">
        <f t="shared" si="1"/>
        <v>-1.2638230647709081E-3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>C24*(E24-D24)</f>
        <v>16.000000000000014</v>
      </c>
      <c r="G24" s="40">
        <f>D24*C24</f>
        <v>1559</v>
      </c>
      <c r="H24" s="231">
        <f>(E24-D24)/D24</f>
        <v>1.0262989095574096E-2</v>
      </c>
      <c r="I24" s="40"/>
      <c r="W24" s="94">
        <v>42613</v>
      </c>
      <c r="X24" s="368">
        <v>31.6</v>
      </c>
      <c r="Y24" s="40">
        <v>31.74</v>
      </c>
      <c r="Z24" s="40">
        <v>31.45</v>
      </c>
      <c r="AA24" s="368">
        <v>31.65</v>
      </c>
      <c r="AB24" s="95">
        <v>490500</v>
      </c>
      <c r="AC24" s="243">
        <v>31.65</v>
      </c>
      <c r="AD24" s="2">
        <f t="shared" si="0"/>
        <v>0.28999999999999915</v>
      </c>
      <c r="AE24" s="138">
        <f t="shared" si="1"/>
        <v>1.5822784810126667E-3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>C25*(E25-D25)</f>
        <v>43.499999999999872</v>
      </c>
      <c r="G25" s="40">
        <f>D25*C25</f>
        <v>1559</v>
      </c>
      <c r="H25" s="231">
        <f>(E25-D25)/D25</f>
        <v>2.7902501603591964E-2</v>
      </c>
      <c r="I25" s="40"/>
      <c r="W25" s="94">
        <v>42612</v>
      </c>
      <c r="X25" s="368">
        <v>31.5</v>
      </c>
      <c r="Y25" s="40">
        <v>31.65</v>
      </c>
      <c r="Z25" s="40">
        <v>31.3</v>
      </c>
      <c r="AA25" s="368">
        <v>31.6</v>
      </c>
      <c r="AB25" s="95">
        <v>448000</v>
      </c>
      <c r="AC25" s="243">
        <v>31.6</v>
      </c>
      <c r="AD25" s="2">
        <f t="shared" si="0"/>
        <v>0.34999999999999787</v>
      </c>
      <c r="AE25" s="138">
        <f t="shared" si="1"/>
        <v>3.1746031746031633E-3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>C26*(E26-D26)</f>
        <v>34.500000000000064</v>
      </c>
      <c r="G26" s="40">
        <f>D26*C26</f>
        <v>1559</v>
      </c>
      <c r="H26" s="231">
        <f>(E26-D26)/D26</f>
        <v>2.2129570237331662E-2</v>
      </c>
      <c r="I26" s="40"/>
      <c r="W26" s="94">
        <v>42611</v>
      </c>
      <c r="X26" s="368">
        <v>31.06</v>
      </c>
      <c r="Y26" s="40">
        <v>31.65</v>
      </c>
      <c r="Z26" s="40">
        <v>30.9</v>
      </c>
      <c r="AA26" s="368">
        <v>31.5</v>
      </c>
      <c r="AB26" s="95">
        <v>564000</v>
      </c>
      <c r="AC26" s="243">
        <v>31.5</v>
      </c>
      <c r="AD26" s="2">
        <f t="shared" si="0"/>
        <v>0.75</v>
      </c>
      <c r="AE26" s="138">
        <f t="shared" si="1"/>
        <v>2.1069692058346856E-2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42608</v>
      </c>
      <c r="X27" s="368">
        <v>30.91</v>
      </c>
      <c r="Y27" s="40">
        <v>31.08</v>
      </c>
      <c r="Z27" s="40">
        <v>30.68</v>
      </c>
      <c r="AA27" s="368">
        <v>30.85</v>
      </c>
      <c r="AB27" s="95">
        <v>336900</v>
      </c>
      <c r="AC27" s="243">
        <v>30.85</v>
      </c>
      <c r="AD27" s="2">
        <f t="shared" si="0"/>
        <v>0.39999999999999858</v>
      </c>
      <c r="AE27" s="138">
        <f t="shared" si="1"/>
        <v>-3.8747174685178631E-3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42607</v>
      </c>
      <c r="X28" s="368">
        <v>30.84</v>
      </c>
      <c r="Y28" s="40">
        <v>31.09</v>
      </c>
      <c r="Z28" s="40">
        <v>30.72</v>
      </c>
      <c r="AA28" s="368">
        <v>30.97</v>
      </c>
      <c r="AB28" s="95">
        <v>496300</v>
      </c>
      <c r="AC28" s="243">
        <v>30.97</v>
      </c>
      <c r="AD28" s="2">
        <f t="shared" si="0"/>
        <v>0.37000000000000099</v>
      </c>
      <c r="AE28" s="138">
        <f t="shared" si="1"/>
        <v>3.5644847699287663E-3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42606</v>
      </c>
      <c r="X29" s="368">
        <v>31.32</v>
      </c>
      <c r="Y29" s="40">
        <v>31.37</v>
      </c>
      <c r="Z29" s="40">
        <v>30.76</v>
      </c>
      <c r="AA29" s="368">
        <v>30.86</v>
      </c>
      <c r="AB29" s="95">
        <v>532100</v>
      </c>
      <c r="AC29" s="243">
        <v>30.86</v>
      </c>
      <c r="AD29" s="2">
        <f t="shared" si="0"/>
        <v>0.60999999999999943</v>
      </c>
      <c r="AE29" s="138">
        <f t="shared" si="1"/>
        <v>-1.1531069827033891E-2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42605</v>
      </c>
      <c r="X30" s="368">
        <v>31.13</v>
      </c>
      <c r="Y30" s="40">
        <v>31.78</v>
      </c>
      <c r="Z30" s="40">
        <v>30.61</v>
      </c>
      <c r="AA30" s="368">
        <v>31.22</v>
      </c>
      <c r="AB30" s="95">
        <v>2833100</v>
      </c>
      <c r="AC30" s="243">
        <v>31.22</v>
      </c>
      <c r="AD30" s="2">
        <f t="shared" si="0"/>
        <v>1.1700000000000017</v>
      </c>
      <c r="AE30" s="138">
        <f t="shared" si="1"/>
        <v>-7.4688796680497993E-2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42604</v>
      </c>
      <c r="X31" s="368">
        <v>32.93</v>
      </c>
      <c r="Y31" s="40">
        <v>33.96</v>
      </c>
      <c r="Z31" s="40">
        <v>32.93</v>
      </c>
      <c r="AA31" s="368">
        <v>33.74</v>
      </c>
      <c r="AB31" s="95">
        <v>913900</v>
      </c>
      <c r="AC31" s="243">
        <v>33.74</v>
      </c>
      <c r="AD31" s="2">
        <f t="shared" si="0"/>
        <v>1.0300000000000011</v>
      </c>
      <c r="AE31" s="138">
        <f t="shared" si="1"/>
        <v>2.7405602923264327E-2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42601</v>
      </c>
      <c r="X32" s="368">
        <v>32.82</v>
      </c>
      <c r="Y32" s="40">
        <v>33.380000000000003</v>
      </c>
      <c r="Z32" s="40">
        <v>32.46</v>
      </c>
      <c r="AA32" s="368">
        <v>32.840000000000003</v>
      </c>
      <c r="AB32" s="95">
        <v>315200</v>
      </c>
      <c r="AC32" s="243">
        <v>32.840000000000003</v>
      </c>
      <c r="AD32" s="2">
        <f t="shared" si="0"/>
        <v>0.92000000000000171</v>
      </c>
      <c r="AE32" s="138">
        <f t="shared" si="1"/>
        <v>2.1361000915471884E-3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42600</v>
      </c>
      <c r="X33" s="368">
        <v>32.119999999999997</v>
      </c>
      <c r="Y33" s="40">
        <v>33.049999999999997</v>
      </c>
      <c r="Z33" s="40">
        <v>31.99</v>
      </c>
      <c r="AA33" s="368">
        <v>32.770000000000003</v>
      </c>
      <c r="AB33" s="95">
        <v>606900</v>
      </c>
      <c r="AC33" s="243">
        <v>32.770000000000003</v>
      </c>
      <c r="AD33" s="2">
        <f t="shared" si="0"/>
        <v>1.0599999999999987</v>
      </c>
      <c r="AE33" s="138">
        <f t="shared" si="1"/>
        <v>2.0236612702366319E-2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42599</v>
      </c>
      <c r="X34" s="368">
        <v>32.67</v>
      </c>
      <c r="Y34" s="40">
        <v>32.99</v>
      </c>
      <c r="Z34" s="40">
        <v>32.04</v>
      </c>
      <c r="AA34" s="368">
        <v>32.119999999999997</v>
      </c>
      <c r="AB34" s="95">
        <v>502900</v>
      </c>
      <c r="AC34" s="243">
        <v>32.119999999999997</v>
      </c>
      <c r="AD34" s="2">
        <f t="shared" si="0"/>
        <v>0.95000000000000284</v>
      </c>
      <c r="AE34" s="138">
        <f t="shared" si="1"/>
        <v>-1.562978853815522E-2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42598</v>
      </c>
      <c r="X35" s="368">
        <v>32.869999999999997</v>
      </c>
      <c r="Y35" s="40">
        <v>32.94</v>
      </c>
      <c r="Z35" s="40">
        <v>32.630000000000003</v>
      </c>
      <c r="AA35" s="368">
        <v>32.630000000000003</v>
      </c>
      <c r="AB35" s="95">
        <v>234100</v>
      </c>
      <c r="AC35" s="243">
        <v>32.630000000000003</v>
      </c>
      <c r="AD35" s="2">
        <f t="shared" si="0"/>
        <v>0.30999999999999517</v>
      </c>
      <c r="AE35" s="138">
        <f t="shared" si="1"/>
        <v>-7.6034063260340679E-3</v>
      </c>
    </row>
    <row r="36" spans="1:31" x14ac:dyDescent="0.25">
      <c r="W36" s="94">
        <v>42597</v>
      </c>
      <c r="X36" s="368">
        <v>32.909999999999997</v>
      </c>
      <c r="Y36" s="40">
        <v>33.31</v>
      </c>
      <c r="Z36" s="40">
        <v>32.64</v>
      </c>
      <c r="AA36" s="368">
        <v>32.880000000000003</v>
      </c>
      <c r="AB36" s="95">
        <v>372100</v>
      </c>
      <c r="AC36" s="243">
        <v>32.880000000000003</v>
      </c>
      <c r="AD36" s="2">
        <f t="shared" si="0"/>
        <v>0.67000000000000171</v>
      </c>
      <c r="AE36" s="138">
        <f t="shared" si="1"/>
        <v>2.4390243902441266E-3</v>
      </c>
    </row>
    <row r="37" spans="1:31" x14ac:dyDescent="0.25">
      <c r="L37" t="s">
        <v>221</v>
      </c>
      <c r="M37" s="2">
        <f>M55+K55-F55</f>
        <v>0</v>
      </c>
      <c r="W37" s="94">
        <v>42594</v>
      </c>
      <c r="X37" s="368">
        <v>32.89</v>
      </c>
      <c r="Y37" s="40">
        <v>33.15</v>
      </c>
      <c r="Z37" s="40">
        <v>32.68</v>
      </c>
      <c r="AA37" s="368">
        <v>32.799999999999997</v>
      </c>
      <c r="AB37" s="95">
        <v>154400</v>
      </c>
      <c r="AC37" s="243">
        <v>32.799999999999997</v>
      </c>
      <c r="AD37" s="2">
        <f t="shared" si="0"/>
        <v>0.46999999999999886</v>
      </c>
      <c r="AE37" s="138">
        <f t="shared" si="1"/>
        <v>-6.6626287098729975E-3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42593</v>
      </c>
      <c r="X38" s="368">
        <v>32.979999999999997</v>
      </c>
      <c r="Y38" s="40">
        <v>33.36</v>
      </c>
      <c r="Z38" s="40">
        <v>32.9</v>
      </c>
      <c r="AA38" s="368">
        <v>33.020000000000003</v>
      </c>
      <c r="AB38" s="95">
        <v>209200</v>
      </c>
      <c r="AC38" s="243">
        <v>33.020000000000003</v>
      </c>
      <c r="AD38" s="2">
        <f t="shared" si="0"/>
        <v>0.46000000000000085</v>
      </c>
      <c r="AE38" s="138">
        <f t="shared" si="1"/>
        <v>6.0606060606072099E-4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4" t="s">
        <v>78</v>
      </c>
      <c r="Q39" s="584"/>
      <c r="R39" s="34"/>
      <c r="T39" s="91" t="s">
        <v>113</v>
      </c>
      <c r="W39" s="94">
        <v>42592</v>
      </c>
      <c r="X39" s="368">
        <v>32.99</v>
      </c>
      <c r="Y39" s="40">
        <v>33.47</v>
      </c>
      <c r="Z39" s="40">
        <v>32.86</v>
      </c>
      <c r="AA39" s="368">
        <v>33</v>
      </c>
      <c r="AB39" s="95">
        <v>427600</v>
      </c>
      <c r="AC39" s="243">
        <v>33</v>
      </c>
      <c r="AD39" s="2">
        <f t="shared" si="0"/>
        <v>0.60999999999999943</v>
      </c>
      <c r="AE39" s="138">
        <f t="shared" si="1"/>
        <v>-3.6231884057970065E-3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35.057000000000002</v>
      </c>
      <c r="R40" s="34"/>
      <c r="T40" s="97" t="s">
        <v>98</v>
      </c>
      <c r="U40" s="129">
        <v>32.340000000000003</v>
      </c>
      <c r="W40" s="94">
        <v>42591</v>
      </c>
      <c r="X40" s="368">
        <v>33.17</v>
      </c>
      <c r="Y40" s="40">
        <v>33.659999999999997</v>
      </c>
      <c r="Z40" s="40">
        <v>32.99</v>
      </c>
      <c r="AA40" s="368">
        <v>33.119999999999997</v>
      </c>
      <c r="AB40" s="95">
        <v>513600</v>
      </c>
      <c r="AC40" s="243">
        <v>33.119999999999997</v>
      </c>
      <c r="AD40" s="2">
        <f t="shared" si="0"/>
        <v>0.6699999999999946</v>
      </c>
      <c r="AE40" s="138">
        <f t="shared" si="1"/>
        <v>-2.4096385542170529E-3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34.738300000000002</v>
      </c>
      <c r="R41" s="34"/>
      <c r="T41" s="87" t="s">
        <v>99</v>
      </c>
      <c r="U41" s="130">
        <v>32.409999999999997</v>
      </c>
      <c r="W41" s="94">
        <v>42590</v>
      </c>
      <c r="X41" s="368">
        <v>33.659999999999997</v>
      </c>
      <c r="Y41" s="40">
        <v>34.130000000000003</v>
      </c>
      <c r="Z41" s="40">
        <v>33.159999999999997</v>
      </c>
      <c r="AA41" s="368">
        <v>33.200000000000003</v>
      </c>
      <c r="AB41" s="95">
        <v>409100</v>
      </c>
      <c r="AC41" s="243">
        <v>33.200000000000003</v>
      </c>
      <c r="AD41" s="2">
        <f t="shared" si="0"/>
        <v>0.97000000000000597</v>
      </c>
      <c r="AE41" s="138">
        <f t="shared" si="1"/>
        <v>-1.3372956909360911E-2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34.419600000000003</v>
      </c>
      <c r="R42" s="34"/>
      <c r="T42" s="87" t="s">
        <v>100</v>
      </c>
      <c r="U42" s="130" t="s">
        <v>444</v>
      </c>
      <c r="W42" s="94">
        <v>42587</v>
      </c>
      <c r="X42" s="368">
        <v>32.64</v>
      </c>
      <c r="Y42" s="40">
        <v>33.75</v>
      </c>
      <c r="Z42" s="40">
        <v>32.5</v>
      </c>
      <c r="AA42" s="368">
        <v>33.65</v>
      </c>
      <c r="AB42" s="95">
        <v>880400</v>
      </c>
      <c r="AC42" s="243">
        <v>33.65</v>
      </c>
      <c r="AD42" s="2">
        <f t="shared" si="0"/>
        <v>1.25</v>
      </c>
      <c r="AE42" s="138">
        <f t="shared" si="1"/>
        <v>4.1473228102754556E-2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34.100900000000003</v>
      </c>
      <c r="R43" s="83"/>
      <c r="T43" s="87" t="s">
        <v>101</v>
      </c>
      <c r="U43" s="130" t="s">
        <v>430</v>
      </c>
      <c r="W43" s="94">
        <v>42586</v>
      </c>
      <c r="X43" s="368">
        <v>32.799999999999997</v>
      </c>
      <c r="Y43" s="40">
        <v>32.880000000000003</v>
      </c>
      <c r="Z43" s="40">
        <v>32.15</v>
      </c>
      <c r="AA43" s="368">
        <v>32.31</v>
      </c>
      <c r="AB43" s="95">
        <v>414700</v>
      </c>
      <c r="AC43" s="243">
        <v>32.31</v>
      </c>
      <c r="AD43" s="2">
        <f t="shared" si="0"/>
        <v>0.73000000000000398</v>
      </c>
      <c r="AE43" s="138">
        <f t="shared" si="1"/>
        <v>-1.1926605504587129E-2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33.782200000000003</v>
      </c>
      <c r="R44" s="83"/>
      <c r="T44" s="87" t="s">
        <v>102</v>
      </c>
      <c r="U44" s="130">
        <v>38.57</v>
      </c>
      <c r="W44" s="94">
        <v>42585</v>
      </c>
      <c r="X44" s="368">
        <v>32.299999999999997</v>
      </c>
      <c r="Y44" s="40">
        <v>32.83</v>
      </c>
      <c r="Z44" s="40">
        <v>32.01</v>
      </c>
      <c r="AA44" s="368">
        <v>32.700000000000003</v>
      </c>
      <c r="AB44" s="95">
        <v>718100</v>
      </c>
      <c r="AC44" s="243">
        <v>32.700000000000003</v>
      </c>
      <c r="AD44" s="2">
        <f t="shared" si="0"/>
        <v>0.82000000000000028</v>
      </c>
      <c r="AE44" s="138">
        <f t="shared" si="1"/>
        <v>9.2592592592593004E-3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33.463500000000003</v>
      </c>
      <c r="R45" s="83"/>
      <c r="T45" s="87" t="s">
        <v>103</v>
      </c>
      <c r="U45" s="130">
        <v>0.54499900000000001</v>
      </c>
      <c r="W45" s="94">
        <v>42584</v>
      </c>
      <c r="X45" s="368">
        <v>32.590000000000003</v>
      </c>
      <c r="Y45" s="40">
        <v>32.9</v>
      </c>
      <c r="Z45" s="40">
        <v>31.89</v>
      </c>
      <c r="AA45" s="368">
        <v>32.4</v>
      </c>
      <c r="AB45" s="95">
        <v>1080400</v>
      </c>
      <c r="AC45" s="243">
        <v>32.4</v>
      </c>
      <c r="AD45" s="2">
        <f t="shared" si="0"/>
        <v>1.009999999999998</v>
      </c>
      <c r="AE45" s="138">
        <f t="shared" si="1"/>
        <v>-4.3023970497848563E-3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33.144800000000004</v>
      </c>
      <c r="R46" s="83"/>
      <c r="T46" s="87" t="s">
        <v>123</v>
      </c>
      <c r="U46" s="232" t="s">
        <v>321</v>
      </c>
      <c r="W46" s="94">
        <v>42583</v>
      </c>
      <c r="X46" s="368">
        <v>32.81</v>
      </c>
      <c r="Y46" s="40">
        <v>33.86</v>
      </c>
      <c r="Z46" s="40">
        <v>32.46</v>
      </c>
      <c r="AA46" s="368">
        <v>32.54</v>
      </c>
      <c r="AB46" s="95">
        <v>340100</v>
      </c>
      <c r="AC46" s="243">
        <v>32.54</v>
      </c>
      <c r="AD46" s="2">
        <f t="shared" si="0"/>
        <v>1.3999999999999986</v>
      </c>
      <c r="AE46" s="138">
        <f t="shared" si="1"/>
        <v>-4.8929663608563434E-3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32.826100000000004</v>
      </c>
      <c r="R47" s="83"/>
      <c r="T47" s="87"/>
      <c r="U47" s="130"/>
      <c r="W47" s="94">
        <v>42580</v>
      </c>
      <c r="X47" s="368">
        <v>32.5</v>
      </c>
      <c r="Y47" s="40">
        <v>32.880000000000003</v>
      </c>
      <c r="Z47" s="40">
        <v>31.94</v>
      </c>
      <c r="AA47" s="368">
        <v>32.700000000000003</v>
      </c>
      <c r="AB47" s="95">
        <v>887300</v>
      </c>
      <c r="AC47" s="243">
        <v>32.700000000000003</v>
      </c>
      <c r="AD47" s="2">
        <f t="shared" si="0"/>
        <v>0.94000000000000128</v>
      </c>
      <c r="AE47" s="138">
        <f t="shared" si="1"/>
        <v>8.9478556001236775E-3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32.507400000000004</v>
      </c>
      <c r="R48" s="83"/>
      <c r="T48" s="87" t="s">
        <v>105</v>
      </c>
      <c r="U48" s="130" t="s">
        <v>589</v>
      </c>
      <c r="W48" s="94">
        <v>42579</v>
      </c>
      <c r="X48" s="368">
        <v>32.270000000000003</v>
      </c>
      <c r="Y48" s="40">
        <v>32.57</v>
      </c>
      <c r="Z48" s="40">
        <v>32.14</v>
      </c>
      <c r="AA48" s="368">
        <v>32.409999999999997</v>
      </c>
      <c r="AB48" s="95">
        <v>315200</v>
      </c>
      <c r="AC48" s="243">
        <v>32.409999999999997</v>
      </c>
      <c r="AD48" s="2">
        <f t="shared" si="0"/>
        <v>0.42999999999999972</v>
      </c>
      <c r="AE48" s="138">
        <f t="shared" si="1"/>
        <v>6.8344206275241515E-3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32.188700000000004</v>
      </c>
      <c r="R49" s="83"/>
      <c r="T49" s="87" t="s">
        <v>106</v>
      </c>
      <c r="U49" s="130" t="s">
        <v>408</v>
      </c>
      <c r="W49" s="94">
        <v>42578</v>
      </c>
      <c r="X49" s="368">
        <v>32.54</v>
      </c>
      <c r="Y49" s="40">
        <v>32.6</v>
      </c>
      <c r="Z49" s="40">
        <v>32.130000000000003</v>
      </c>
      <c r="AA49" s="368">
        <v>32.19</v>
      </c>
      <c r="AB49" s="95">
        <v>330400</v>
      </c>
      <c r="AC49" s="243">
        <v>32.19</v>
      </c>
      <c r="AD49" s="2">
        <f t="shared" si="0"/>
        <v>0.46999999999999886</v>
      </c>
      <c r="AE49" s="138">
        <f t="shared" si="1"/>
        <v>-1.2576687116564567E-2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31.87</v>
      </c>
      <c r="R50" s="83"/>
      <c r="T50" s="87" t="s">
        <v>107</v>
      </c>
      <c r="U50" s="131">
        <v>345632</v>
      </c>
      <c r="W50" s="94">
        <v>42577</v>
      </c>
      <c r="X50" s="368">
        <v>32.75</v>
      </c>
      <c r="Y50" s="40">
        <v>32.9</v>
      </c>
      <c r="Z50" s="40">
        <v>32.46</v>
      </c>
      <c r="AA50" s="368">
        <v>32.6</v>
      </c>
      <c r="AB50" s="95">
        <v>435300</v>
      </c>
      <c r="AC50" s="243">
        <v>32.6</v>
      </c>
      <c r="AD50" s="2">
        <f t="shared" si="0"/>
        <v>0.43999999999999773</v>
      </c>
      <c r="AE50" s="138">
        <f t="shared" si="1"/>
        <v>-6.7032297379646666E-3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31.551300000000001</v>
      </c>
      <c r="R51" s="83"/>
      <c r="T51" s="87" t="s">
        <v>110</v>
      </c>
      <c r="U51" s="131">
        <v>511864</v>
      </c>
      <c r="W51" s="94">
        <v>42576</v>
      </c>
      <c r="X51" s="368">
        <v>32.92</v>
      </c>
      <c r="Y51" s="40">
        <v>32.99</v>
      </c>
      <c r="Z51" s="40">
        <v>32.81</v>
      </c>
      <c r="AA51" s="368">
        <v>32.82</v>
      </c>
      <c r="AB51" s="95">
        <v>324300</v>
      </c>
      <c r="AC51" s="243">
        <v>32.82</v>
      </c>
      <c r="AD51" s="2">
        <f t="shared" si="0"/>
        <v>0.17999999999999972</v>
      </c>
      <c r="AE51" s="138">
        <f t="shared" si="1"/>
        <v>-4.8514251061247959E-3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31.232600000000001</v>
      </c>
      <c r="R52" s="83"/>
      <c r="T52" s="87" t="s">
        <v>108</v>
      </c>
      <c r="U52" s="130" t="s">
        <v>590</v>
      </c>
      <c r="W52" s="94">
        <v>42573</v>
      </c>
      <c r="X52" s="368">
        <v>32.89</v>
      </c>
      <c r="Y52" s="40">
        <v>33.159999999999997</v>
      </c>
      <c r="Z52" s="40">
        <v>32.74</v>
      </c>
      <c r="AA52" s="368">
        <v>32.979999999999997</v>
      </c>
      <c r="AB52" s="95">
        <v>326800</v>
      </c>
      <c r="AC52" s="243">
        <v>32.979999999999997</v>
      </c>
      <c r="AD52" s="2">
        <f t="shared" si="0"/>
        <v>0.4199999999999946</v>
      </c>
      <c r="AE52" s="138">
        <f t="shared" si="1"/>
        <v>5.4878048780486743E-3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30.913900000000002</v>
      </c>
      <c r="R53" s="83"/>
      <c r="T53" s="87" t="s">
        <v>111</v>
      </c>
      <c r="U53" s="130">
        <v>24.02</v>
      </c>
      <c r="W53" s="94">
        <v>42572</v>
      </c>
      <c r="X53" s="368">
        <v>33.11</v>
      </c>
      <c r="Y53" s="40">
        <v>33.26</v>
      </c>
      <c r="Z53" s="40">
        <v>32.770000000000003</v>
      </c>
      <c r="AA53" s="368">
        <v>32.799999999999997</v>
      </c>
      <c r="AB53" s="95">
        <v>321500</v>
      </c>
      <c r="AC53" s="243">
        <v>32.799999999999997</v>
      </c>
      <c r="AD53" s="2">
        <f t="shared" si="0"/>
        <v>0.48999999999999488</v>
      </c>
      <c r="AE53" s="138">
        <f t="shared" si="1"/>
        <v>-1.2048192771084487E-2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30.595199999999998</v>
      </c>
      <c r="R54" s="83"/>
      <c r="T54" s="87" t="s">
        <v>112</v>
      </c>
      <c r="U54" s="130">
        <v>1.33</v>
      </c>
      <c r="W54" s="94">
        <v>42571</v>
      </c>
      <c r="X54" s="368">
        <v>32.97</v>
      </c>
      <c r="Y54" s="40">
        <v>33.26</v>
      </c>
      <c r="Z54" s="40">
        <v>32.869999999999997</v>
      </c>
      <c r="AA54" s="368">
        <v>33.200000000000003</v>
      </c>
      <c r="AB54" s="95">
        <v>619500</v>
      </c>
      <c r="AC54" s="243">
        <v>33.200000000000003</v>
      </c>
      <c r="AD54" s="2">
        <f t="shared" si="0"/>
        <v>0.39000000000000057</v>
      </c>
      <c r="AE54" s="138">
        <f t="shared" si="1"/>
        <v>6.9760388231727699E-3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30.276499999999999</v>
      </c>
      <c r="R55" s="83"/>
      <c r="T55" s="87" t="s">
        <v>109</v>
      </c>
      <c r="U55" s="130" t="s">
        <v>124</v>
      </c>
      <c r="W55" s="94">
        <v>42570</v>
      </c>
      <c r="X55" s="368">
        <v>33.14</v>
      </c>
      <c r="Y55" s="40">
        <v>33.29</v>
      </c>
      <c r="Z55" s="40">
        <v>32.74</v>
      </c>
      <c r="AA55" s="368">
        <v>32.97</v>
      </c>
      <c r="AB55" s="95">
        <v>245400</v>
      </c>
      <c r="AC55" s="243">
        <v>32.97</v>
      </c>
      <c r="AD55" s="2">
        <f t="shared" si="0"/>
        <v>0.54999999999999716</v>
      </c>
      <c r="AE55" s="138">
        <f t="shared" si="1"/>
        <v>-8.4210526315789958E-3</v>
      </c>
    </row>
    <row r="56" spans="1:31" x14ac:dyDescent="0.25">
      <c r="O56" s="2"/>
      <c r="P56" s="83">
        <v>0.94</v>
      </c>
      <c r="Q56" s="83">
        <f t="shared" si="2"/>
        <v>29.957799999999999</v>
      </c>
      <c r="R56" s="83"/>
      <c r="W56" s="94">
        <v>42569</v>
      </c>
      <c r="X56" s="368">
        <v>33.21</v>
      </c>
      <c r="Y56" s="40">
        <v>33.33</v>
      </c>
      <c r="Z56" s="40">
        <v>32.96</v>
      </c>
      <c r="AA56" s="368">
        <v>33.25</v>
      </c>
      <c r="AB56" s="95">
        <v>326800</v>
      </c>
      <c r="AC56" s="243">
        <v>33.25</v>
      </c>
      <c r="AD56" s="2">
        <f t="shared" si="0"/>
        <v>0.36999999999999744</v>
      </c>
      <c r="AE56" s="138">
        <f t="shared" si="1"/>
        <v>6.0186578393017776E-4</v>
      </c>
    </row>
    <row r="57" spans="1:31" x14ac:dyDescent="0.25">
      <c r="O57" s="2"/>
      <c r="P57" s="83">
        <v>0.93</v>
      </c>
      <c r="Q57" s="83">
        <f t="shared" si="2"/>
        <v>29.639100000000003</v>
      </c>
      <c r="R57" s="83"/>
      <c r="W57" s="94">
        <v>42566</v>
      </c>
      <c r="X57" s="368">
        <v>33.26</v>
      </c>
      <c r="Y57" s="40">
        <v>33.65</v>
      </c>
      <c r="Z57" s="40">
        <v>33.229999999999997</v>
      </c>
      <c r="AA57" s="368">
        <v>33.229999999999997</v>
      </c>
      <c r="AB57" s="95">
        <v>335800</v>
      </c>
      <c r="AC57" s="243">
        <v>33.229999999999997</v>
      </c>
      <c r="AD57" s="2">
        <f t="shared" si="0"/>
        <v>0.42000000000000171</v>
      </c>
      <c r="AE57" s="138">
        <f t="shared" si="1"/>
        <v>-4.7918538484577056E-3</v>
      </c>
    </row>
    <row r="58" spans="1:31" x14ac:dyDescent="0.25">
      <c r="O58" s="2"/>
      <c r="P58" s="83">
        <v>0.92</v>
      </c>
      <c r="Q58" s="83">
        <f t="shared" si="2"/>
        <v>29.320400000000003</v>
      </c>
      <c r="R58" s="83"/>
      <c r="W58" s="94">
        <v>42565</v>
      </c>
      <c r="X58" s="368">
        <v>34.1</v>
      </c>
      <c r="Y58" s="40">
        <v>34.35</v>
      </c>
      <c r="Z58" s="40">
        <v>33.380000000000003</v>
      </c>
      <c r="AA58" s="368">
        <v>33.39</v>
      </c>
      <c r="AB58" s="95">
        <v>354900</v>
      </c>
      <c r="AC58" s="243">
        <v>33.39</v>
      </c>
      <c r="AD58" s="2">
        <f t="shared" si="0"/>
        <v>0.96999999999999886</v>
      </c>
      <c r="AE58" s="138">
        <f t="shared" si="1"/>
        <v>-1.7363154796939284E-2</v>
      </c>
    </row>
    <row r="59" spans="1:31" x14ac:dyDescent="0.25">
      <c r="O59" s="2"/>
      <c r="P59" s="83">
        <v>0.91</v>
      </c>
      <c r="Q59" s="83">
        <f t="shared" si="2"/>
        <v>29.001700000000003</v>
      </c>
      <c r="R59" s="83"/>
      <c r="W59" s="94">
        <v>42564</v>
      </c>
      <c r="X59" s="368">
        <v>34.04</v>
      </c>
      <c r="Y59" s="40">
        <v>34.270000000000003</v>
      </c>
      <c r="Z59" s="40">
        <v>33.950000000000003</v>
      </c>
      <c r="AA59" s="368">
        <v>33.979999999999997</v>
      </c>
      <c r="AB59" s="95">
        <v>193900</v>
      </c>
      <c r="AC59" s="243">
        <v>33.979999999999997</v>
      </c>
      <c r="AD59" s="2">
        <f t="shared" si="0"/>
        <v>0.32000000000000028</v>
      </c>
      <c r="AE59" s="138">
        <f t="shared" si="1"/>
        <v>-1.1757789535569163E-3</v>
      </c>
    </row>
    <row r="60" spans="1:31" x14ac:dyDescent="0.25">
      <c r="O60" s="2"/>
      <c r="P60" s="83">
        <v>0.9</v>
      </c>
      <c r="Q60" s="83">
        <f t="shared" si="2"/>
        <v>28.683</v>
      </c>
      <c r="R60" s="83"/>
      <c r="W60" s="94">
        <v>42563</v>
      </c>
      <c r="X60" s="368">
        <v>33.43</v>
      </c>
      <c r="Y60" s="40">
        <v>34.21</v>
      </c>
      <c r="Z60" s="40">
        <v>33.43</v>
      </c>
      <c r="AA60" s="368">
        <v>34.020000000000003</v>
      </c>
      <c r="AB60" s="95">
        <v>383900</v>
      </c>
      <c r="AC60" s="243">
        <v>34.020000000000003</v>
      </c>
      <c r="AD60" s="2">
        <f t="shared" si="0"/>
        <v>0.78000000000000114</v>
      </c>
      <c r="AE60" s="138">
        <f t="shared" si="1"/>
        <v>1.9173157579388977E-2</v>
      </c>
    </row>
    <row r="61" spans="1:31" x14ac:dyDescent="0.25">
      <c r="W61" s="94">
        <v>42562</v>
      </c>
      <c r="X61" s="368">
        <v>33.729999999999997</v>
      </c>
      <c r="Y61" s="40">
        <v>33.840000000000003</v>
      </c>
      <c r="Z61" s="40">
        <v>33.31</v>
      </c>
      <c r="AA61" s="368">
        <v>33.380000000000003</v>
      </c>
      <c r="AB61" s="95">
        <v>325000</v>
      </c>
      <c r="AC61" s="243">
        <v>33.380000000000003</v>
      </c>
      <c r="AD61" s="2">
        <f t="shared" si="0"/>
        <v>0.53000000000000114</v>
      </c>
      <c r="AE61" s="138">
        <f t="shared" si="1"/>
        <v>-1.1548711874444839E-2</v>
      </c>
    </row>
    <row r="62" spans="1:31" x14ac:dyDescent="0.25">
      <c r="W62" s="94">
        <v>42559</v>
      </c>
      <c r="X62" s="368">
        <v>33.369999999999997</v>
      </c>
      <c r="Y62" s="40">
        <v>33.909999999999997</v>
      </c>
      <c r="Z62" s="40">
        <v>33.369999999999997</v>
      </c>
      <c r="AA62" s="368">
        <v>33.770000000000003</v>
      </c>
      <c r="AB62" s="95">
        <v>299000</v>
      </c>
      <c r="AC62" s="243">
        <v>33.770000000000003</v>
      </c>
      <c r="AD62" s="2">
        <f t="shared" si="0"/>
        <v>0.53999999999999915</v>
      </c>
      <c r="AE62" s="138">
        <f t="shared" si="1"/>
        <v>1.5639097744361008E-2</v>
      </c>
    </row>
    <row r="63" spans="1:31" x14ac:dyDescent="0.25">
      <c r="W63" s="94">
        <v>42558</v>
      </c>
      <c r="X63" s="368">
        <v>33.17</v>
      </c>
      <c r="Y63" s="40">
        <v>33.58</v>
      </c>
      <c r="Z63" s="40">
        <v>33.049999999999997</v>
      </c>
      <c r="AA63" s="368">
        <v>33.25</v>
      </c>
      <c r="AB63" s="95">
        <v>185400</v>
      </c>
      <c r="AC63" s="243">
        <v>33.25</v>
      </c>
      <c r="AD63" s="2">
        <f t="shared" si="0"/>
        <v>0.53000000000000114</v>
      </c>
      <c r="AE63" s="138">
        <f t="shared" si="1"/>
        <v>1.2044564890092424E-3</v>
      </c>
    </row>
    <row r="64" spans="1:31" x14ac:dyDescent="0.25">
      <c r="W64" s="94">
        <v>42557</v>
      </c>
      <c r="X64" s="368">
        <v>32.56</v>
      </c>
      <c r="Y64" s="40">
        <v>33.28</v>
      </c>
      <c r="Z64" s="40">
        <v>32.43</v>
      </c>
      <c r="AA64" s="368">
        <v>33.21</v>
      </c>
      <c r="AB64" s="95">
        <v>585900</v>
      </c>
      <c r="AC64" s="243">
        <v>33.21</v>
      </c>
      <c r="AD64" s="2">
        <f t="shared" si="0"/>
        <v>0.85000000000000142</v>
      </c>
      <c r="AE64" s="138">
        <f t="shared" si="1"/>
        <v>1.373626373626391E-2</v>
      </c>
    </row>
    <row r="65" spans="23:31" x14ac:dyDescent="0.25">
      <c r="W65" s="94">
        <v>42556</v>
      </c>
      <c r="X65" s="368">
        <v>33.39</v>
      </c>
      <c r="Y65" s="40">
        <v>33.4</v>
      </c>
      <c r="Z65" s="40">
        <v>32.49</v>
      </c>
      <c r="AA65" s="368">
        <v>32.76</v>
      </c>
      <c r="AB65" s="95">
        <v>497000</v>
      </c>
      <c r="AC65" s="243">
        <v>32.76</v>
      </c>
      <c r="AD65" s="2">
        <f t="shared" si="0"/>
        <v>0.90999999999999659</v>
      </c>
      <c r="AE65" s="138">
        <f t="shared" si="1"/>
        <v>-1.7396520695860951E-2</v>
      </c>
    </row>
    <row r="66" spans="23:31" x14ac:dyDescent="0.25">
      <c r="W66" s="94">
        <v>42552</v>
      </c>
      <c r="X66" s="368">
        <v>32.549999999999997</v>
      </c>
      <c r="Y66" s="40">
        <v>33.590000000000003</v>
      </c>
      <c r="Z66" s="40">
        <v>32.340000000000003</v>
      </c>
      <c r="AA66" s="368">
        <v>33.340000000000003</v>
      </c>
      <c r="AB66" s="95">
        <v>534800</v>
      </c>
      <c r="AC66" s="243">
        <v>33.340000000000003</v>
      </c>
      <c r="AD66" s="2">
        <f t="shared" si="0"/>
        <v>1.25</v>
      </c>
      <c r="AE66" s="138">
        <f t="shared" si="1"/>
        <v>1.9571865443425152E-2</v>
      </c>
    </row>
    <row r="67" spans="23:31" x14ac:dyDescent="0.25">
      <c r="W67" s="94">
        <v>42551</v>
      </c>
      <c r="X67" s="368">
        <v>32.19</v>
      </c>
      <c r="Y67" s="40">
        <v>32.729999999999997</v>
      </c>
      <c r="Z67" s="40">
        <v>32.07</v>
      </c>
      <c r="AA67" s="368">
        <v>32.700000000000003</v>
      </c>
      <c r="AB67" s="95">
        <v>525600</v>
      </c>
      <c r="AC67" s="243">
        <v>32.700000000000003</v>
      </c>
      <c r="AD67" s="2">
        <f t="shared" si="0"/>
        <v>0.65999999999999659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7">
    <cfRule type="expression" dxfId="713" priority="19">
      <formula>F27&gt;0</formula>
    </cfRule>
    <cfRule type="expression" dxfId="712" priority="20">
      <formula>F27&lt;0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711" priority="11">
      <formula>F28&gt;0</formula>
    </cfRule>
    <cfRule type="expression" dxfId="710" priority="12">
      <formula>F28&lt;0</formula>
    </cfRule>
  </conditionalFormatting>
  <conditionalFormatting sqref="F28:F35">
    <cfRule type="expression" dxfId="709" priority="13">
      <formula>F28&gt;0</formula>
    </cfRule>
    <cfRule type="expression" dxfId="708" priority="14">
      <formula>F28&lt;0</formula>
    </cfRule>
  </conditionalFormatting>
  <conditionalFormatting sqref="H27:H35">
    <cfRule type="expression" dxfId="707" priority="9">
      <formula>H27&gt;0</formula>
    </cfRule>
    <cfRule type="expression" dxfId="706" priority="10">
      <formula>H27&lt;0</formula>
    </cfRule>
  </conditionalFormatting>
  <conditionalFormatting sqref="F21:F26">
    <cfRule type="expression" dxfId="705" priority="7">
      <formula>F21&gt;0</formula>
    </cfRule>
    <cfRule type="expression" dxfId="704" priority="8">
      <formula>F21&lt;0</formula>
    </cfRule>
  </conditionalFormatting>
  <conditionalFormatting sqref="H21:H26">
    <cfRule type="expression" dxfId="703" priority="5">
      <formula>H21&gt;0</formula>
    </cfRule>
    <cfRule type="expression" dxfId="702" priority="6">
      <formula>H21&lt;0</formula>
    </cfRule>
  </conditionalFormatting>
  <conditionalFormatting sqref="Q8">
    <cfRule type="expression" dxfId="701" priority="1">
      <formula>Q8&gt;0</formula>
    </cfRule>
    <cfRule type="expression" dxfId="700" priority="2">
      <formula>Q8&lt;0</formula>
    </cfRule>
  </conditionalFormatting>
  <conditionalFormatting sqref="Q7">
    <cfRule type="expression" dxfId="699" priority="3">
      <formula>Q7&gt;0</formula>
    </cfRule>
    <cfRule type="expression" dxfId="69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.75" customWidth="1"/>
    <col min="23" max="23" width="14.375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356</v>
      </c>
      <c r="B2" s="525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/>
      <c r="W2" s="133">
        <v>42646</v>
      </c>
      <c r="X2" s="10">
        <v>24.09</v>
      </c>
      <c r="Y2" s="10">
        <v>24.81</v>
      </c>
      <c r="Z2" s="10">
        <v>24.04</v>
      </c>
      <c r="AA2" s="10">
        <v>24.73</v>
      </c>
      <c r="AB2" s="95">
        <v>10974400</v>
      </c>
      <c r="AC2" s="10">
        <v>24.73</v>
      </c>
      <c r="AD2" s="2">
        <f>Y2-Z2</f>
        <v>0.76999999999999957</v>
      </c>
      <c r="AE2" s="138">
        <f>AC2/AC3-1</f>
        <v>2.1056977704376534E-2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/>
      <c r="W3" s="133">
        <v>42643</v>
      </c>
      <c r="X3" s="10">
        <v>24.21</v>
      </c>
      <c r="Y3" s="10">
        <v>24.42</v>
      </c>
      <c r="Z3" s="10">
        <v>24.04</v>
      </c>
      <c r="AA3" s="10">
        <v>24.22</v>
      </c>
      <c r="AB3" s="95">
        <v>9673700</v>
      </c>
      <c r="AC3" s="10">
        <v>24.22</v>
      </c>
      <c r="AD3" s="2">
        <f t="shared" ref="AD3:AD66" si="0">Y3-Z3</f>
        <v>0.38000000000000256</v>
      </c>
      <c r="AE3" s="138">
        <f t="shared" ref="AE3:AE66" si="1">AC3/AC4-1</f>
        <v>7.4875207986688785E-3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24.66</v>
      </c>
      <c r="R4" s="527">
        <v>-3.2000000000000002E-3</v>
      </c>
      <c r="T4" s="163"/>
      <c r="U4" s="1"/>
      <c r="W4" s="133">
        <v>42642</v>
      </c>
      <c r="X4" s="10">
        <v>24.17</v>
      </c>
      <c r="Y4" s="10">
        <v>24.41</v>
      </c>
      <c r="Z4" s="10">
        <v>24.01</v>
      </c>
      <c r="AA4" s="10">
        <v>24.04</v>
      </c>
      <c r="AB4" s="95">
        <v>7997700</v>
      </c>
      <c r="AC4" s="10">
        <v>24.04</v>
      </c>
      <c r="AD4" s="2">
        <f t="shared" si="0"/>
        <v>0.39999999999999858</v>
      </c>
      <c r="AE4" s="138">
        <f t="shared" si="1"/>
        <v>-1.1106540518305175E-2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2466</v>
      </c>
      <c r="W5" s="133">
        <v>42641</v>
      </c>
      <c r="X5" s="10">
        <v>24.29</v>
      </c>
      <c r="Y5" s="10">
        <v>24.53</v>
      </c>
      <c r="Z5" s="10">
        <v>24.2</v>
      </c>
      <c r="AA5" s="10">
        <v>24.31</v>
      </c>
      <c r="AB5" s="95">
        <v>13911300</v>
      </c>
      <c r="AC5" s="10">
        <v>24.31</v>
      </c>
      <c r="AD5" s="2">
        <f t="shared" si="0"/>
        <v>0.33000000000000185</v>
      </c>
      <c r="AE5" s="138">
        <f t="shared" si="1"/>
        <v>4.5454545454546302E-3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42640</v>
      </c>
      <c r="X6" s="10">
        <v>23.79</v>
      </c>
      <c r="Y6" s="10">
        <v>24.27</v>
      </c>
      <c r="Z6" s="10">
        <v>23.74</v>
      </c>
      <c r="AA6" s="10">
        <v>24.2</v>
      </c>
      <c r="AB6" s="95">
        <v>7748700</v>
      </c>
      <c r="AC6" s="10">
        <v>24.2</v>
      </c>
      <c r="AD6" s="2">
        <f t="shared" si="0"/>
        <v>0.53000000000000114</v>
      </c>
      <c r="AE6" s="138">
        <f t="shared" si="1"/>
        <v>1.7234131988230317E-2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38</v>
      </c>
      <c r="R7" s="30">
        <v>42650</v>
      </c>
      <c r="W7" s="133">
        <v>42639</v>
      </c>
      <c r="X7" s="10">
        <v>23.84</v>
      </c>
      <c r="Y7" s="10">
        <v>23.95</v>
      </c>
      <c r="Z7" s="10">
        <v>23.6</v>
      </c>
      <c r="AA7" s="10">
        <v>23.79</v>
      </c>
      <c r="AB7" s="95">
        <v>13316800</v>
      </c>
      <c r="AC7" s="10">
        <v>23.79</v>
      </c>
      <c r="AD7" s="2">
        <f t="shared" si="0"/>
        <v>0.34999999999999787</v>
      </c>
      <c r="AE7" s="138">
        <f t="shared" si="1"/>
        <v>-5.8503969912244713E-3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38</v>
      </c>
      <c r="W8" s="133">
        <v>42636</v>
      </c>
      <c r="X8" s="10">
        <v>24.28</v>
      </c>
      <c r="Y8" s="10">
        <v>24.44</v>
      </c>
      <c r="Z8" s="10">
        <v>23.93</v>
      </c>
      <c r="AA8" s="10">
        <v>23.93</v>
      </c>
      <c r="AB8" s="95">
        <v>9741100</v>
      </c>
      <c r="AC8" s="10">
        <v>23.93</v>
      </c>
      <c r="AD8" s="2">
        <f t="shared" si="0"/>
        <v>0.51000000000000156</v>
      </c>
      <c r="AE8" s="138">
        <f t="shared" si="1"/>
        <v>-1.5226337448559724E-2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1.5650741350906095E-2</v>
      </c>
      <c r="W9" s="133">
        <v>42635</v>
      </c>
      <c r="X9" s="10">
        <v>24.19</v>
      </c>
      <c r="Y9" s="10">
        <v>24.48</v>
      </c>
      <c r="Z9" s="10">
        <v>24.09</v>
      </c>
      <c r="AA9" s="10">
        <v>24.3</v>
      </c>
      <c r="AB9" s="95">
        <v>11647400</v>
      </c>
      <c r="AC9" s="10">
        <v>24.3</v>
      </c>
      <c r="AD9" s="2">
        <f t="shared" si="0"/>
        <v>0.39000000000000057</v>
      </c>
      <c r="AE9" s="138">
        <f t="shared" si="1"/>
        <v>1.2499999999999956E-2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42634</v>
      </c>
      <c r="X10" s="10">
        <v>23.87</v>
      </c>
      <c r="Y10" s="10">
        <v>24.04</v>
      </c>
      <c r="Z10" s="10">
        <v>23.78</v>
      </c>
      <c r="AA10" s="10">
        <v>24</v>
      </c>
      <c r="AB10" s="95">
        <v>12887000</v>
      </c>
      <c r="AC10" s="10">
        <v>24</v>
      </c>
      <c r="AD10" s="2">
        <f t="shared" si="0"/>
        <v>0.25999999999999801</v>
      </c>
      <c r="AE10" s="138">
        <f t="shared" si="1"/>
        <v>4.6044370029301174E-3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1.49E-2</v>
      </c>
      <c r="W11" s="133">
        <v>42633</v>
      </c>
      <c r="X11" s="10">
        <v>24.1</v>
      </c>
      <c r="Y11" s="10">
        <v>24.11</v>
      </c>
      <c r="Z11" s="10">
        <v>23.86</v>
      </c>
      <c r="AA11" s="10">
        <v>23.89</v>
      </c>
      <c r="AB11" s="95">
        <v>11610400</v>
      </c>
      <c r="AC11" s="10">
        <v>23.89</v>
      </c>
      <c r="AD11" s="2">
        <f t="shared" si="0"/>
        <v>0.25</v>
      </c>
      <c r="AE11" s="138">
        <f t="shared" si="1"/>
        <v>-1.6715419974926427E-3</v>
      </c>
    </row>
    <row r="12" spans="1:31" x14ac:dyDescent="0.25">
      <c r="H12" s="72"/>
      <c r="W12" s="133">
        <v>42632</v>
      </c>
      <c r="X12" s="10">
        <v>23.97</v>
      </c>
      <c r="Y12" s="10">
        <v>24.07</v>
      </c>
      <c r="Z12" s="10">
        <v>23.81</v>
      </c>
      <c r="AA12" s="10">
        <v>23.93</v>
      </c>
      <c r="AB12" s="95">
        <v>13479700</v>
      </c>
      <c r="AC12" s="10">
        <v>23.93</v>
      </c>
      <c r="AD12" s="2">
        <f t="shared" si="0"/>
        <v>0.26000000000000156</v>
      </c>
      <c r="AE12" s="138">
        <f t="shared" si="1"/>
        <v>1.255230125523088E-3</v>
      </c>
    </row>
    <row r="13" spans="1:31" x14ac:dyDescent="0.25">
      <c r="H13" s="72"/>
      <c r="W13" s="133">
        <v>42629</v>
      </c>
      <c r="X13" s="10">
        <v>23.48</v>
      </c>
      <c r="Y13" s="10">
        <v>23.94</v>
      </c>
      <c r="Z13" s="10">
        <v>23.33</v>
      </c>
      <c r="AA13" s="10">
        <v>23.9</v>
      </c>
      <c r="AB13" s="95">
        <v>27403500</v>
      </c>
      <c r="AC13" s="10">
        <v>23.9</v>
      </c>
      <c r="AD13" s="2">
        <f t="shared" si="0"/>
        <v>0.61000000000000298</v>
      </c>
      <c r="AE13" s="138">
        <f t="shared" si="1"/>
        <v>2.5167785234898599E-3</v>
      </c>
    </row>
    <row r="14" spans="1:31" x14ac:dyDescent="0.25">
      <c r="H14" s="72"/>
      <c r="W14" s="133">
        <v>42628</v>
      </c>
      <c r="X14" s="10">
        <v>23.63</v>
      </c>
      <c r="Y14" s="10">
        <v>23.91</v>
      </c>
      <c r="Z14" s="10">
        <v>23.44</v>
      </c>
      <c r="AA14" s="10">
        <v>23.84</v>
      </c>
      <c r="AB14" s="95">
        <v>17391700</v>
      </c>
      <c r="AC14" s="10">
        <v>23.84</v>
      </c>
      <c r="AD14" s="2">
        <f t="shared" si="0"/>
        <v>0.46999999999999886</v>
      </c>
      <c r="AE14" s="138">
        <f t="shared" si="1"/>
        <v>5.9071729957806962E-3</v>
      </c>
    </row>
    <row r="15" spans="1:31" x14ac:dyDescent="0.25">
      <c r="H15" s="72"/>
      <c r="W15" s="133">
        <v>42627</v>
      </c>
      <c r="X15" s="10">
        <v>23.75</v>
      </c>
      <c r="Y15" s="10">
        <v>23.93</v>
      </c>
      <c r="Z15" s="10">
        <v>23.56</v>
      </c>
      <c r="AA15" s="10">
        <v>23.7</v>
      </c>
      <c r="AB15" s="95">
        <v>13318100</v>
      </c>
      <c r="AC15" s="10">
        <v>23.7</v>
      </c>
      <c r="AD15" s="2">
        <f t="shared" si="0"/>
        <v>0.37000000000000099</v>
      </c>
      <c r="AE15" s="138">
        <f t="shared" si="1"/>
        <v>-4.2176296921137002E-4</v>
      </c>
    </row>
    <row r="16" spans="1:31" x14ac:dyDescent="0.25">
      <c r="H16" s="72"/>
      <c r="W16" s="133">
        <v>42626</v>
      </c>
      <c r="X16" s="10">
        <v>23.7</v>
      </c>
      <c r="Y16" s="10">
        <v>23.85</v>
      </c>
      <c r="Z16" s="10">
        <v>23.41</v>
      </c>
      <c r="AA16" s="10">
        <v>23.71</v>
      </c>
      <c r="AB16" s="95">
        <v>14556800</v>
      </c>
      <c r="AC16" s="10">
        <v>23.71</v>
      </c>
      <c r="AD16" s="2">
        <f t="shared" si="0"/>
        <v>0.44000000000000128</v>
      </c>
      <c r="AE16" s="138">
        <f t="shared" si="1"/>
        <v>-1.0020876826722258E-2</v>
      </c>
    </row>
    <row r="17" spans="1:31" x14ac:dyDescent="0.25">
      <c r="W17" s="133">
        <v>42625</v>
      </c>
      <c r="X17" s="10">
        <v>23.36</v>
      </c>
      <c r="Y17" s="10">
        <v>24.2</v>
      </c>
      <c r="Z17" s="10">
        <v>23.34</v>
      </c>
      <c r="AA17" s="10">
        <v>23.95</v>
      </c>
      <c r="AB17" s="95">
        <v>22765900</v>
      </c>
      <c r="AC17" s="10">
        <v>23.95</v>
      </c>
      <c r="AD17" s="2">
        <f t="shared" si="0"/>
        <v>0.85999999999999943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42625</v>
      </c>
      <c r="X18" s="10" t="s">
        <v>382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42622</v>
      </c>
      <c r="X19" s="10">
        <v>24.53</v>
      </c>
      <c r="Y19" s="10">
        <v>24.65</v>
      </c>
      <c r="Z19" s="10">
        <v>23.56</v>
      </c>
      <c r="AA19" s="10">
        <v>23.57</v>
      </c>
      <c r="AB19" s="95">
        <v>20104900</v>
      </c>
      <c r="AC19" s="10">
        <v>23.39</v>
      </c>
      <c r="AD19" s="2">
        <f t="shared" si="0"/>
        <v>1.0899999999999999</v>
      </c>
      <c r="AE19" s="138">
        <f t="shared" si="1"/>
        <v>-4.7638436482084656E-2</v>
      </c>
    </row>
    <row r="20" spans="1:31" x14ac:dyDescent="0.25">
      <c r="W20" s="133">
        <v>42621</v>
      </c>
      <c r="X20" s="10">
        <v>24.4</v>
      </c>
      <c r="Y20" s="10">
        <v>24.77</v>
      </c>
      <c r="Z20" s="10">
        <v>24.37</v>
      </c>
      <c r="AA20" s="10">
        <v>24.75</v>
      </c>
      <c r="AB20" s="95">
        <v>13602700</v>
      </c>
      <c r="AC20" s="10">
        <v>24.56</v>
      </c>
      <c r="AD20" s="2">
        <f t="shared" si="0"/>
        <v>0.39999999999999858</v>
      </c>
      <c r="AE20" s="138">
        <f t="shared" si="1"/>
        <v>1.529557668458037E-2</v>
      </c>
    </row>
    <row r="21" spans="1:31" x14ac:dyDescent="0.25">
      <c r="W21" s="133">
        <v>42620</v>
      </c>
      <c r="X21" s="10">
        <v>24.38</v>
      </c>
      <c r="Y21" s="10">
        <v>24.61</v>
      </c>
      <c r="Z21" s="10">
        <v>24.34</v>
      </c>
      <c r="AA21" s="10">
        <v>24.38</v>
      </c>
      <c r="AB21" s="95">
        <v>10982300</v>
      </c>
      <c r="AC21" s="10">
        <v>24.19</v>
      </c>
      <c r="AD21" s="2">
        <f t="shared" si="0"/>
        <v>0.26999999999999957</v>
      </c>
      <c r="AE21" s="138">
        <f t="shared" si="1"/>
        <v>-1.6508460586049933E-3</v>
      </c>
    </row>
    <row r="22" spans="1:31" x14ac:dyDescent="0.25">
      <c r="W22" s="133">
        <v>42619</v>
      </c>
      <c r="X22" s="10">
        <v>24.53</v>
      </c>
      <c r="Y22" s="10">
        <v>24.55</v>
      </c>
      <c r="Z22" s="10">
        <v>24.09</v>
      </c>
      <c r="AA22" s="10">
        <v>24.42</v>
      </c>
      <c r="AB22" s="95">
        <v>8132300</v>
      </c>
      <c r="AC22" s="10">
        <v>24.23</v>
      </c>
      <c r="AD22" s="2">
        <f t="shared" si="0"/>
        <v>0.46000000000000085</v>
      </c>
      <c r="AE22" s="138">
        <f t="shared" si="1"/>
        <v>-5.3366174055828886E-3</v>
      </c>
    </row>
    <row r="23" spans="1:31" x14ac:dyDescent="0.25">
      <c r="W23" s="133">
        <v>42615</v>
      </c>
      <c r="X23" s="10">
        <v>24.7</v>
      </c>
      <c r="Y23" s="10">
        <v>24.82</v>
      </c>
      <c r="Z23" s="10">
        <v>24.51</v>
      </c>
      <c r="AA23" s="10">
        <v>24.55</v>
      </c>
      <c r="AB23" s="95">
        <v>4937900</v>
      </c>
      <c r="AC23" s="10">
        <v>24.36</v>
      </c>
      <c r="AD23" s="2">
        <f t="shared" si="0"/>
        <v>0.30999999999999872</v>
      </c>
      <c r="AE23" s="138">
        <f t="shared" si="1"/>
        <v>4.1067761806967695E-4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42614</v>
      </c>
      <c r="X24" s="10">
        <v>24.61</v>
      </c>
      <c r="Y24" s="10">
        <v>24.63</v>
      </c>
      <c r="Z24" s="10">
        <v>24.42</v>
      </c>
      <c r="AA24" s="10">
        <v>24.54</v>
      </c>
      <c r="AB24" s="95">
        <v>6085600</v>
      </c>
      <c r="AC24" s="10">
        <v>24.35</v>
      </c>
      <c r="AD24" s="2">
        <f t="shared" si="0"/>
        <v>0.2099999999999973</v>
      </c>
      <c r="AE24" s="138">
        <f t="shared" si="1"/>
        <v>0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42613</v>
      </c>
      <c r="X25" s="10">
        <v>24.5</v>
      </c>
      <c r="Y25" s="10">
        <v>24.72</v>
      </c>
      <c r="Z25" s="10">
        <v>24.47</v>
      </c>
      <c r="AA25" s="10">
        <v>24.54</v>
      </c>
      <c r="AB25" s="95">
        <v>7270900</v>
      </c>
      <c r="AC25" s="10">
        <v>24.35</v>
      </c>
      <c r="AD25" s="2">
        <f t="shared" si="0"/>
        <v>0.25</v>
      </c>
      <c r="AE25" s="138">
        <f t="shared" si="1"/>
        <v>-4.1050903119865811E-4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42612</v>
      </c>
      <c r="X26" s="10">
        <v>24.72</v>
      </c>
      <c r="Y26" s="10">
        <v>24.77</v>
      </c>
      <c r="Z26" s="10">
        <v>24.5</v>
      </c>
      <c r="AA26" s="10">
        <v>24.55</v>
      </c>
      <c r="AB26" s="95">
        <v>4514500</v>
      </c>
      <c r="AC26" s="10">
        <v>24.36</v>
      </c>
      <c r="AD26" s="2">
        <f t="shared" si="0"/>
        <v>0.26999999999999957</v>
      </c>
      <c r="AE26" s="138">
        <f t="shared" si="1"/>
        <v>-7.7393075356415597E-3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42611</v>
      </c>
      <c r="X27" s="10">
        <v>24.61</v>
      </c>
      <c r="Y27" s="10">
        <v>24.85</v>
      </c>
      <c r="Z27" s="10">
        <v>24.55</v>
      </c>
      <c r="AA27" s="10">
        <v>24.74</v>
      </c>
      <c r="AB27" s="95">
        <v>6535600</v>
      </c>
      <c r="AC27" s="10">
        <v>24.55</v>
      </c>
      <c r="AD27" s="2">
        <f t="shared" si="0"/>
        <v>0.30000000000000071</v>
      </c>
      <c r="AE27" s="138">
        <f t="shared" si="1"/>
        <v>8.2135523613962036E-3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42608</v>
      </c>
      <c r="X28" s="10">
        <v>24.67</v>
      </c>
      <c r="Y28" s="10">
        <v>24.73</v>
      </c>
      <c r="Z28" s="10">
        <v>24.41</v>
      </c>
      <c r="AA28" s="10">
        <v>24.54</v>
      </c>
      <c r="AB28" s="95">
        <v>8062800</v>
      </c>
      <c r="AC28" s="10">
        <v>24.35</v>
      </c>
      <c r="AD28" s="2">
        <f t="shared" si="0"/>
        <v>0.32000000000000028</v>
      </c>
      <c r="AE28" s="138">
        <f t="shared" si="1"/>
        <v>-1.2305168170630987E-3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42607</v>
      </c>
      <c r="X29" s="10">
        <v>24.72</v>
      </c>
      <c r="Y29" s="10">
        <v>24.87</v>
      </c>
      <c r="Z29" s="10">
        <v>24.51</v>
      </c>
      <c r="AA29" s="10">
        <v>24.57</v>
      </c>
      <c r="AB29" s="95">
        <v>6391300</v>
      </c>
      <c r="AC29" s="10">
        <v>24.38</v>
      </c>
      <c r="AD29" s="2">
        <f t="shared" si="0"/>
        <v>0.35999999999999943</v>
      </c>
      <c r="AE29" s="138">
        <f t="shared" si="1"/>
        <v>-9.3457943925233655E-3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42606</v>
      </c>
      <c r="X30" s="10">
        <v>24.91</v>
      </c>
      <c r="Y30" s="10">
        <v>24.98</v>
      </c>
      <c r="Z30" s="10">
        <v>24.72</v>
      </c>
      <c r="AA30" s="10">
        <v>24.8</v>
      </c>
      <c r="AB30" s="95">
        <v>8275900</v>
      </c>
      <c r="AC30" s="10">
        <v>24.61</v>
      </c>
      <c r="AD30" s="2">
        <f t="shared" si="0"/>
        <v>0.26000000000000156</v>
      </c>
      <c r="AE30" s="138">
        <f t="shared" si="1"/>
        <v>-3.6437246963563208E-3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42605</v>
      </c>
      <c r="X31" s="10">
        <v>25.15</v>
      </c>
      <c r="Y31" s="10">
        <v>25.32</v>
      </c>
      <c r="Z31" s="10">
        <v>24.85</v>
      </c>
      <c r="AA31" s="10">
        <v>24.89</v>
      </c>
      <c r="AB31" s="95">
        <v>9037200</v>
      </c>
      <c r="AC31" s="10">
        <v>24.7</v>
      </c>
      <c r="AD31" s="2">
        <f t="shared" si="0"/>
        <v>0.46999999999999886</v>
      </c>
      <c r="AE31" s="138">
        <f t="shared" si="1"/>
        <v>-9.2258323305255407E-3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42604</v>
      </c>
      <c r="X32" s="10">
        <v>25.11</v>
      </c>
      <c r="Y32" s="10">
        <v>25.36</v>
      </c>
      <c r="Z32" s="10">
        <v>25.01</v>
      </c>
      <c r="AA32" s="10">
        <v>25.12</v>
      </c>
      <c r="AB32" s="95">
        <v>8374100</v>
      </c>
      <c r="AC32" s="10">
        <v>24.93</v>
      </c>
      <c r="AD32" s="2">
        <f t="shared" si="0"/>
        <v>0.34999999999999787</v>
      </c>
      <c r="AE32" s="138">
        <f t="shared" si="1"/>
        <v>-1.2019230769231282E-3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42601</v>
      </c>
      <c r="X33" s="10">
        <v>25.05</v>
      </c>
      <c r="Y33" s="10">
        <v>25.17</v>
      </c>
      <c r="Z33" s="10">
        <v>24.86</v>
      </c>
      <c r="AA33" s="10">
        <v>25.15</v>
      </c>
      <c r="AB33" s="95">
        <v>13575100</v>
      </c>
      <c r="AC33" s="10">
        <v>24.96</v>
      </c>
      <c r="AD33" s="2">
        <f t="shared" si="0"/>
        <v>0.31000000000000227</v>
      </c>
      <c r="AE33" s="138">
        <f t="shared" si="1"/>
        <v>2.8123744475692103E-3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42600</v>
      </c>
      <c r="X34" s="10">
        <v>25.44</v>
      </c>
      <c r="Y34" s="10">
        <v>25.52</v>
      </c>
      <c r="Z34" s="10">
        <v>24.99</v>
      </c>
      <c r="AA34" s="10">
        <v>25.08</v>
      </c>
      <c r="AB34" s="95">
        <v>14877200</v>
      </c>
      <c r="AC34" s="10">
        <v>24.89</v>
      </c>
      <c r="AD34" s="2">
        <f t="shared" si="0"/>
        <v>0.53000000000000114</v>
      </c>
      <c r="AE34" s="138">
        <f t="shared" si="1"/>
        <v>-1.5816528272044272E-2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42599</v>
      </c>
      <c r="X35" s="10">
        <v>25.49</v>
      </c>
      <c r="Y35" s="10">
        <v>25.6</v>
      </c>
      <c r="Z35" s="10">
        <v>25.32</v>
      </c>
      <c r="AA35" s="10">
        <v>25.48</v>
      </c>
      <c r="AB35" s="95">
        <v>13351600</v>
      </c>
      <c r="AC35" s="10">
        <v>25.29</v>
      </c>
      <c r="AD35" s="2">
        <f t="shared" si="0"/>
        <v>0.28000000000000114</v>
      </c>
      <c r="AE35" s="138">
        <f t="shared" si="1"/>
        <v>7.9145231499810897E-4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42598</v>
      </c>
      <c r="X36" s="10">
        <v>25.73</v>
      </c>
      <c r="Y36" s="10">
        <v>25.75</v>
      </c>
      <c r="Z36" s="10">
        <v>25.45</v>
      </c>
      <c r="AA36" s="10">
        <v>25.46</v>
      </c>
      <c r="AB36" s="95">
        <v>12208900</v>
      </c>
      <c r="AC36" s="10">
        <v>25.27</v>
      </c>
      <c r="AD36" s="2">
        <f t="shared" si="0"/>
        <v>0.30000000000000071</v>
      </c>
      <c r="AE36" s="138">
        <f t="shared" si="1"/>
        <v>-1.4814814814814725E-2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42597</v>
      </c>
      <c r="X37" s="10">
        <v>26.13</v>
      </c>
      <c r="Y37" s="10">
        <v>26.14</v>
      </c>
      <c r="Z37" s="10">
        <v>25.83</v>
      </c>
      <c r="AA37" s="10">
        <v>25.85</v>
      </c>
      <c r="AB37" s="95">
        <v>6608400</v>
      </c>
      <c r="AC37" s="10">
        <v>25.65</v>
      </c>
      <c r="AD37" s="2">
        <f t="shared" si="0"/>
        <v>0.31000000000000227</v>
      </c>
      <c r="AE37" s="138">
        <f t="shared" si="1"/>
        <v>-6.5840433772270668E-3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42594</v>
      </c>
      <c r="X38" s="10">
        <v>26.05</v>
      </c>
      <c r="Y38" s="10">
        <v>26.37</v>
      </c>
      <c r="Z38" s="10">
        <v>25.95</v>
      </c>
      <c r="AA38" s="10">
        <v>26.02</v>
      </c>
      <c r="AB38" s="95">
        <v>10589700</v>
      </c>
      <c r="AC38" s="10">
        <v>25.82</v>
      </c>
      <c r="AD38" s="2">
        <f t="shared" si="0"/>
        <v>0.42000000000000171</v>
      </c>
      <c r="AE38" s="138">
        <f t="shared" si="1"/>
        <v>-5.3929121725732054E-3</v>
      </c>
    </row>
    <row r="39" spans="1:31" x14ac:dyDescent="0.25">
      <c r="A39" s="23" t="s">
        <v>422</v>
      </c>
      <c r="B39" s="74"/>
      <c r="C39" s="4"/>
      <c r="D39" s="3"/>
      <c r="E39" s="3"/>
      <c r="F39" s="3"/>
      <c r="G39" s="3"/>
      <c r="H39" s="280"/>
      <c r="I39" s="3"/>
      <c r="W39" s="133">
        <v>42593</v>
      </c>
      <c r="X39" s="10">
        <v>25.66</v>
      </c>
      <c r="Y39" s="10">
        <v>26.27</v>
      </c>
      <c r="Z39" s="10">
        <v>25.63</v>
      </c>
      <c r="AA39" s="10">
        <v>26.16</v>
      </c>
      <c r="AB39" s="95">
        <v>15405200</v>
      </c>
      <c r="AC39" s="10">
        <v>25.96</v>
      </c>
      <c r="AD39" s="2">
        <f t="shared" si="0"/>
        <v>0.64000000000000057</v>
      </c>
      <c r="AE39" s="138">
        <f t="shared" si="1"/>
        <v>2.2852639873916614E-2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584" t="s">
        <v>78</v>
      </c>
      <c r="P40" s="584"/>
      <c r="W40" s="133">
        <v>42592</v>
      </c>
      <c r="X40" s="10">
        <v>25.53</v>
      </c>
      <c r="Y40" s="10">
        <v>25.71</v>
      </c>
      <c r="Z40" s="10">
        <v>25.32</v>
      </c>
      <c r="AA40" s="10">
        <v>25.58</v>
      </c>
      <c r="AB40" s="95">
        <v>8030900</v>
      </c>
      <c r="AC40" s="10">
        <v>25.38</v>
      </c>
      <c r="AD40" s="2">
        <f t="shared" si="0"/>
        <v>0.39000000000000057</v>
      </c>
      <c r="AE40" s="138">
        <f t="shared" si="1"/>
        <v>3.558718861210064E-3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27.126000000000001</v>
      </c>
      <c r="Q41" s="2"/>
      <c r="W41" s="133">
        <v>42591</v>
      </c>
      <c r="X41" s="10">
        <v>25.46</v>
      </c>
      <c r="Y41" s="10">
        <v>25.6</v>
      </c>
      <c r="Z41" s="10">
        <v>25.26</v>
      </c>
      <c r="AA41" s="10">
        <v>25.48</v>
      </c>
      <c r="AB41" s="95">
        <v>7564000</v>
      </c>
      <c r="AC41" s="10">
        <v>25.29</v>
      </c>
      <c r="AD41" s="2">
        <f t="shared" si="0"/>
        <v>0.33999999999999986</v>
      </c>
      <c r="AE41" s="138">
        <f t="shared" si="1"/>
        <v>2.7755749405233843E-3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26.8794</v>
      </c>
      <c r="Q42" s="2"/>
      <c r="T42" s="91" t="s">
        <v>113</v>
      </c>
      <c r="W42" s="133">
        <v>42590</v>
      </c>
      <c r="X42" s="10">
        <v>25.51</v>
      </c>
      <c r="Y42" s="10">
        <v>25.62</v>
      </c>
      <c r="Z42" s="10">
        <v>25.37</v>
      </c>
      <c r="AA42" s="10">
        <v>25.41</v>
      </c>
      <c r="AB42" s="95">
        <v>7921900</v>
      </c>
      <c r="AC42" s="10">
        <v>25.22</v>
      </c>
      <c r="AD42" s="2">
        <f t="shared" si="0"/>
        <v>0.25</v>
      </c>
      <c r="AE42" s="138">
        <f t="shared" si="1"/>
        <v>-8.6477987421385016E-3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26.632800000000003</v>
      </c>
      <c r="Q43" s="2"/>
      <c r="T43" s="128" t="s">
        <v>98</v>
      </c>
      <c r="U43" s="129">
        <v>24.22</v>
      </c>
      <c r="W43" s="133">
        <v>42587</v>
      </c>
      <c r="X43" s="10">
        <v>25.71</v>
      </c>
      <c r="Y43" s="10">
        <v>25.91</v>
      </c>
      <c r="Z43" s="10">
        <v>25.6</v>
      </c>
      <c r="AA43" s="10">
        <v>25.64</v>
      </c>
      <c r="AB43" s="95">
        <v>13454600</v>
      </c>
      <c r="AC43" s="10">
        <v>25.44</v>
      </c>
      <c r="AD43" s="2">
        <f t="shared" si="0"/>
        <v>0.30999999999999872</v>
      </c>
      <c r="AE43" s="138">
        <f t="shared" si="1"/>
        <v>1.969279243796862E-3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5"/>
        <v>26.386200000000002</v>
      </c>
      <c r="Q44" s="2"/>
      <c r="T44" s="93" t="s">
        <v>99</v>
      </c>
      <c r="U44" s="130">
        <v>24.09</v>
      </c>
      <c r="W44" s="133">
        <v>42586</v>
      </c>
      <c r="X44" s="10">
        <v>26.04</v>
      </c>
      <c r="Y44" s="10">
        <v>26.45</v>
      </c>
      <c r="Z44" s="10">
        <v>25.25</v>
      </c>
      <c r="AA44" s="10">
        <v>25.59</v>
      </c>
      <c r="AB44" s="95">
        <v>46749900</v>
      </c>
      <c r="AC44" s="10">
        <v>25.39</v>
      </c>
      <c r="AD44" s="2">
        <f t="shared" si="0"/>
        <v>1.1999999999999993</v>
      </c>
      <c r="AE44" s="138">
        <f t="shared" si="1"/>
        <v>-5.3671263510995049E-2</v>
      </c>
    </row>
    <row r="45" spans="1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5"/>
        <v>26.139600000000002</v>
      </c>
      <c r="Q45" s="2"/>
      <c r="T45" s="93" t="s">
        <v>100</v>
      </c>
      <c r="U45" s="130" t="s">
        <v>591</v>
      </c>
      <c r="W45" s="133">
        <v>42585</v>
      </c>
      <c r="X45" s="10">
        <v>26.6</v>
      </c>
      <c r="Y45" s="10">
        <v>27.16</v>
      </c>
      <c r="Z45" s="10">
        <v>26.31</v>
      </c>
      <c r="AA45" s="10">
        <v>27.04</v>
      </c>
      <c r="AB45" s="95">
        <v>14284000</v>
      </c>
      <c r="AC45" s="10">
        <v>26.83</v>
      </c>
      <c r="AD45" s="2">
        <f t="shared" si="0"/>
        <v>0.85000000000000142</v>
      </c>
      <c r="AE45" s="138">
        <f t="shared" si="1"/>
        <v>1.2452830188679265E-2</v>
      </c>
    </row>
    <row r="46" spans="1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5"/>
        <v>25.893000000000001</v>
      </c>
      <c r="Q46" s="2"/>
      <c r="T46" s="93" t="s">
        <v>101</v>
      </c>
      <c r="U46" s="130" t="s">
        <v>592</v>
      </c>
      <c r="W46" s="133">
        <v>42584</v>
      </c>
      <c r="X46" s="10">
        <v>26.59</v>
      </c>
      <c r="Y46" s="10">
        <v>26.79</v>
      </c>
      <c r="Z46" s="10">
        <v>26.49</v>
      </c>
      <c r="AA46" s="10">
        <v>26.7</v>
      </c>
      <c r="AB46" s="95">
        <v>12317500</v>
      </c>
      <c r="AC46" s="10">
        <v>26.5</v>
      </c>
      <c r="AD46" s="2">
        <f t="shared" si="0"/>
        <v>0.30000000000000071</v>
      </c>
      <c r="AE46" s="138">
        <f t="shared" si="1"/>
        <v>3.0280090840271168E-3</v>
      </c>
    </row>
    <row r="47" spans="1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5"/>
        <v>25.6464</v>
      </c>
      <c r="Q47" s="2"/>
      <c r="T47" s="93" t="s">
        <v>102</v>
      </c>
      <c r="U47" s="130">
        <v>31.93</v>
      </c>
      <c r="W47" s="133">
        <v>42583</v>
      </c>
      <c r="X47" s="10">
        <v>26.64</v>
      </c>
      <c r="Y47" s="10">
        <v>26.78</v>
      </c>
      <c r="Z47" s="10">
        <v>26.47</v>
      </c>
      <c r="AA47" s="10">
        <v>26.62</v>
      </c>
      <c r="AB47" s="95">
        <v>8559000</v>
      </c>
      <c r="AC47" s="10">
        <v>26.42</v>
      </c>
      <c r="AD47" s="2">
        <f t="shared" si="0"/>
        <v>0.31000000000000227</v>
      </c>
      <c r="AE47" s="138">
        <f t="shared" si="1"/>
        <v>-7.5642965204236745E-4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5"/>
        <v>25.399799999999999</v>
      </c>
      <c r="Q48" s="2"/>
      <c r="T48" s="93" t="s">
        <v>103</v>
      </c>
      <c r="U48" s="130">
        <v>1.67659</v>
      </c>
      <c r="W48" s="133">
        <v>42580</v>
      </c>
      <c r="X48" s="10">
        <v>26.67</v>
      </c>
      <c r="Y48" s="10">
        <v>26.82</v>
      </c>
      <c r="Z48" s="10">
        <v>26.45</v>
      </c>
      <c r="AA48" s="10">
        <v>26.64</v>
      </c>
      <c r="AB48" s="95">
        <v>8840600</v>
      </c>
      <c r="AC48" s="10">
        <v>26.44</v>
      </c>
      <c r="AD48" s="2">
        <f t="shared" si="0"/>
        <v>0.37000000000000099</v>
      </c>
      <c r="AE48" s="138">
        <f t="shared" si="1"/>
        <v>-4.5180722891565717E-3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5"/>
        <v>25.153200000000002</v>
      </c>
      <c r="Q49" s="2"/>
      <c r="T49" s="93" t="s">
        <v>123</v>
      </c>
      <c r="U49" s="130" t="s">
        <v>318</v>
      </c>
      <c r="W49" s="133">
        <v>42579</v>
      </c>
      <c r="X49" s="10">
        <v>26.72</v>
      </c>
      <c r="Y49" s="10">
        <v>26.86</v>
      </c>
      <c r="Z49" s="10">
        <v>26.57</v>
      </c>
      <c r="AA49" s="10">
        <v>26.76</v>
      </c>
      <c r="AB49" s="95">
        <v>8370100</v>
      </c>
      <c r="AC49" s="10">
        <v>26.56</v>
      </c>
      <c r="AD49" s="2">
        <f t="shared" si="0"/>
        <v>0.28999999999999915</v>
      </c>
      <c r="AE49" s="138">
        <f t="shared" si="1"/>
        <v>7.5357950263743589E-4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5"/>
        <v>24.906600000000001</v>
      </c>
      <c r="Q50" s="2"/>
      <c r="T50" s="93"/>
      <c r="U50" s="130"/>
      <c r="W50" s="133">
        <v>42578</v>
      </c>
      <c r="X50" s="10">
        <v>26.82</v>
      </c>
      <c r="Y50" s="10">
        <v>26.86</v>
      </c>
      <c r="Z50" s="10">
        <v>26.62</v>
      </c>
      <c r="AA50" s="10">
        <v>26.74</v>
      </c>
      <c r="AB50" s="95">
        <v>12577200</v>
      </c>
      <c r="AC50" s="10">
        <v>26.54</v>
      </c>
      <c r="AD50" s="2">
        <f t="shared" si="0"/>
        <v>0.23999999999999844</v>
      </c>
      <c r="AE50" s="138">
        <f t="shared" si="1"/>
        <v>0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5"/>
        <v>24.66</v>
      </c>
      <c r="Q51" s="2"/>
      <c r="T51" s="93" t="s">
        <v>105</v>
      </c>
      <c r="U51" s="130" t="s">
        <v>593</v>
      </c>
      <c r="W51" s="133">
        <v>42577</v>
      </c>
      <c r="X51" s="10">
        <v>26.85</v>
      </c>
      <c r="Y51" s="10">
        <v>27.02</v>
      </c>
      <c r="Z51" s="10">
        <v>26.6</v>
      </c>
      <c r="AA51" s="10">
        <v>26.74</v>
      </c>
      <c r="AB51" s="95">
        <v>8893800</v>
      </c>
      <c r="AC51" s="10">
        <v>26.54</v>
      </c>
      <c r="AD51" s="2">
        <f t="shared" si="0"/>
        <v>0.41999999999999815</v>
      </c>
      <c r="AE51" s="138">
        <f t="shared" si="1"/>
        <v>-3.7537537537537524E-3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5"/>
        <v>24.413399999999999</v>
      </c>
      <c r="Q52" s="2"/>
      <c r="T52" s="93" t="s">
        <v>106</v>
      </c>
      <c r="U52" s="130" t="s">
        <v>359</v>
      </c>
      <c r="W52" s="133">
        <v>42576</v>
      </c>
      <c r="X52" s="10">
        <v>27.06</v>
      </c>
      <c r="Y52" s="10">
        <v>27.15</v>
      </c>
      <c r="Z52" s="10">
        <v>26.84</v>
      </c>
      <c r="AA52" s="10">
        <v>26.85</v>
      </c>
      <c r="AB52" s="95">
        <v>10287200</v>
      </c>
      <c r="AC52" s="10">
        <v>26.64</v>
      </c>
      <c r="AD52" s="2">
        <f t="shared" si="0"/>
        <v>0.30999999999999872</v>
      </c>
      <c r="AE52" s="138">
        <f t="shared" si="1"/>
        <v>-9.665427509293556E-3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5"/>
        <v>24.166799999999999</v>
      </c>
      <c r="Q53" s="2"/>
      <c r="T53" s="93" t="s">
        <v>107</v>
      </c>
      <c r="U53" s="131">
        <v>10975222</v>
      </c>
      <c r="W53" s="133">
        <v>42573</v>
      </c>
      <c r="X53" s="10">
        <v>27.24</v>
      </c>
      <c r="Y53" s="10">
        <v>27.3</v>
      </c>
      <c r="Z53" s="10">
        <v>27.03</v>
      </c>
      <c r="AA53" s="10">
        <v>27.11</v>
      </c>
      <c r="AB53" s="95">
        <v>6601900</v>
      </c>
      <c r="AC53" s="10">
        <v>26.9</v>
      </c>
      <c r="AD53" s="2">
        <f t="shared" si="0"/>
        <v>0.26999999999999957</v>
      </c>
      <c r="AE53" s="138">
        <f t="shared" si="1"/>
        <v>-2.5954764553207665E-3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15"/>
        <v>23.920200000000001</v>
      </c>
      <c r="T54" s="93" t="s">
        <v>110</v>
      </c>
      <c r="U54" s="131">
        <v>11366700</v>
      </c>
      <c r="W54" s="133">
        <v>42572</v>
      </c>
      <c r="X54" s="10">
        <v>26.93</v>
      </c>
      <c r="Y54" s="10">
        <v>27.33</v>
      </c>
      <c r="Z54" s="10">
        <v>26.77</v>
      </c>
      <c r="AA54" s="10">
        <v>27.18</v>
      </c>
      <c r="AB54" s="95">
        <v>7551200</v>
      </c>
      <c r="AC54" s="10">
        <v>26.97</v>
      </c>
      <c r="AD54" s="2">
        <f t="shared" si="0"/>
        <v>0.55999999999999872</v>
      </c>
      <c r="AE54" s="138">
        <f t="shared" si="1"/>
        <v>6.7189249720045474E-3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15"/>
        <v>23.6736</v>
      </c>
      <c r="T55" s="93" t="s">
        <v>108</v>
      </c>
      <c r="U55" s="130" t="s">
        <v>594</v>
      </c>
      <c r="W55" s="133">
        <v>42571</v>
      </c>
      <c r="X55" s="10">
        <v>27.8</v>
      </c>
      <c r="Y55" s="10">
        <v>27.94</v>
      </c>
      <c r="Z55" s="10">
        <v>26.96</v>
      </c>
      <c r="AA55" s="10">
        <v>27</v>
      </c>
      <c r="AB55" s="95">
        <v>22780500</v>
      </c>
      <c r="AC55" s="10">
        <v>26.79</v>
      </c>
      <c r="AD55" s="2">
        <f t="shared" si="0"/>
        <v>0.98000000000000043</v>
      </c>
      <c r="AE55" s="138">
        <f t="shared" si="1"/>
        <v>-2.7233115468409563E-2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15"/>
        <v>23.427</v>
      </c>
      <c r="T56" s="93" t="s">
        <v>111</v>
      </c>
      <c r="U56" s="130">
        <v>17.46</v>
      </c>
      <c r="W56" s="133">
        <v>42570</v>
      </c>
      <c r="X56" s="10">
        <v>27.9</v>
      </c>
      <c r="Y56" s="10">
        <v>27.98</v>
      </c>
      <c r="Z56" s="10">
        <v>27.73</v>
      </c>
      <c r="AA56" s="10">
        <v>27.75</v>
      </c>
      <c r="AB56" s="95">
        <v>10367400</v>
      </c>
      <c r="AC56" s="10">
        <v>27.54</v>
      </c>
      <c r="AD56" s="2">
        <f t="shared" si="0"/>
        <v>0.25</v>
      </c>
      <c r="AE56" s="138">
        <f t="shared" si="1"/>
        <v>-9.7087378640776656E-3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15"/>
        <v>23.180399999999999</v>
      </c>
      <c r="T57" s="93" t="s">
        <v>112</v>
      </c>
      <c r="U57" s="130">
        <v>1.42</v>
      </c>
      <c r="W57" s="133">
        <v>42569</v>
      </c>
      <c r="X57" s="10">
        <v>28.1</v>
      </c>
      <c r="Y57" s="10">
        <v>28.21</v>
      </c>
      <c r="Z57" s="10">
        <v>27.96</v>
      </c>
      <c r="AA57" s="10">
        <v>28.02</v>
      </c>
      <c r="AB57" s="95">
        <v>10827500</v>
      </c>
      <c r="AC57" s="10">
        <v>27.81</v>
      </c>
      <c r="AD57" s="2">
        <f t="shared" si="0"/>
        <v>0.25</v>
      </c>
      <c r="AE57" s="138">
        <f t="shared" si="1"/>
        <v>-3.5945363048173196E-4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15"/>
        <v>22.933800000000002</v>
      </c>
      <c r="T58" s="93" t="s">
        <v>109</v>
      </c>
      <c r="U58" s="130" t="s">
        <v>595</v>
      </c>
      <c r="W58" s="133">
        <v>42566</v>
      </c>
      <c r="X58" s="10">
        <v>28.33</v>
      </c>
      <c r="Y58" s="10">
        <v>28.33</v>
      </c>
      <c r="Z58" s="10">
        <v>27.79</v>
      </c>
      <c r="AA58" s="10">
        <v>28.03</v>
      </c>
      <c r="AB58" s="95">
        <v>9852600</v>
      </c>
      <c r="AC58" s="10">
        <v>27.82</v>
      </c>
      <c r="AD58" s="2">
        <f t="shared" si="0"/>
        <v>0.53999999999999915</v>
      </c>
      <c r="AE58" s="138">
        <f t="shared" si="1"/>
        <v>-3.2246506628448302E-3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15"/>
        <v>22.687200000000001</v>
      </c>
      <c r="W59" s="133">
        <v>42565</v>
      </c>
      <c r="X59" s="10">
        <v>28.18</v>
      </c>
      <c r="Y59" s="10">
        <v>28.34</v>
      </c>
      <c r="Z59" s="10">
        <v>28.04</v>
      </c>
      <c r="AA59" s="10">
        <v>28.12</v>
      </c>
      <c r="AB59" s="95">
        <v>5922900</v>
      </c>
      <c r="AC59" s="10">
        <v>27.91</v>
      </c>
      <c r="AD59" s="2">
        <f t="shared" si="0"/>
        <v>0.30000000000000071</v>
      </c>
      <c r="AE59" s="138">
        <f t="shared" si="1"/>
        <v>7.2176109707686731E-3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15"/>
        <v>22.4406</v>
      </c>
      <c r="W60" s="133">
        <v>42564</v>
      </c>
      <c r="X60" s="10">
        <v>27.99</v>
      </c>
      <c r="Y60" s="10">
        <v>28.04</v>
      </c>
      <c r="Z60" s="10">
        <v>27.7</v>
      </c>
      <c r="AA60" s="10">
        <v>27.92</v>
      </c>
      <c r="AB60" s="95">
        <v>8214400</v>
      </c>
      <c r="AC60" s="10">
        <v>27.71</v>
      </c>
      <c r="AD60" s="2">
        <f t="shared" si="0"/>
        <v>0.33999999999999986</v>
      </c>
      <c r="AE60" s="138">
        <f t="shared" si="1"/>
        <v>3.2585083272991255E-3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15"/>
        <v>22.193999999999999</v>
      </c>
      <c r="W61" s="133">
        <v>42563</v>
      </c>
      <c r="X61" s="10">
        <v>27.79</v>
      </c>
      <c r="Y61" s="10">
        <v>28.12</v>
      </c>
      <c r="Z61" s="10">
        <v>27.75</v>
      </c>
      <c r="AA61" s="10">
        <v>27.83</v>
      </c>
      <c r="AB61" s="95">
        <v>6804000</v>
      </c>
      <c r="AC61" s="10">
        <v>27.62</v>
      </c>
      <c r="AD61" s="2">
        <f t="shared" si="0"/>
        <v>0.37000000000000099</v>
      </c>
      <c r="AE61" s="138">
        <f t="shared" si="1"/>
        <v>2.1770682148041232E-3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42562</v>
      </c>
      <c r="X62" s="10">
        <v>27.73</v>
      </c>
      <c r="Y62" s="10">
        <v>27.99</v>
      </c>
      <c r="Z62" s="10">
        <v>27.63</v>
      </c>
      <c r="AA62" s="10">
        <v>27.77</v>
      </c>
      <c r="AB62" s="95">
        <v>6318600</v>
      </c>
      <c r="AC62" s="10">
        <v>27.56</v>
      </c>
      <c r="AD62" s="2">
        <f t="shared" si="0"/>
        <v>0.35999999999999943</v>
      </c>
      <c r="AE62" s="138">
        <f t="shared" si="1"/>
        <v>2.5463805020007335E-3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42559</v>
      </c>
      <c r="X63" s="10">
        <v>27.18</v>
      </c>
      <c r="Y63" s="10">
        <v>27.75</v>
      </c>
      <c r="Z63" s="10">
        <v>27.15</v>
      </c>
      <c r="AA63" s="10">
        <v>27.7</v>
      </c>
      <c r="AB63" s="95">
        <v>8527100</v>
      </c>
      <c r="AC63" s="10">
        <v>27.49</v>
      </c>
      <c r="AD63" s="2">
        <f t="shared" si="0"/>
        <v>0.60000000000000142</v>
      </c>
      <c r="AE63" s="138">
        <f t="shared" si="1"/>
        <v>2.8817365269460993E-2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42558</v>
      </c>
      <c r="X64" s="10">
        <v>26.71</v>
      </c>
      <c r="Y64" s="10">
        <v>27.06</v>
      </c>
      <c r="Z64" s="10">
        <v>26.63</v>
      </c>
      <c r="AA64" s="10">
        <v>26.93</v>
      </c>
      <c r="AB64" s="95">
        <v>8552700</v>
      </c>
      <c r="AC64" s="10">
        <v>26.72</v>
      </c>
      <c r="AD64" s="2">
        <f t="shared" si="0"/>
        <v>0.42999999999999972</v>
      </c>
      <c r="AE64" s="138">
        <f t="shared" si="1"/>
        <v>6.7822155237378112E-3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42557</v>
      </c>
      <c r="X65" s="10">
        <v>26.56</v>
      </c>
      <c r="Y65" s="10">
        <v>26.8</v>
      </c>
      <c r="Z65" s="10">
        <v>26.21</v>
      </c>
      <c r="AA65" s="10">
        <v>26.74</v>
      </c>
      <c r="AB65" s="95">
        <v>9902000</v>
      </c>
      <c r="AC65" s="10">
        <v>26.54</v>
      </c>
      <c r="AD65" s="2">
        <f t="shared" si="0"/>
        <v>0.58999999999999986</v>
      </c>
      <c r="AE65" s="138">
        <f t="shared" si="1"/>
        <v>3.4026465028356156E-3</v>
      </c>
    </row>
    <row r="66" spans="2:31" x14ac:dyDescent="0.25">
      <c r="W66" s="133">
        <v>42556</v>
      </c>
      <c r="X66" s="10">
        <v>27.27</v>
      </c>
      <c r="Y66" s="10">
        <v>27.28</v>
      </c>
      <c r="Z66" s="10">
        <v>26.52</v>
      </c>
      <c r="AA66" s="10">
        <v>26.65</v>
      </c>
      <c r="AB66" s="95">
        <v>10039000</v>
      </c>
      <c r="AC66" s="10">
        <v>26.45</v>
      </c>
      <c r="AD66" s="2">
        <f t="shared" si="0"/>
        <v>0.76000000000000156</v>
      </c>
      <c r="AE66" s="138">
        <f t="shared" si="1"/>
        <v>-2.2542498152254176E-2</v>
      </c>
    </row>
    <row r="67" spans="2:31" x14ac:dyDescent="0.25">
      <c r="W67" s="133">
        <v>42552</v>
      </c>
      <c r="X67" s="10">
        <v>27.06</v>
      </c>
      <c r="Y67" s="10">
        <v>27.37</v>
      </c>
      <c r="Z67" s="10">
        <v>26.91</v>
      </c>
      <c r="AA67" s="10">
        <v>27.27</v>
      </c>
      <c r="AB67" s="95">
        <v>8418400</v>
      </c>
      <c r="AC67" s="10">
        <v>27.06</v>
      </c>
      <c r="AD67" s="2">
        <f>Y67-Z67</f>
        <v>0.46000000000000085</v>
      </c>
      <c r="AE67" s="138" t="e">
        <f>AC67/#REF!-1</f>
        <v>#REF!</v>
      </c>
    </row>
    <row r="68" spans="2:31" x14ac:dyDescent="0.25">
      <c r="W68" s="133">
        <v>42551</v>
      </c>
      <c r="X68" s="10">
        <v>27.13</v>
      </c>
      <c r="Y68" s="10">
        <v>27.27</v>
      </c>
      <c r="Z68" s="10">
        <v>26.86</v>
      </c>
      <c r="AA68" s="10">
        <v>27.05</v>
      </c>
      <c r="AB68" s="95">
        <v>15012100</v>
      </c>
      <c r="AC68" s="10">
        <v>26.84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97" priority="9">
      <formula>F33&gt;0</formula>
    </cfRule>
    <cfRule type="expression" dxfId="696" priority="10">
      <formula>F33&lt;0</formula>
    </cfRule>
  </conditionalFormatting>
  <conditionalFormatting sqref="Q7">
    <cfRule type="expression" dxfId="695" priority="7">
      <formula>Q7&gt;0</formula>
    </cfRule>
    <cfRule type="expression" dxfId="694" priority="8">
      <formula>Q7&lt;0</formula>
    </cfRule>
  </conditionalFormatting>
  <conditionalFormatting sqref="Q8">
    <cfRule type="expression" dxfId="693" priority="5">
      <formula>Q8&gt;0</formula>
    </cfRule>
    <cfRule type="expression" dxfId="692" priority="6">
      <formula>Q8&lt;0</formula>
    </cfRule>
  </conditionalFormatting>
  <conditionalFormatting sqref="F25:F32">
    <cfRule type="expression" dxfId="691" priority="3">
      <formula>F25&gt;0</formula>
    </cfRule>
    <cfRule type="expression" dxfId="690" priority="4">
      <formula>F25&lt;0</formula>
    </cfRule>
  </conditionalFormatting>
  <conditionalFormatting sqref="H25:H32">
    <cfRule type="expression" dxfId="689" priority="1">
      <formula>H25&gt;0</formula>
    </cfRule>
    <cfRule type="expression" dxfId="688" priority="2">
      <formula>H25&lt;0</formula>
    </cfRule>
  </conditionalFormatting>
  <hyperlinks>
    <hyperlink ref="A3" location="ACTIVE!A1" display="Back"/>
    <hyperlink ref="A39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375" bestFit="1" customWidth="1"/>
    <col min="20" max="20" width="11.875" customWidth="1"/>
    <col min="21" max="21" width="16" customWidth="1"/>
    <col min="23" max="23" width="14.875" customWidth="1"/>
    <col min="24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418</v>
      </c>
      <c r="B2" s="525">
        <v>42639</v>
      </c>
      <c r="C2" s="4">
        <v>80</v>
      </c>
      <c r="D2" s="3">
        <v>26.38</v>
      </c>
      <c r="E2" s="3">
        <v>0</v>
      </c>
      <c r="F2" s="3">
        <f>C2*D2+E2</f>
        <v>2110.4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120</v>
      </c>
      <c r="T2" s="1"/>
      <c r="W2" s="133">
        <v>42646</v>
      </c>
      <c r="X2" s="10">
        <v>26.37</v>
      </c>
      <c r="Y2" s="10">
        <v>26.74</v>
      </c>
      <c r="Z2" s="10">
        <v>26.37</v>
      </c>
      <c r="AA2" s="10">
        <v>26.58</v>
      </c>
      <c r="AB2" s="95">
        <v>1656100</v>
      </c>
      <c r="AC2" s="10">
        <v>26.58</v>
      </c>
      <c r="AD2">
        <f>Y2-Z2</f>
        <v>0.36999999999999744</v>
      </c>
      <c r="AE2" s="138">
        <f>AC2/AC3-1</f>
        <v>-3.7608123354648804E-4</v>
      </c>
    </row>
    <row r="3" spans="1:31" x14ac:dyDescent="0.25">
      <c r="A3" s="23" t="s">
        <v>71</v>
      </c>
      <c r="B3" s="525">
        <v>42639</v>
      </c>
      <c r="C3" s="4">
        <v>40</v>
      </c>
      <c r="D3" s="3">
        <v>25.48</v>
      </c>
      <c r="E3" s="3">
        <v>0</v>
      </c>
      <c r="F3" s="3">
        <f>C3*D3+E3</f>
        <v>1019.2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26.080000000000002</v>
      </c>
      <c r="T3" s="1"/>
      <c r="W3" s="133">
        <v>42643</v>
      </c>
      <c r="X3" s="10">
        <v>25.94</v>
      </c>
      <c r="Y3" s="10">
        <v>26.69</v>
      </c>
      <c r="Z3" s="10">
        <v>25.86</v>
      </c>
      <c r="AA3" s="10">
        <v>26.59</v>
      </c>
      <c r="AB3" s="95">
        <v>1729700</v>
      </c>
      <c r="AC3" s="10">
        <v>26.59</v>
      </c>
      <c r="AD3">
        <f t="shared" ref="AD3:AD66" si="0">Y3-Z3</f>
        <v>0.83000000000000185</v>
      </c>
      <c r="AE3" s="138">
        <f t="shared" ref="AE3:AE66" si="1">AC3/AC4-1</f>
        <v>2.9821843532145564E-2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26.16</v>
      </c>
      <c r="R4" s="527">
        <v>-3.0000000000000001E-3</v>
      </c>
      <c r="T4" s="163"/>
      <c r="U4" s="1"/>
      <c r="W4" s="133">
        <v>42642</v>
      </c>
      <c r="X4" s="10">
        <v>25.94</v>
      </c>
      <c r="Y4" s="10">
        <v>26.09</v>
      </c>
      <c r="Z4" s="10">
        <v>25.73</v>
      </c>
      <c r="AA4" s="10">
        <v>25.82</v>
      </c>
      <c r="AB4" s="95">
        <v>1280600</v>
      </c>
      <c r="AC4" s="10">
        <v>25.82</v>
      </c>
      <c r="AD4">
        <f t="shared" si="0"/>
        <v>0.35999999999999943</v>
      </c>
      <c r="AE4" s="138">
        <f t="shared" si="1"/>
        <v>-6.9230769230769207E-3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3139.2</v>
      </c>
      <c r="W5" s="133">
        <v>42641</v>
      </c>
      <c r="X5" s="10">
        <v>25.8</v>
      </c>
      <c r="Y5" s="10">
        <v>26</v>
      </c>
      <c r="Z5" s="10">
        <v>25.69</v>
      </c>
      <c r="AA5" s="10">
        <v>26</v>
      </c>
      <c r="AB5" s="95">
        <v>1510400</v>
      </c>
      <c r="AC5" s="10">
        <v>26</v>
      </c>
      <c r="AD5">
        <f t="shared" si="0"/>
        <v>0.30999999999999872</v>
      </c>
      <c r="AE5" s="138">
        <f t="shared" si="1"/>
        <v>5.4137664346480818E-3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3129.6000000000004</v>
      </c>
      <c r="W6" s="133">
        <v>42640</v>
      </c>
      <c r="X6" s="10">
        <v>25.64</v>
      </c>
      <c r="Y6" s="10">
        <v>26.14</v>
      </c>
      <c r="Z6" s="10">
        <v>25.36</v>
      </c>
      <c r="AA6" s="10">
        <v>25.86</v>
      </c>
      <c r="AB6" s="95">
        <v>2593300</v>
      </c>
      <c r="AC6" s="10">
        <v>25.86</v>
      </c>
      <c r="AD6">
        <f t="shared" si="0"/>
        <v>0.78000000000000114</v>
      </c>
      <c r="AE6" s="138">
        <f t="shared" si="1"/>
        <v>1.2925969447708408E-2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9.5999999999994543</v>
      </c>
      <c r="R7" s="30">
        <v>42670</v>
      </c>
      <c r="W7" s="133">
        <v>42639</v>
      </c>
      <c r="X7" s="10">
        <v>26.5</v>
      </c>
      <c r="Y7" s="10">
        <v>26.6</v>
      </c>
      <c r="Z7" s="10">
        <v>25.38</v>
      </c>
      <c r="AA7" s="10">
        <v>25.53</v>
      </c>
      <c r="AB7" s="95">
        <v>5483900</v>
      </c>
      <c r="AC7" s="10">
        <v>25.53</v>
      </c>
      <c r="AD7">
        <f t="shared" si="0"/>
        <v>1.2200000000000024</v>
      </c>
      <c r="AE7" s="138">
        <f t="shared" si="1"/>
        <v>-7.3657474600870798E-2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9.5999999999994543</v>
      </c>
      <c r="W8" s="133">
        <v>42636</v>
      </c>
      <c r="X8" s="10">
        <v>27.56</v>
      </c>
      <c r="Y8" s="10">
        <v>27.84</v>
      </c>
      <c r="Z8" s="10">
        <v>27.5</v>
      </c>
      <c r="AA8" s="10">
        <v>27.56</v>
      </c>
      <c r="AB8" s="95">
        <v>860300</v>
      </c>
      <c r="AC8" s="10">
        <v>27.56</v>
      </c>
      <c r="AD8">
        <f t="shared" si="0"/>
        <v>0.33999999999999986</v>
      </c>
      <c r="AE8" s="138">
        <f t="shared" si="1"/>
        <v>-1.810938065918144E-3</v>
      </c>
    </row>
    <row r="9" spans="1:31" x14ac:dyDescent="0.25">
      <c r="H9" s="72"/>
      <c r="O9" s="11" t="s">
        <v>222</v>
      </c>
      <c r="Q9" s="138">
        <f>IF(Q2=0, 0, Q8/Q6)</f>
        <v>3.0674846625765124E-3</v>
      </c>
      <c r="W9" s="133">
        <v>42635</v>
      </c>
      <c r="X9" s="10">
        <v>27.85</v>
      </c>
      <c r="Y9" s="10">
        <v>27.97</v>
      </c>
      <c r="Z9" s="10">
        <v>27.34</v>
      </c>
      <c r="AA9" s="10">
        <v>27.61</v>
      </c>
      <c r="AB9" s="95">
        <v>1573900</v>
      </c>
      <c r="AC9" s="10">
        <v>27.61</v>
      </c>
      <c r="AD9">
        <f t="shared" si="0"/>
        <v>0.62999999999999901</v>
      </c>
      <c r="AE9" s="138">
        <f t="shared" si="1"/>
        <v>-6.8345323741008102E-3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42634</v>
      </c>
      <c r="X10" s="10">
        <v>27.33</v>
      </c>
      <c r="Y10" s="10">
        <v>27.82</v>
      </c>
      <c r="Z10" s="10">
        <v>27.32</v>
      </c>
      <c r="AA10" s="10">
        <v>27.8</v>
      </c>
      <c r="AB10" s="95">
        <v>1474100</v>
      </c>
      <c r="AC10" s="10">
        <v>27.8</v>
      </c>
      <c r="AD10">
        <f t="shared" si="0"/>
        <v>0.5</v>
      </c>
      <c r="AE10" s="138">
        <f t="shared" si="1"/>
        <v>1.7942145734163306E-2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0</v>
      </c>
      <c r="W11" s="133">
        <v>42633</v>
      </c>
      <c r="X11" s="10">
        <v>27.97</v>
      </c>
      <c r="Y11" s="10">
        <v>27.99</v>
      </c>
      <c r="Z11" s="10">
        <v>27.29</v>
      </c>
      <c r="AA11" s="10">
        <v>27.31</v>
      </c>
      <c r="AB11" s="95">
        <v>1560200</v>
      </c>
      <c r="AC11" s="10">
        <v>27.31</v>
      </c>
      <c r="AD11">
        <f t="shared" si="0"/>
        <v>0.69999999999999929</v>
      </c>
      <c r="AE11" s="138">
        <f t="shared" si="1"/>
        <v>-2.3596710761530248E-2</v>
      </c>
    </row>
    <row r="12" spans="1:31" x14ac:dyDescent="0.25">
      <c r="H12" s="72"/>
      <c r="W12" s="133">
        <v>42632</v>
      </c>
      <c r="X12" s="10">
        <v>27.66</v>
      </c>
      <c r="Y12" s="10">
        <v>28.19</v>
      </c>
      <c r="Z12" s="10">
        <v>27.61</v>
      </c>
      <c r="AA12" s="10">
        <v>27.97</v>
      </c>
      <c r="AB12" s="95">
        <v>2114000</v>
      </c>
      <c r="AC12" s="10">
        <v>27.97</v>
      </c>
      <c r="AD12">
        <f t="shared" si="0"/>
        <v>0.58000000000000185</v>
      </c>
      <c r="AE12" s="138">
        <f t="shared" si="1"/>
        <v>2.3417489937797242E-2</v>
      </c>
    </row>
    <row r="13" spans="1:31" x14ac:dyDescent="0.25">
      <c r="H13" s="72"/>
      <c r="W13" s="133">
        <v>42629</v>
      </c>
      <c r="X13" s="10">
        <v>27.32</v>
      </c>
      <c r="Y13" s="10">
        <v>27.34</v>
      </c>
      <c r="Z13" s="10">
        <v>26.9</v>
      </c>
      <c r="AA13" s="10">
        <v>27.33</v>
      </c>
      <c r="AB13" s="95">
        <v>1646000</v>
      </c>
      <c r="AC13" s="10">
        <v>27.33</v>
      </c>
      <c r="AD13">
        <f t="shared" si="0"/>
        <v>0.44000000000000128</v>
      </c>
      <c r="AE13" s="138">
        <f t="shared" si="1"/>
        <v>3.6603221083453263E-4</v>
      </c>
    </row>
    <row r="14" spans="1:31" x14ac:dyDescent="0.25">
      <c r="H14" s="72"/>
      <c r="W14" s="133">
        <v>42628</v>
      </c>
      <c r="X14" s="10">
        <v>26.64</v>
      </c>
      <c r="Y14" s="10">
        <v>27.32</v>
      </c>
      <c r="Z14" s="10">
        <v>26.53</v>
      </c>
      <c r="AA14" s="10">
        <v>27.32</v>
      </c>
      <c r="AB14" s="95">
        <v>1412100</v>
      </c>
      <c r="AC14" s="10">
        <v>27.32</v>
      </c>
      <c r="AD14">
        <f t="shared" si="0"/>
        <v>0.78999999999999915</v>
      </c>
      <c r="AE14" s="138">
        <f t="shared" si="1"/>
        <v>2.6681698609545279E-2</v>
      </c>
    </row>
    <row r="15" spans="1:31" x14ac:dyDescent="0.25">
      <c r="H15" s="72"/>
      <c r="W15" s="133">
        <v>42627</v>
      </c>
      <c r="X15" s="10">
        <v>26.62</v>
      </c>
      <c r="Y15" s="10">
        <v>27.08</v>
      </c>
      <c r="Z15" s="10">
        <v>26.47</v>
      </c>
      <c r="AA15" s="10">
        <v>26.61</v>
      </c>
      <c r="AB15" s="95">
        <v>2384300</v>
      </c>
      <c r="AC15" s="10">
        <v>26.61</v>
      </c>
      <c r="AD15">
        <f t="shared" si="0"/>
        <v>0.60999999999999943</v>
      </c>
      <c r="AE15" s="138">
        <f t="shared" si="1"/>
        <v>-3.7439161362785578E-3</v>
      </c>
    </row>
    <row r="16" spans="1:31" x14ac:dyDescent="0.25">
      <c r="H16" s="72"/>
      <c r="W16" s="133">
        <v>42626</v>
      </c>
      <c r="X16" s="10">
        <v>26.79</v>
      </c>
      <c r="Y16" s="10">
        <v>26.98</v>
      </c>
      <c r="Z16" s="10">
        <v>26.55</v>
      </c>
      <c r="AA16" s="10">
        <v>26.71</v>
      </c>
      <c r="AB16" s="95">
        <v>1757200</v>
      </c>
      <c r="AC16" s="10">
        <v>26.71</v>
      </c>
      <c r="AD16">
        <f t="shared" si="0"/>
        <v>0.42999999999999972</v>
      </c>
      <c r="AE16" s="138">
        <f t="shared" si="1"/>
        <v>-7.8008915304607074E-3</v>
      </c>
    </row>
    <row r="17" spans="1:31" x14ac:dyDescent="0.25">
      <c r="W17" s="133">
        <v>42625</v>
      </c>
      <c r="X17" s="10">
        <v>27.25</v>
      </c>
      <c r="Y17" s="10">
        <v>27.39</v>
      </c>
      <c r="Z17" s="10">
        <v>26.55</v>
      </c>
      <c r="AA17" s="10">
        <v>26.92</v>
      </c>
      <c r="AB17" s="95">
        <v>3091700</v>
      </c>
      <c r="AC17" s="10">
        <v>26.92</v>
      </c>
      <c r="AD17">
        <f t="shared" si="0"/>
        <v>0.83999999999999986</v>
      </c>
      <c r="AE17" s="138">
        <f t="shared" si="1"/>
        <v>-2.2512708787218449E-2</v>
      </c>
    </row>
    <row r="18" spans="1:31" x14ac:dyDescent="0.25">
      <c r="A18" s="32" t="s">
        <v>81</v>
      </c>
      <c r="B18" s="14"/>
      <c r="C18" s="14">
        <f>SUM(C2:C6)</f>
        <v>120</v>
      </c>
      <c r="D18" s="18"/>
      <c r="E18" s="18"/>
      <c r="F18" s="18">
        <f>SUM(F2:F6)</f>
        <v>3129.6000000000004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42622</v>
      </c>
      <c r="X18" s="10">
        <v>27.62</v>
      </c>
      <c r="Y18" s="10">
        <v>28.15</v>
      </c>
      <c r="Z18" s="10">
        <v>27.54</v>
      </c>
      <c r="AA18" s="10">
        <v>27.54</v>
      </c>
      <c r="AB18" s="95">
        <v>2296000</v>
      </c>
      <c r="AC18" s="10">
        <v>27.54</v>
      </c>
      <c r="AD18">
        <f t="shared" si="0"/>
        <v>0.60999999999999943</v>
      </c>
      <c r="AE18" s="138">
        <f t="shared" si="1"/>
        <v>-1.254930082466843E-2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42621</v>
      </c>
      <c r="X19" s="10">
        <v>27.91</v>
      </c>
      <c r="Y19" s="10">
        <v>28</v>
      </c>
      <c r="Z19" s="10">
        <v>27.76</v>
      </c>
      <c r="AA19" s="10">
        <v>27.89</v>
      </c>
      <c r="AB19" s="95">
        <v>1805100</v>
      </c>
      <c r="AC19" s="10">
        <v>27.89</v>
      </c>
      <c r="AD19">
        <f t="shared" si="0"/>
        <v>0.23999999999999844</v>
      </c>
      <c r="AE19" s="138">
        <f t="shared" si="1"/>
        <v>-4.9946485907955696E-3</v>
      </c>
    </row>
    <row r="20" spans="1:31" x14ac:dyDescent="0.25">
      <c r="W20" s="133">
        <v>42620</v>
      </c>
      <c r="X20" s="10">
        <v>27.84</v>
      </c>
      <c r="Y20" s="10">
        <v>28.04</v>
      </c>
      <c r="Z20" s="10">
        <v>27.61</v>
      </c>
      <c r="AA20" s="10">
        <v>28.03</v>
      </c>
      <c r="AB20" s="95">
        <v>2290300</v>
      </c>
      <c r="AC20" s="10">
        <v>28.03</v>
      </c>
      <c r="AD20">
        <f t="shared" si="0"/>
        <v>0.42999999999999972</v>
      </c>
      <c r="AE20" s="138">
        <f t="shared" si="1"/>
        <v>2.5035765379113339E-3</v>
      </c>
    </row>
    <row r="21" spans="1:31" x14ac:dyDescent="0.25">
      <c r="W21" s="133">
        <v>42619</v>
      </c>
      <c r="X21" s="10">
        <v>27.99</v>
      </c>
      <c r="Y21" s="10">
        <v>28.09</v>
      </c>
      <c r="Z21" s="10">
        <v>27.29</v>
      </c>
      <c r="AA21" s="10">
        <v>27.96</v>
      </c>
      <c r="AB21" s="95">
        <v>3847600</v>
      </c>
      <c r="AC21" s="10">
        <v>27.96</v>
      </c>
      <c r="AD21">
        <f t="shared" si="0"/>
        <v>0.80000000000000071</v>
      </c>
      <c r="AE21" s="138">
        <f t="shared" si="1"/>
        <v>9.750812567713929E-3</v>
      </c>
    </row>
    <row r="22" spans="1:31" x14ac:dyDescent="0.25">
      <c r="W22" s="133">
        <v>42615</v>
      </c>
      <c r="X22" s="10">
        <v>29.1</v>
      </c>
      <c r="Y22" s="10">
        <v>29.25</v>
      </c>
      <c r="Z22" s="10">
        <v>27.08</v>
      </c>
      <c r="AA22" s="10">
        <v>27.69</v>
      </c>
      <c r="AB22" s="95">
        <v>10279500</v>
      </c>
      <c r="AC22" s="10">
        <v>27.69</v>
      </c>
      <c r="AD22">
        <f t="shared" si="0"/>
        <v>2.1700000000000017</v>
      </c>
      <c r="AE22" s="138">
        <f t="shared" si="1"/>
        <v>-6.3894523326571862E-2</v>
      </c>
    </row>
    <row r="23" spans="1:31" x14ac:dyDescent="0.25">
      <c r="W23" s="133">
        <v>42614</v>
      </c>
      <c r="X23" s="10">
        <v>28.7</v>
      </c>
      <c r="Y23" s="10">
        <v>29.59</v>
      </c>
      <c r="Z23" s="10">
        <v>28.4</v>
      </c>
      <c r="AA23" s="10">
        <v>29.58</v>
      </c>
      <c r="AB23" s="95">
        <v>4123100</v>
      </c>
      <c r="AC23" s="10">
        <v>29.58</v>
      </c>
      <c r="AD23">
        <f t="shared" si="0"/>
        <v>1.1900000000000013</v>
      </c>
      <c r="AE23" s="138">
        <f t="shared" si="1"/>
        <v>5.0799289520426338E-2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29.5</v>
      </c>
      <c r="Y24" s="10">
        <v>29.62</v>
      </c>
      <c r="Z24" s="10">
        <v>27.69</v>
      </c>
      <c r="AA24" s="10">
        <v>28.15</v>
      </c>
      <c r="AB24" s="95">
        <v>3856500</v>
      </c>
      <c r="AC24" s="10">
        <v>28.15</v>
      </c>
      <c r="AD24">
        <f t="shared" si="0"/>
        <v>1.9299999999999997</v>
      </c>
      <c r="AE24" s="138">
        <f t="shared" si="1"/>
        <v>-4.8343475321162899E-2</v>
      </c>
    </row>
    <row r="25" spans="1:31" x14ac:dyDescent="0.25">
      <c r="B25" s="193">
        <v>42639</v>
      </c>
      <c r="C25" s="7">
        <v>80</v>
      </c>
      <c r="D25" s="44">
        <v>26.38</v>
      </c>
      <c r="E25" s="40">
        <v>25.53</v>
      </c>
      <c r="F25" s="40">
        <f t="shared" ref="F25" si="3">C25*(E25-D25)</f>
        <v>-67.999999999999829</v>
      </c>
      <c r="G25" s="40">
        <f t="shared" ref="G25" si="4">D25*C25</f>
        <v>2110.4</v>
      </c>
      <c r="H25" s="231">
        <f t="shared" ref="H25" si="5">(E25-D25)/D25</f>
        <v>-3.2221379833206894E-2</v>
      </c>
      <c r="I25" s="40"/>
      <c r="W25" s="133">
        <v>42612</v>
      </c>
      <c r="X25" s="10">
        <v>29.83</v>
      </c>
      <c r="Y25" s="10">
        <v>30.04</v>
      </c>
      <c r="Z25" s="10">
        <v>29.3</v>
      </c>
      <c r="AA25" s="10">
        <v>29.58</v>
      </c>
      <c r="AB25" s="95">
        <v>1817000</v>
      </c>
      <c r="AC25" s="10">
        <v>29.58</v>
      </c>
      <c r="AD25">
        <f t="shared" si="0"/>
        <v>0.73999999999999844</v>
      </c>
      <c r="AE25" s="138">
        <f t="shared" si="1"/>
        <v>5.0968399592252744E-3</v>
      </c>
    </row>
    <row r="26" spans="1:31" x14ac:dyDescent="0.25">
      <c r="B26" s="193">
        <v>42639</v>
      </c>
      <c r="C26" s="10">
        <v>120</v>
      </c>
      <c r="D26" s="40">
        <v>26.08</v>
      </c>
      <c r="E26" s="40">
        <v>25.53</v>
      </c>
      <c r="F26" s="40">
        <f t="shared" ref="F26" si="6">C26*(E26-D26)</f>
        <v>-65.999999999999659</v>
      </c>
      <c r="G26" s="40">
        <f t="shared" ref="G26" si="7">D26*C26</f>
        <v>3129.6</v>
      </c>
      <c r="H26" s="231">
        <f t="shared" ref="H26" si="8">(E26-D26)/D26</f>
        <v>-2.1088957055214616E-2</v>
      </c>
      <c r="I26" s="40"/>
      <c r="W26" s="133">
        <v>42611</v>
      </c>
      <c r="X26" s="10">
        <v>28.91</v>
      </c>
      <c r="Y26" s="10">
        <v>29.82</v>
      </c>
      <c r="Z26" s="10">
        <v>28.87</v>
      </c>
      <c r="AA26" s="10">
        <v>29.43</v>
      </c>
      <c r="AB26" s="95">
        <v>1893900</v>
      </c>
      <c r="AC26" s="10">
        <v>29.43</v>
      </c>
      <c r="AD26">
        <f t="shared" si="0"/>
        <v>0.94999999999999929</v>
      </c>
      <c r="AE26" s="138">
        <f t="shared" si="1"/>
        <v>2.0457697642163764E-2</v>
      </c>
    </row>
    <row r="27" spans="1:31" x14ac:dyDescent="0.25">
      <c r="B27" s="193">
        <v>42641</v>
      </c>
      <c r="C27" s="10">
        <v>120</v>
      </c>
      <c r="D27" s="40">
        <v>26.08</v>
      </c>
      <c r="E27" s="40">
        <v>26</v>
      </c>
      <c r="F27" s="40">
        <f t="shared" ref="F27" si="9">C27*(E27-D27)</f>
        <v>-9.5999999999997954</v>
      </c>
      <c r="G27" s="40">
        <f t="shared" ref="G27" si="10">D27*C27</f>
        <v>3129.6</v>
      </c>
      <c r="H27" s="231">
        <f t="shared" ref="H27" si="11">(E27-D27)/D27</f>
        <v>-3.0674846625766221E-3</v>
      </c>
      <c r="I27" s="40"/>
      <c r="W27" s="133">
        <v>42608</v>
      </c>
      <c r="X27" s="10">
        <v>30</v>
      </c>
      <c r="Y27" s="10">
        <v>30.08</v>
      </c>
      <c r="Z27" s="10">
        <v>28.57</v>
      </c>
      <c r="AA27" s="10">
        <v>28.84</v>
      </c>
      <c r="AB27" s="95">
        <v>2737700</v>
      </c>
      <c r="AC27" s="10">
        <v>28.84</v>
      </c>
      <c r="AD27">
        <f t="shared" si="0"/>
        <v>1.509999999999998</v>
      </c>
      <c r="AE27" s="138">
        <f t="shared" si="1"/>
        <v>-3.3188065705665348E-2</v>
      </c>
    </row>
    <row r="28" spans="1:31" x14ac:dyDescent="0.25">
      <c r="B28" s="193">
        <v>42643</v>
      </c>
      <c r="C28" s="10">
        <v>120</v>
      </c>
      <c r="D28" s="40">
        <v>26.08</v>
      </c>
      <c r="E28" s="40">
        <v>26.59</v>
      </c>
      <c r="F28" s="40">
        <f t="shared" ref="F28" si="12">C28*(E28-D28)</f>
        <v>61.200000000000188</v>
      </c>
      <c r="G28" s="40">
        <f t="shared" ref="G28" si="13">D28*C28</f>
        <v>3129.6</v>
      </c>
      <c r="H28" s="231">
        <f t="shared" ref="H28" si="14">(E28-D28)/D28</f>
        <v>1.9555214723926441E-2</v>
      </c>
      <c r="I28" s="40"/>
      <c r="W28" s="133">
        <v>42607</v>
      </c>
      <c r="X28" s="10">
        <v>29.5</v>
      </c>
      <c r="Y28" s="10">
        <v>29.97</v>
      </c>
      <c r="Z28" s="10">
        <v>29.4</v>
      </c>
      <c r="AA28" s="10">
        <v>29.83</v>
      </c>
      <c r="AB28" s="95">
        <v>1741800</v>
      </c>
      <c r="AC28" s="10">
        <v>29.83</v>
      </c>
      <c r="AD28">
        <f t="shared" si="0"/>
        <v>0.57000000000000028</v>
      </c>
      <c r="AE28" s="138">
        <f t="shared" si="1"/>
        <v>1.9829059829059803E-2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42606</v>
      </c>
      <c r="X29" s="10">
        <v>28.7</v>
      </c>
      <c r="Y29" s="10">
        <v>29.43</v>
      </c>
      <c r="Z29" s="10">
        <v>28.51</v>
      </c>
      <c r="AA29" s="10">
        <v>29.25</v>
      </c>
      <c r="AB29" s="95">
        <v>1255600</v>
      </c>
      <c r="AC29" s="10">
        <v>29.25</v>
      </c>
      <c r="AD29">
        <f t="shared" si="0"/>
        <v>0.91999999999999815</v>
      </c>
      <c r="AE29" s="138">
        <f t="shared" si="1"/>
        <v>1.4920194309507195E-2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42605</v>
      </c>
      <c r="X30" s="10">
        <v>28.62</v>
      </c>
      <c r="Y30" s="10">
        <v>29.09</v>
      </c>
      <c r="Z30" s="10">
        <v>28.56</v>
      </c>
      <c r="AA30" s="10">
        <v>28.82</v>
      </c>
      <c r="AB30" s="95">
        <v>1142000</v>
      </c>
      <c r="AC30" s="10">
        <v>28.82</v>
      </c>
      <c r="AD30">
        <f t="shared" si="0"/>
        <v>0.53000000000000114</v>
      </c>
      <c r="AE30" s="138">
        <f t="shared" si="1"/>
        <v>7.692307692307665E-3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42604</v>
      </c>
      <c r="X31" s="10">
        <v>28.5</v>
      </c>
      <c r="Y31" s="10">
        <v>28.69</v>
      </c>
      <c r="Z31" s="10">
        <v>28.2</v>
      </c>
      <c r="AA31" s="10">
        <v>28.6</v>
      </c>
      <c r="AB31" s="95">
        <v>818600</v>
      </c>
      <c r="AC31" s="10">
        <v>28.6</v>
      </c>
      <c r="AD31">
        <f t="shared" si="0"/>
        <v>0.49000000000000199</v>
      </c>
      <c r="AE31" s="138">
        <f t="shared" si="1"/>
        <v>2.4535576586048879E-3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42601</v>
      </c>
      <c r="X32" s="10">
        <v>28.81</v>
      </c>
      <c r="Y32" s="10">
        <v>28.84</v>
      </c>
      <c r="Z32" s="10">
        <v>28.47</v>
      </c>
      <c r="AA32" s="10">
        <v>28.53</v>
      </c>
      <c r="AB32" s="95">
        <v>673200</v>
      </c>
      <c r="AC32" s="10">
        <v>28.53</v>
      </c>
      <c r="AD32">
        <f t="shared" si="0"/>
        <v>0.37000000000000099</v>
      </c>
      <c r="AE32" s="138">
        <f t="shared" si="1"/>
        <v>-9.7188476223533105E-3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42600</v>
      </c>
      <c r="X33" s="10">
        <v>28.46</v>
      </c>
      <c r="Y33" s="10">
        <v>28.88</v>
      </c>
      <c r="Z33" s="10">
        <v>28.41</v>
      </c>
      <c r="AA33" s="10">
        <v>28.81</v>
      </c>
      <c r="AB33" s="95">
        <v>760400</v>
      </c>
      <c r="AC33" s="10">
        <v>28.81</v>
      </c>
      <c r="AD33">
        <f t="shared" si="0"/>
        <v>0.46999999999999886</v>
      </c>
      <c r="AE33" s="138">
        <f t="shared" si="1"/>
        <v>9.8142306344197738E-3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42599</v>
      </c>
      <c r="X34" s="10">
        <v>28.69</v>
      </c>
      <c r="Y34" s="10">
        <v>28.86</v>
      </c>
      <c r="Z34" s="10">
        <v>28.16</v>
      </c>
      <c r="AA34" s="10">
        <v>28.53</v>
      </c>
      <c r="AB34" s="95">
        <v>1237200</v>
      </c>
      <c r="AC34" s="10">
        <v>28.53</v>
      </c>
      <c r="AD34">
        <f t="shared" si="0"/>
        <v>0.69999999999999929</v>
      </c>
      <c r="AE34" s="138">
        <f t="shared" si="1"/>
        <v>-1.0405827263267331E-2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42598</v>
      </c>
      <c r="X35" s="10">
        <v>29.3</v>
      </c>
      <c r="Y35" s="10">
        <v>29.42</v>
      </c>
      <c r="Z35" s="10">
        <v>28.6</v>
      </c>
      <c r="AA35" s="10">
        <v>28.83</v>
      </c>
      <c r="AB35" s="95">
        <v>1387600</v>
      </c>
      <c r="AC35" s="10">
        <v>28.83</v>
      </c>
      <c r="AD35">
        <f t="shared" si="0"/>
        <v>0.82000000000000028</v>
      </c>
      <c r="AE35" s="138">
        <f t="shared" si="1"/>
        <v>-2.0387359836901209E-2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42597</v>
      </c>
      <c r="X36" s="10">
        <v>29.78</v>
      </c>
      <c r="Y36" s="10">
        <v>30.04</v>
      </c>
      <c r="Z36" s="10">
        <v>29.34</v>
      </c>
      <c r="AA36" s="10">
        <v>29.43</v>
      </c>
      <c r="AB36" s="95">
        <v>1309600</v>
      </c>
      <c r="AC36" s="10">
        <v>29.43</v>
      </c>
      <c r="AD36">
        <f t="shared" si="0"/>
        <v>0.69999999999999929</v>
      </c>
      <c r="AE36" s="138">
        <f t="shared" si="1"/>
        <v>-8.4231805929919634E-3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42594</v>
      </c>
      <c r="X37" s="10">
        <v>29.8</v>
      </c>
      <c r="Y37" s="10">
        <v>30.16</v>
      </c>
      <c r="Z37" s="10">
        <v>29.58</v>
      </c>
      <c r="AA37" s="10">
        <v>29.68</v>
      </c>
      <c r="AB37" s="95">
        <v>1134500</v>
      </c>
      <c r="AC37" s="10">
        <v>29.68</v>
      </c>
      <c r="AD37">
        <f t="shared" si="0"/>
        <v>0.58000000000000185</v>
      </c>
      <c r="AE37" s="138">
        <f t="shared" si="1"/>
        <v>-6.6934404283801596E-3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42593</v>
      </c>
      <c r="X38" s="10">
        <v>29.84</v>
      </c>
      <c r="Y38" s="10">
        <v>31.19</v>
      </c>
      <c r="Z38" s="10">
        <v>29.83</v>
      </c>
      <c r="AA38" s="10">
        <v>29.88</v>
      </c>
      <c r="AB38" s="95">
        <v>1540800</v>
      </c>
      <c r="AC38" s="10">
        <v>29.88</v>
      </c>
      <c r="AD38">
        <f t="shared" si="0"/>
        <v>1.360000000000003</v>
      </c>
      <c r="AE38" s="138">
        <f t="shared" si="1"/>
        <v>0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42592</v>
      </c>
      <c r="X39" s="10">
        <v>29.81</v>
      </c>
      <c r="Y39" s="10">
        <v>30.09</v>
      </c>
      <c r="Z39" s="10">
        <v>29.61</v>
      </c>
      <c r="AA39" s="10">
        <v>29.88</v>
      </c>
      <c r="AB39" s="95">
        <v>891200</v>
      </c>
      <c r="AC39" s="10">
        <v>29.88</v>
      </c>
      <c r="AD39">
        <f t="shared" si="0"/>
        <v>0.48000000000000043</v>
      </c>
      <c r="AE39" s="138">
        <f t="shared" si="1"/>
        <v>5.3835800807537915E-3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4" t="s">
        <v>78</v>
      </c>
      <c r="P40" s="584"/>
      <c r="W40" s="133">
        <v>42591</v>
      </c>
      <c r="X40" s="10">
        <v>29.52</v>
      </c>
      <c r="Y40" s="10">
        <v>30.01</v>
      </c>
      <c r="Z40" s="10">
        <v>29.47</v>
      </c>
      <c r="AA40" s="10">
        <v>29.72</v>
      </c>
      <c r="AB40" s="95">
        <v>928900</v>
      </c>
      <c r="AC40" s="10">
        <v>29.72</v>
      </c>
      <c r="AD40">
        <f t="shared" si="0"/>
        <v>0.5400000000000027</v>
      </c>
      <c r="AE40" s="138">
        <f t="shared" si="1"/>
        <v>6.0934326337169775E-3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28.776000000000003</v>
      </c>
      <c r="Q41" s="2"/>
      <c r="W41" s="133">
        <v>42590</v>
      </c>
      <c r="X41" s="10">
        <v>29.9</v>
      </c>
      <c r="Y41" s="10">
        <v>30.06</v>
      </c>
      <c r="Z41" s="10">
        <v>29.32</v>
      </c>
      <c r="AA41" s="10">
        <v>29.54</v>
      </c>
      <c r="AB41" s="95">
        <v>1170200</v>
      </c>
      <c r="AC41" s="10">
        <v>29.54</v>
      </c>
      <c r="AD41">
        <f t="shared" si="0"/>
        <v>0.73999999999999844</v>
      </c>
      <c r="AE41" s="138">
        <f t="shared" si="1"/>
        <v>-6.0565275908479599E-3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28.514400000000002</v>
      </c>
      <c r="Q42" s="2"/>
      <c r="T42" s="91" t="s">
        <v>113</v>
      </c>
      <c r="W42" s="133">
        <v>42587</v>
      </c>
      <c r="X42" s="10">
        <v>29.67</v>
      </c>
      <c r="Y42" s="10">
        <v>30</v>
      </c>
      <c r="Z42" s="10">
        <v>29.62</v>
      </c>
      <c r="AA42" s="10">
        <v>29.72</v>
      </c>
      <c r="AB42" s="95">
        <v>948000</v>
      </c>
      <c r="AC42" s="10">
        <v>29.72</v>
      </c>
      <c r="AD42">
        <f t="shared" si="0"/>
        <v>0.37999999999999901</v>
      </c>
      <c r="AE42" s="138">
        <f t="shared" si="1"/>
        <v>4.7329276538201626E-3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5"/>
        <v>28.252800000000001</v>
      </c>
      <c r="Q43" s="2"/>
      <c r="T43" s="128" t="s">
        <v>98</v>
      </c>
      <c r="U43" s="129">
        <v>26.59</v>
      </c>
      <c r="W43" s="133">
        <v>42586</v>
      </c>
      <c r="X43" s="10">
        <v>29.67</v>
      </c>
      <c r="Y43" s="10">
        <v>30.15</v>
      </c>
      <c r="Z43" s="10">
        <v>29.52</v>
      </c>
      <c r="AA43" s="10">
        <v>29.58</v>
      </c>
      <c r="AB43" s="95">
        <v>1181700</v>
      </c>
      <c r="AC43" s="10">
        <v>29.58</v>
      </c>
      <c r="AD43">
        <f t="shared" si="0"/>
        <v>0.62999999999999901</v>
      </c>
      <c r="AE43" s="138">
        <f t="shared" si="1"/>
        <v>-5.0454086781029917E-3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5"/>
        <v>27.991200000000003</v>
      </c>
      <c r="Q44" s="2"/>
      <c r="T44" s="93" t="s">
        <v>99</v>
      </c>
      <c r="U44" s="130">
        <v>26.5</v>
      </c>
      <c r="W44" s="133">
        <v>42585</v>
      </c>
      <c r="X44" s="10">
        <v>29.62</v>
      </c>
      <c r="Y44" s="10">
        <v>29.9</v>
      </c>
      <c r="Z44" s="10">
        <v>28.95</v>
      </c>
      <c r="AA44" s="10">
        <v>29.73</v>
      </c>
      <c r="AB44" s="95">
        <v>1719900</v>
      </c>
      <c r="AC44" s="10">
        <v>29.73</v>
      </c>
      <c r="AD44">
        <f t="shared" si="0"/>
        <v>0.94999999999999929</v>
      </c>
      <c r="AE44" s="138">
        <f t="shared" si="1"/>
        <v>-2.3489932885906173E-3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5"/>
        <v>27.729600000000001</v>
      </c>
      <c r="Q45" s="2"/>
      <c r="T45" s="93" t="s">
        <v>100</v>
      </c>
      <c r="U45" s="130" t="s">
        <v>596</v>
      </c>
      <c r="W45" s="133">
        <v>42584</v>
      </c>
      <c r="X45" s="10">
        <v>30.37</v>
      </c>
      <c r="Y45" s="10">
        <v>30.48</v>
      </c>
      <c r="Z45" s="10">
        <v>29.63</v>
      </c>
      <c r="AA45" s="10">
        <v>29.8</v>
      </c>
      <c r="AB45" s="95">
        <v>1253700</v>
      </c>
      <c r="AC45" s="10">
        <v>29.8</v>
      </c>
      <c r="AD45">
        <f t="shared" si="0"/>
        <v>0.85000000000000142</v>
      </c>
      <c r="AE45" s="138">
        <f t="shared" si="1"/>
        <v>-1.8445322793148811E-2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5"/>
        <v>27.468</v>
      </c>
      <c r="Q46" s="2"/>
      <c r="T46" s="93" t="s">
        <v>101</v>
      </c>
      <c r="U46" s="130" t="s">
        <v>597</v>
      </c>
      <c r="W46" s="133">
        <v>42583</v>
      </c>
      <c r="X46" s="10">
        <v>29.77</v>
      </c>
      <c r="Y46" s="10">
        <v>30.59</v>
      </c>
      <c r="Z46" s="10">
        <v>29.7</v>
      </c>
      <c r="AA46" s="10">
        <v>30.36</v>
      </c>
      <c r="AB46" s="95">
        <v>2094300</v>
      </c>
      <c r="AC46" s="10">
        <v>30.36</v>
      </c>
      <c r="AD46">
        <f t="shared" si="0"/>
        <v>0.89000000000000057</v>
      </c>
      <c r="AE46" s="138">
        <f t="shared" si="1"/>
        <v>3.0899830220713076E-2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15"/>
        <v>27.206400000000002</v>
      </c>
      <c r="Q47" s="2"/>
      <c r="T47" s="93" t="s">
        <v>102</v>
      </c>
      <c r="U47" s="130">
        <v>32.5</v>
      </c>
      <c r="W47" s="133">
        <v>42580</v>
      </c>
      <c r="X47" s="10">
        <v>29.44</v>
      </c>
      <c r="Y47" s="10">
        <v>29.8</v>
      </c>
      <c r="Z47" s="10">
        <v>28.7</v>
      </c>
      <c r="AA47" s="10">
        <v>29.45</v>
      </c>
      <c r="AB47" s="95">
        <v>2065600</v>
      </c>
      <c r="AC47" s="10">
        <v>29.45</v>
      </c>
      <c r="AD47">
        <f t="shared" si="0"/>
        <v>1.1000000000000014</v>
      </c>
      <c r="AE47" s="138">
        <f t="shared" si="1"/>
        <v>-1.0176390773406485E-3</v>
      </c>
    </row>
    <row r="48" spans="2:31" x14ac:dyDescent="0.25">
      <c r="O48" s="83">
        <v>1.03</v>
      </c>
      <c r="P48" s="83">
        <f t="shared" si="15"/>
        <v>26.944800000000001</v>
      </c>
      <c r="Q48" s="2"/>
      <c r="T48" s="93" t="s">
        <v>103</v>
      </c>
      <c r="U48" s="130">
        <v>-0.17277899999999999</v>
      </c>
      <c r="W48" s="133">
        <v>42579</v>
      </c>
      <c r="X48" s="10">
        <v>29.82</v>
      </c>
      <c r="Y48" s="10">
        <v>29.88</v>
      </c>
      <c r="Z48" s="10">
        <v>29.28</v>
      </c>
      <c r="AA48" s="10">
        <v>29.48</v>
      </c>
      <c r="AB48" s="95">
        <v>1191100</v>
      </c>
      <c r="AC48" s="10">
        <v>29.48</v>
      </c>
      <c r="AD48">
        <f t="shared" si="0"/>
        <v>0.59999999999999787</v>
      </c>
      <c r="AE48" s="138">
        <f t="shared" si="1"/>
        <v>-1.1733154542406865E-2</v>
      </c>
    </row>
    <row r="49" spans="15:31" x14ac:dyDescent="0.25">
      <c r="O49" s="83">
        <v>1.02</v>
      </c>
      <c r="P49" s="83">
        <f t="shared" si="15"/>
        <v>26.683199999999999</v>
      </c>
      <c r="Q49" s="2"/>
      <c r="T49" s="93" t="s">
        <v>123</v>
      </c>
      <c r="U49" s="130" t="s">
        <v>421</v>
      </c>
      <c r="W49" s="133">
        <v>42578</v>
      </c>
      <c r="X49" s="10">
        <v>29.95</v>
      </c>
      <c r="Y49" s="10">
        <v>30.16</v>
      </c>
      <c r="Z49" s="10">
        <v>29.73</v>
      </c>
      <c r="AA49" s="10">
        <v>29.83</v>
      </c>
      <c r="AB49" s="95">
        <v>1706200</v>
      </c>
      <c r="AC49" s="10">
        <v>29.83</v>
      </c>
      <c r="AD49">
        <f t="shared" si="0"/>
        <v>0.42999999999999972</v>
      </c>
      <c r="AE49" s="138">
        <f t="shared" si="1"/>
        <v>1.3427324605572721E-3</v>
      </c>
    </row>
    <row r="50" spans="15:31" x14ac:dyDescent="0.25">
      <c r="O50" s="83">
        <v>1.01</v>
      </c>
      <c r="P50" s="83">
        <f t="shared" si="15"/>
        <v>26.421600000000002</v>
      </c>
      <c r="Q50" s="2"/>
      <c r="T50" s="93"/>
      <c r="U50" s="130"/>
      <c r="W50" s="133">
        <v>42577</v>
      </c>
      <c r="X50" s="10">
        <v>29.54</v>
      </c>
      <c r="Y50" s="10">
        <v>30.4</v>
      </c>
      <c r="Z50" s="10">
        <v>29.5</v>
      </c>
      <c r="AA50" s="10">
        <v>29.79</v>
      </c>
      <c r="AB50" s="95">
        <v>2486700</v>
      </c>
      <c r="AC50" s="10">
        <v>29.79</v>
      </c>
      <c r="AD50">
        <f t="shared" si="0"/>
        <v>0.89999999999999858</v>
      </c>
      <c r="AE50" s="138">
        <f t="shared" si="1"/>
        <v>1.4300306435137911E-2</v>
      </c>
    </row>
    <row r="51" spans="15:31" x14ac:dyDescent="0.25">
      <c r="O51" s="83">
        <v>1</v>
      </c>
      <c r="P51" s="83">
        <f t="shared" si="15"/>
        <v>26.16</v>
      </c>
      <c r="Q51" s="2"/>
      <c r="T51" s="93" t="s">
        <v>105</v>
      </c>
      <c r="U51" s="130" t="s">
        <v>598</v>
      </c>
      <c r="W51" s="133">
        <v>42576</v>
      </c>
      <c r="X51" s="10">
        <v>28.75</v>
      </c>
      <c r="Y51" s="10">
        <v>29.46</v>
      </c>
      <c r="Z51" s="10">
        <v>28.75</v>
      </c>
      <c r="AA51" s="10">
        <v>29.37</v>
      </c>
      <c r="AB51" s="95">
        <v>1947400</v>
      </c>
      <c r="AC51" s="10">
        <v>29.37</v>
      </c>
      <c r="AD51">
        <f t="shared" si="0"/>
        <v>0.71000000000000085</v>
      </c>
      <c r="AE51" s="138">
        <f t="shared" si="1"/>
        <v>2.5130890052356136E-2</v>
      </c>
    </row>
    <row r="52" spans="15:31" x14ac:dyDescent="0.25">
      <c r="O52" s="83">
        <v>0.99</v>
      </c>
      <c r="P52" s="83">
        <f t="shared" si="15"/>
        <v>25.898399999999999</v>
      </c>
      <c r="Q52" s="2"/>
      <c r="T52" s="93" t="s">
        <v>106</v>
      </c>
      <c r="U52" s="130" t="s">
        <v>599</v>
      </c>
      <c r="W52" s="133">
        <v>42573</v>
      </c>
      <c r="X52" s="10">
        <v>28.43</v>
      </c>
      <c r="Y52" s="10">
        <v>28.85</v>
      </c>
      <c r="Z52" s="10">
        <v>28</v>
      </c>
      <c r="AA52" s="10">
        <v>28.65</v>
      </c>
      <c r="AB52" s="95">
        <v>964000</v>
      </c>
      <c r="AC52" s="10">
        <v>28.65</v>
      </c>
      <c r="AD52">
        <f t="shared" si="0"/>
        <v>0.85000000000000142</v>
      </c>
      <c r="AE52" s="138">
        <f t="shared" si="1"/>
        <v>6.322444678608985E-3</v>
      </c>
    </row>
    <row r="53" spans="15:31" x14ac:dyDescent="0.25">
      <c r="O53" s="83">
        <v>0.98</v>
      </c>
      <c r="P53" s="83">
        <f t="shared" si="15"/>
        <v>25.636800000000001</v>
      </c>
      <c r="Q53" s="2"/>
      <c r="T53" s="93" t="s">
        <v>107</v>
      </c>
      <c r="U53" s="131">
        <v>1708720</v>
      </c>
      <c r="W53" s="133">
        <v>42572</v>
      </c>
      <c r="X53" s="10">
        <v>28.74</v>
      </c>
      <c r="Y53" s="10">
        <v>28.86</v>
      </c>
      <c r="Z53" s="10">
        <v>28.37</v>
      </c>
      <c r="AA53" s="10">
        <v>28.47</v>
      </c>
      <c r="AB53" s="95">
        <v>1198000</v>
      </c>
      <c r="AC53" s="10">
        <v>28.47</v>
      </c>
      <c r="AD53">
        <f t="shared" si="0"/>
        <v>0.48999999999999844</v>
      </c>
      <c r="AE53" s="138">
        <f t="shared" si="1"/>
        <v>-9.0497737556561875E-3</v>
      </c>
    </row>
    <row r="54" spans="15:31" x14ac:dyDescent="0.25">
      <c r="O54" s="83">
        <v>0.97</v>
      </c>
      <c r="P54" s="83">
        <f t="shared" si="15"/>
        <v>25.3752</v>
      </c>
      <c r="T54" s="93" t="s">
        <v>110</v>
      </c>
      <c r="U54" s="131">
        <v>2055640</v>
      </c>
      <c r="W54" s="133">
        <v>42571</v>
      </c>
      <c r="X54" s="10">
        <v>28.71</v>
      </c>
      <c r="Y54" s="10">
        <v>29.12</v>
      </c>
      <c r="Z54" s="10">
        <v>28.64</v>
      </c>
      <c r="AA54" s="10">
        <v>28.73</v>
      </c>
      <c r="AB54" s="95">
        <v>1116100</v>
      </c>
      <c r="AC54" s="10">
        <v>28.73</v>
      </c>
      <c r="AD54">
        <f t="shared" si="0"/>
        <v>0.48000000000000043</v>
      </c>
      <c r="AE54" s="138">
        <f t="shared" si="1"/>
        <v>-1.0431154381085328E-3</v>
      </c>
    </row>
    <row r="55" spans="15:31" x14ac:dyDescent="0.25">
      <c r="O55" s="83">
        <v>0.96</v>
      </c>
      <c r="P55" s="83">
        <f t="shared" si="15"/>
        <v>25.113599999999998</v>
      </c>
      <c r="T55" s="93" t="s">
        <v>108</v>
      </c>
      <c r="U55" s="130" t="s">
        <v>445</v>
      </c>
      <c r="W55" s="133">
        <v>42570</v>
      </c>
      <c r="X55" s="10">
        <v>28.7</v>
      </c>
      <c r="Y55" s="10">
        <v>28.88</v>
      </c>
      <c r="Z55" s="10">
        <v>28.44</v>
      </c>
      <c r="AA55" s="10">
        <v>28.76</v>
      </c>
      <c r="AB55" s="95">
        <v>1294100</v>
      </c>
      <c r="AC55" s="10">
        <v>28.76</v>
      </c>
      <c r="AD55">
        <f t="shared" si="0"/>
        <v>0.43999999999999773</v>
      </c>
      <c r="AE55" s="138">
        <f t="shared" si="1"/>
        <v>-6.9492703266160749E-4</v>
      </c>
    </row>
    <row r="56" spans="15:31" x14ac:dyDescent="0.25">
      <c r="O56" s="83">
        <v>0.95</v>
      </c>
      <c r="P56" s="83">
        <f t="shared" si="15"/>
        <v>24.852</v>
      </c>
      <c r="T56" s="93" t="s">
        <v>111</v>
      </c>
      <c r="U56" s="130">
        <v>13.36</v>
      </c>
      <c r="W56" s="133">
        <v>42569</v>
      </c>
      <c r="X56" s="10">
        <v>28.76</v>
      </c>
      <c r="Y56" s="10">
        <v>29.27</v>
      </c>
      <c r="Z56" s="10">
        <v>28.63</v>
      </c>
      <c r="AA56" s="10">
        <v>28.78</v>
      </c>
      <c r="AB56" s="95">
        <v>2278100</v>
      </c>
      <c r="AC56" s="10">
        <v>28.78</v>
      </c>
      <c r="AD56">
        <f t="shared" si="0"/>
        <v>0.64000000000000057</v>
      </c>
      <c r="AE56" s="138">
        <f t="shared" si="1"/>
        <v>1.5167548500881756E-2</v>
      </c>
    </row>
    <row r="57" spans="15:31" x14ac:dyDescent="0.25">
      <c r="O57" s="83">
        <v>0.94</v>
      </c>
      <c r="P57" s="83">
        <f t="shared" si="15"/>
        <v>24.590399999999999</v>
      </c>
      <c r="T57" s="93" t="s">
        <v>112</v>
      </c>
      <c r="U57" s="130">
        <v>1.99</v>
      </c>
      <c r="W57" s="133">
        <v>42566</v>
      </c>
      <c r="X57" s="10">
        <v>28.71</v>
      </c>
      <c r="Y57" s="10">
        <v>28.93</v>
      </c>
      <c r="Z57" s="10">
        <v>27.36</v>
      </c>
      <c r="AA57" s="10">
        <v>28.35</v>
      </c>
      <c r="AB57" s="95">
        <v>2582000</v>
      </c>
      <c r="AC57" s="10">
        <v>28.35</v>
      </c>
      <c r="AD57">
        <f t="shared" si="0"/>
        <v>1.5700000000000003</v>
      </c>
      <c r="AE57" s="138">
        <f t="shared" si="1"/>
        <v>-3.1645569620253333E-3</v>
      </c>
    </row>
    <row r="58" spans="15:31" x14ac:dyDescent="0.25">
      <c r="O58" s="83">
        <v>0.93</v>
      </c>
      <c r="P58" s="83">
        <f t="shared" si="15"/>
        <v>24.328800000000001</v>
      </c>
      <c r="T58" s="93" t="s">
        <v>109</v>
      </c>
      <c r="U58" s="130" t="s">
        <v>124</v>
      </c>
      <c r="W58" s="133">
        <v>42565</v>
      </c>
      <c r="X58" s="10">
        <v>28.5</v>
      </c>
      <c r="Y58" s="10">
        <v>28.89</v>
      </c>
      <c r="Z58" s="10">
        <v>28.23</v>
      </c>
      <c r="AA58" s="10">
        <v>28.44</v>
      </c>
      <c r="AB58" s="95">
        <v>1829800</v>
      </c>
      <c r="AC58" s="10">
        <v>28.44</v>
      </c>
      <c r="AD58">
        <f t="shared" si="0"/>
        <v>0.66000000000000014</v>
      </c>
      <c r="AE58" s="138">
        <f t="shared" si="1"/>
        <v>7.0372976776922336E-4</v>
      </c>
    </row>
    <row r="59" spans="15:31" x14ac:dyDescent="0.25">
      <c r="O59" s="83">
        <v>0.92</v>
      </c>
      <c r="P59" s="83">
        <f t="shared" si="15"/>
        <v>24.0672</v>
      </c>
      <c r="W59" s="133">
        <v>42564</v>
      </c>
      <c r="X59" s="10">
        <v>28.01</v>
      </c>
      <c r="Y59" s="10">
        <v>28.74</v>
      </c>
      <c r="Z59" s="10">
        <v>28</v>
      </c>
      <c r="AA59" s="10">
        <v>28.42</v>
      </c>
      <c r="AB59" s="95">
        <v>1560100</v>
      </c>
      <c r="AC59" s="10">
        <v>28.42</v>
      </c>
      <c r="AD59">
        <f t="shared" si="0"/>
        <v>0.73999999999999844</v>
      </c>
      <c r="AE59" s="138">
        <f t="shared" si="1"/>
        <v>-5.598320503848675E-3</v>
      </c>
    </row>
    <row r="60" spans="15:31" x14ac:dyDescent="0.25">
      <c r="O60" s="83">
        <v>0.91</v>
      </c>
      <c r="P60" s="83">
        <f t="shared" si="15"/>
        <v>23.805600000000002</v>
      </c>
      <c r="W60" s="133">
        <v>42563</v>
      </c>
      <c r="X60" s="10">
        <v>29.21</v>
      </c>
      <c r="Y60" s="10">
        <v>29.49</v>
      </c>
      <c r="Z60" s="10">
        <v>27.31</v>
      </c>
      <c r="AA60" s="10">
        <v>28.58</v>
      </c>
      <c r="AB60" s="95">
        <v>3884900</v>
      </c>
      <c r="AC60" s="10">
        <v>28.58</v>
      </c>
      <c r="AD60">
        <f t="shared" si="0"/>
        <v>2.1799999999999997</v>
      </c>
      <c r="AE60" s="138">
        <f t="shared" si="1"/>
        <v>-2.6235093696763356E-2</v>
      </c>
    </row>
    <row r="61" spans="15:31" x14ac:dyDescent="0.25">
      <c r="O61" s="83">
        <v>0.9</v>
      </c>
      <c r="P61" s="83">
        <f t="shared" si="15"/>
        <v>23.544</v>
      </c>
      <c r="W61" s="133">
        <v>42562</v>
      </c>
      <c r="X61" s="10">
        <v>29.55</v>
      </c>
      <c r="Y61" s="10">
        <v>29.6</v>
      </c>
      <c r="Z61" s="10">
        <v>28.8</v>
      </c>
      <c r="AA61" s="10">
        <v>29.35</v>
      </c>
      <c r="AB61" s="95">
        <v>3001500</v>
      </c>
      <c r="AC61" s="10">
        <v>29.35</v>
      </c>
      <c r="AD61">
        <f t="shared" si="0"/>
        <v>0.80000000000000071</v>
      </c>
      <c r="AE61" s="138">
        <f t="shared" si="1"/>
        <v>9.6319229446164556E-3</v>
      </c>
    </row>
    <row r="62" spans="15:31" x14ac:dyDescent="0.25">
      <c r="W62" s="133">
        <v>42559</v>
      </c>
      <c r="X62" s="10">
        <v>29.75</v>
      </c>
      <c r="Y62" s="10">
        <v>29.75</v>
      </c>
      <c r="Z62" s="10">
        <v>28.74</v>
      </c>
      <c r="AA62" s="10">
        <v>29.07</v>
      </c>
      <c r="AB62" s="95">
        <v>4906400</v>
      </c>
      <c r="AC62" s="10">
        <v>29.07</v>
      </c>
      <c r="AD62">
        <f t="shared" si="0"/>
        <v>1.0100000000000016</v>
      </c>
      <c r="AE62" s="138">
        <f t="shared" si="1"/>
        <v>2.7571580063626699E-2</v>
      </c>
    </row>
    <row r="63" spans="15:31" x14ac:dyDescent="0.25">
      <c r="W63" s="133">
        <v>42558</v>
      </c>
      <c r="X63" s="10">
        <v>28.3</v>
      </c>
      <c r="Y63" s="10">
        <v>28.52</v>
      </c>
      <c r="Z63" s="10">
        <v>28.04</v>
      </c>
      <c r="AA63" s="10">
        <v>28.29</v>
      </c>
      <c r="AB63" s="95">
        <v>1833600</v>
      </c>
      <c r="AC63" s="10">
        <v>28.29</v>
      </c>
      <c r="AD63">
        <f t="shared" si="0"/>
        <v>0.48000000000000043</v>
      </c>
      <c r="AE63" s="138">
        <f t="shared" si="1"/>
        <v>-1.411930815390039E-3</v>
      </c>
    </row>
    <row r="64" spans="15:31" x14ac:dyDescent="0.25">
      <c r="W64" s="133">
        <v>42557</v>
      </c>
      <c r="X64" s="10">
        <v>27.8</v>
      </c>
      <c r="Y64" s="10">
        <v>28.39</v>
      </c>
      <c r="Z64" s="10">
        <v>27.69</v>
      </c>
      <c r="AA64" s="10">
        <v>28.33</v>
      </c>
      <c r="AB64" s="95">
        <v>2079000</v>
      </c>
      <c r="AC64" s="10">
        <v>28.33</v>
      </c>
      <c r="AD64">
        <f t="shared" si="0"/>
        <v>0.69999999999999929</v>
      </c>
      <c r="AE64" s="138">
        <f t="shared" si="1"/>
        <v>1.9064748201438775E-2</v>
      </c>
    </row>
    <row r="65" spans="23:31" x14ac:dyDescent="0.25">
      <c r="W65" s="133">
        <v>42556</v>
      </c>
      <c r="X65" s="10">
        <v>28.14</v>
      </c>
      <c r="Y65" s="10">
        <v>28.2</v>
      </c>
      <c r="Z65" s="10">
        <v>27.46</v>
      </c>
      <c r="AA65" s="10">
        <v>27.8</v>
      </c>
      <c r="AB65" s="95">
        <v>2851300</v>
      </c>
      <c r="AC65" s="10">
        <v>27.8</v>
      </c>
      <c r="AD65">
        <f t="shared" si="0"/>
        <v>0.73999999999999844</v>
      </c>
      <c r="AE65" s="138">
        <f t="shared" si="1"/>
        <v>1.0803024846957054E-3</v>
      </c>
    </row>
    <row r="66" spans="23:31" x14ac:dyDescent="0.25">
      <c r="W66" s="133">
        <v>42552</v>
      </c>
      <c r="X66" s="10">
        <v>27.21</v>
      </c>
      <c r="Y66" s="10">
        <v>27.94</v>
      </c>
      <c r="Z66" s="10">
        <v>26.84</v>
      </c>
      <c r="AA66" s="10">
        <v>27.77</v>
      </c>
      <c r="AB66" s="95">
        <v>2854800</v>
      </c>
      <c r="AC66" s="10">
        <v>27.77</v>
      </c>
      <c r="AD66">
        <f t="shared" si="0"/>
        <v>1.1000000000000014</v>
      </c>
      <c r="AE66" s="138">
        <f t="shared" si="1"/>
        <v>2.1707137601177262E-2</v>
      </c>
    </row>
    <row r="67" spans="23:31" x14ac:dyDescent="0.25">
      <c r="W67" s="133">
        <v>42551</v>
      </c>
      <c r="X67" s="10">
        <v>26.75</v>
      </c>
      <c r="Y67" s="10">
        <v>27.33</v>
      </c>
      <c r="Z67" s="10">
        <v>26.64</v>
      </c>
      <c r="AA67" s="10">
        <v>27.18</v>
      </c>
      <c r="AB67" s="95">
        <v>2061800</v>
      </c>
      <c r="AC67" s="10">
        <v>27.18</v>
      </c>
      <c r="AD67">
        <f t="shared" ref="AD67:AD69" si="16">Y67-Z67</f>
        <v>0.68999999999999773</v>
      </c>
      <c r="AE67" s="138" t="e">
        <f t="shared" ref="AE67" si="17">AC67/AC68-1</f>
        <v>#DIV/0!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>
        <f t="shared" si="16"/>
        <v>0</v>
      </c>
      <c r="AE68" s="138" t="e">
        <f>AC68/AC69-1</f>
        <v>#DIV/0!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>
        <f t="shared" si="16"/>
        <v>0</v>
      </c>
      <c r="AE69" s="138" t="e">
        <f t="shared" ref="AE69" si="18"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87" priority="11">
      <formula>F39&gt;0</formula>
    </cfRule>
    <cfRule type="expression" dxfId="686" priority="12">
      <formula>F39&lt;0</formula>
    </cfRule>
  </conditionalFormatting>
  <conditionalFormatting sqref="Q7">
    <cfRule type="expression" dxfId="685" priority="9">
      <formula>Q7&gt;0</formula>
    </cfRule>
    <cfRule type="expression" dxfId="684" priority="10">
      <formula>Q7&lt;0</formula>
    </cfRule>
  </conditionalFormatting>
  <conditionalFormatting sqref="Q8">
    <cfRule type="expression" dxfId="683" priority="7">
      <formula>Q8&gt;0</formula>
    </cfRule>
    <cfRule type="expression" dxfId="682" priority="8">
      <formula>Q8&lt;0</formula>
    </cfRule>
  </conditionalFormatting>
  <conditionalFormatting sqref="F25:F38">
    <cfRule type="expression" dxfId="681" priority="5">
      <formula>F25&gt;0</formula>
    </cfRule>
    <cfRule type="expression" dxfId="680" priority="6">
      <formula>F25&lt;0</formula>
    </cfRule>
  </conditionalFormatting>
  <conditionalFormatting sqref="H25:H38">
    <cfRule type="expression" dxfId="679" priority="3">
      <formula>H25&gt;0</formula>
    </cfRule>
    <cfRule type="expression" dxfId="678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5" style="30" bestFit="1" customWidth="1"/>
    <col min="4" max="6" width="9.125" style="2"/>
    <col min="7" max="7" width="9.75" bestFit="1" customWidth="1"/>
    <col min="9" max="9" width="13.5" style="2" bestFit="1" customWidth="1"/>
    <col min="10" max="11" width="9.125" style="2"/>
    <col min="18" max="18" width="10.375" bestFit="1" customWidth="1"/>
    <col min="20" max="20" width="11.875" customWidth="1"/>
    <col min="21" max="21" width="15.75" customWidth="1"/>
    <col min="23" max="23" width="13.875" customWidth="1"/>
    <col min="24" max="24" width="8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248</v>
      </c>
      <c r="B2" s="532">
        <v>42545</v>
      </c>
      <c r="C2" s="7">
        <v>100</v>
      </c>
      <c r="D2" s="44">
        <v>25.25</v>
      </c>
      <c r="E2" s="44">
        <v>0</v>
      </c>
      <c r="F2" s="44">
        <f t="shared" ref="F2:F9" si="0">D2*C2+E2</f>
        <v>2525</v>
      </c>
      <c r="G2" s="532">
        <v>42577</v>
      </c>
      <c r="H2" s="82">
        <v>30</v>
      </c>
      <c r="I2" s="44">
        <v>25.81</v>
      </c>
      <c r="J2" s="44">
        <v>0.02</v>
      </c>
      <c r="K2" s="44">
        <f t="shared" ref="K2:K7" si="1"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282</v>
      </c>
      <c r="W2" s="133">
        <v>42646</v>
      </c>
      <c r="X2" s="10">
        <v>24.27</v>
      </c>
      <c r="Y2" s="10">
        <v>24.39</v>
      </c>
      <c r="Z2" s="10">
        <v>23.83</v>
      </c>
      <c r="AA2" s="10">
        <v>24.21</v>
      </c>
      <c r="AB2" s="95">
        <v>4251400</v>
      </c>
      <c r="AC2" s="10">
        <v>24.21</v>
      </c>
      <c r="AD2" s="2">
        <f>Y2-Z2</f>
        <v>0.56000000000000227</v>
      </c>
      <c r="AE2" s="138">
        <f>AC2/AC3-1</f>
        <v>-5.7494866529774757E-3</v>
      </c>
    </row>
    <row r="3" spans="1:31" x14ac:dyDescent="0.25">
      <c r="A3" s="23" t="s">
        <v>71</v>
      </c>
      <c r="B3" s="532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2">
        <v>42597</v>
      </c>
      <c r="H3" s="82">
        <v>70</v>
      </c>
      <c r="I3" s="44">
        <v>22.94</v>
      </c>
      <c r="J3" s="44">
        <v>0.38</v>
      </c>
      <c r="K3" s="44">
        <f t="shared" si="1"/>
        <v>1605.42</v>
      </c>
      <c r="L3" s="4"/>
      <c r="O3" s="11" t="s">
        <v>58</v>
      </c>
      <c r="Q3" s="230">
        <f>IF(Q2=0, Q4, (F18-K18-M18)/Q2)</f>
        <v>21.368600000000001</v>
      </c>
      <c r="T3" s="1" t="s">
        <v>283</v>
      </c>
      <c r="W3" s="133">
        <v>42643</v>
      </c>
      <c r="X3" s="10">
        <v>24.3</v>
      </c>
      <c r="Y3" s="10">
        <v>24.73</v>
      </c>
      <c r="Z3" s="10">
        <v>23.95</v>
      </c>
      <c r="AA3" s="10">
        <v>24.35</v>
      </c>
      <c r="AB3" s="95">
        <v>4163300</v>
      </c>
      <c r="AC3" s="10">
        <v>24.35</v>
      </c>
      <c r="AD3" s="2">
        <f t="shared" ref="AD3:AD66" si="2">Y3-Z3</f>
        <v>0.78000000000000114</v>
      </c>
      <c r="AE3" s="138">
        <f t="shared" ref="AE3:AE66" si="3">AC3/AC4-1</f>
        <v>6.1983471074380514E-3</v>
      </c>
    </row>
    <row r="4" spans="1:31" x14ac:dyDescent="0.25">
      <c r="B4" s="532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2">
        <v>42599</v>
      </c>
      <c r="H4" s="82">
        <v>30</v>
      </c>
      <c r="I4" s="44">
        <v>23.48</v>
      </c>
      <c r="J4" s="44">
        <v>0.02</v>
      </c>
      <c r="K4" s="44">
        <f t="shared" si="1"/>
        <v>704.38</v>
      </c>
      <c r="L4" s="4"/>
      <c r="O4" s="11" t="s">
        <v>66</v>
      </c>
      <c r="Q4" s="55">
        <v>24.86</v>
      </c>
      <c r="R4" s="561">
        <v>1.89E-2</v>
      </c>
      <c r="T4" s="163">
        <v>42633</v>
      </c>
      <c r="U4" s="1" t="s">
        <v>381</v>
      </c>
      <c r="W4" s="133">
        <v>42642</v>
      </c>
      <c r="X4" s="10">
        <v>23.91</v>
      </c>
      <c r="Y4" s="10">
        <v>24.68</v>
      </c>
      <c r="Z4" s="10">
        <v>23.72</v>
      </c>
      <c r="AA4" s="10">
        <v>24.2</v>
      </c>
      <c r="AB4" s="95">
        <v>4468900</v>
      </c>
      <c r="AC4" s="10">
        <v>24.2</v>
      </c>
      <c r="AD4" s="2">
        <f t="shared" si="2"/>
        <v>0.96000000000000085</v>
      </c>
      <c r="AE4" s="138">
        <f t="shared" si="3"/>
        <v>1.0438413361169019E-2</v>
      </c>
    </row>
    <row r="5" spans="1:31" x14ac:dyDescent="0.25">
      <c r="B5" s="532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32">
        <v>42621</v>
      </c>
      <c r="H5" s="82">
        <v>40</v>
      </c>
      <c r="I5" s="44">
        <v>26.28</v>
      </c>
      <c r="J5" s="44">
        <v>0.02</v>
      </c>
      <c r="K5" s="44">
        <f t="shared" si="1"/>
        <v>1051.18</v>
      </c>
      <c r="L5" s="4"/>
      <c r="O5" s="11" t="s">
        <v>67</v>
      </c>
      <c r="Q5" s="3">
        <f>Q4*Q2</f>
        <v>4972</v>
      </c>
      <c r="W5" s="133">
        <v>42641</v>
      </c>
      <c r="X5" s="10">
        <v>23.05</v>
      </c>
      <c r="Y5" s="10">
        <v>24.03</v>
      </c>
      <c r="Z5" s="10">
        <v>23.03</v>
      </c>
      <c r="AA5" s="10">
        <v>23.95</v>
      </c>
      <c r="AB5" s="95">
        <v>5773800</v>
      </c>
      <c r="AC5" s="10">
        <v>23.95</v>
      </c>
      <c r="AD5" s="2">
        <f t="shared" si="2"/>
        <v>1</v>
      </c>
      <c r="AE5" s="138">
        <f t="shared" si="3"/>
        <v>4.6308431629532576E-2</v>
      </c>
    </row>
    <row r="6" spans="1:31" x14ac:dyDescent="0.25">
      <c r="B6" s="532">
        <v>42586</v>
      </c>
      <c r="C6" s="4">
        <v>100</v>
      </c>
      <c r="D6" s="3">
        <v>20.92</v>
      </c>
      <c r="E6" s="3">
        <v>-0.5</v>
      </c>
      <c r="F6" s="3">
        <f t="shared" si="0"/>
        <v>2091.5</v>
      </c>
      <c r="G6" s="532">
        <v>42639</v>
      </c>
      <c r="H6" s="82">
        <v>100</v>
      </c>
      <c r="I6" s="44">
        <v>22.82</v>
      </c>
      <c r="J6" s="44">
        <v>0.05</v>
      </c>
      <c r="K6" s="44">
        <f t="shared" si="1"/>
        <v>2281.9499999999998</v>
      </c>
      <c r="L6" s="4"/>
      <c r="O6" s="11" t="s">
        <v>64</v>
      </c>
      <c r="Q6" s="2">
        <f>Q3*Q2</f>
        <v>4273.72</v>
      </c>
      <c r="W6" s="133">
        <v>42640</v>
      </c>
      <c r="X6" s="10">
        <v>22.44</v>
      </c>
      <c r="Y6" s="10">
        <v>22.92</v>
      </c>
      <c r="Z6" s="10">
        <v>22.2</v>
      </c>
      <c r="AA6" s="10">
        <v>22.89</v>
      </c>
      <c r="AB6" s="95">
        <v>5472400</v>
      </c>
      <c r="AC6" s="10">
        <v>22.89</v>
      </c>
      <c r="AD6" s="2">
        <f t="shared" si="2"/>
        <v>0.72000000000000242</v>
      </c>
      <c r="AE6" s="138">
        <f t="shared" si="3"/>
        <v>1.1042402826855202E-2</v>
      </c>
    </row>
    <row r="7" spans="1:31" x14ac:dyDescent="0.25">
      <c r="B7" s="536">
        <v>42626</v>
      </c>
      <c r="C7" s="4">
        <v>40</v>
      </c>
      <c r="D7" s="3">
        <v>24.58</v>
      </c>
      <c r="E7" s="3">
        <v>0</v>
      </c>
      <c r="F7" s="3">
        <f t="shared" si="0"/>
        <v>983.19999999999993</v>
      </c>
      <c r="G7" s="532">
        <v>42643</v>
      </c>
      <c r="H7" s="82">
        <v>60</v>
      </c>
      <c r="I7" s="44">
        <v>24.72</v>
      </c>
      <c r="J7" s="44">
        <v>0.03</v>
      </c>
      <c r="K7" s="44">
        <f t="shared" si="1"/>
        <v>1483.1699999999998</v>
      </c>
      <c r="L7" s="4"/>
      <c r="O7" s="11" t="s">
        <v>185</v>
      </c>
      <c r="Q7" s="2">
        <f>Q10+Q8</f>
        <v>698.27999999999975</v>
      </c>
      <c r="R7" s="30">
        <v>42657</v>
      </c>
      <c r="W7" s="133">
        <v>42639</v>
      </c>
      <c r="X7" s="10">
        <v>22.54</v>
      </c>
      <c r="Y7" s="10">
        <v>22.91</v>
      </c>
      <c r="Z7" s="10">
        <v>22.26</v>
      </c>
      <c r="AA7" s="10">
        <v>22.64</v>
      </c>
      <c r="AB7" s="95">
        <v>4950600</v>
      </c>
      <c r="AC7" s="10">
        <v>22.64</v>
      </c>
      <c r="AD7" s="2">
        <f t="shared" si="2"/>
        <v>0.64999999999999858</v>
      </c>
      <c r="AE7" s="138">
        <f t="shared" si="3"/>
        <v>4.4189129474148103E-4</v>
      </c>
    </row>
    <row r="8" spans="1:31" x14ac:dyDescent="0.25">
      <c r="B8" s="536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5"/>
      <c r="H8" s="185"/>
      <c r="I8" s="3"/>
      <c r="J8" s="3"/>
      <c r="K8" s="3"/>
      <c r="L8" s="4"/>
      <c r="O8" s="11" t="s">
        <v>188</v>
      </c>
      <c r="P8" s="34"/>
      <c r="Q8" s="2">
        <f>K18+M18-F18+Q2*Q4</f>
        <v>698.27999999999975</v>
      </c>
      <c r="W8" s="133">
        <v>42636</v>
      </c>
      <c r="X8" s="10">
        <v>23.13</v>
      </c>
      <c r="Y8" s="10">
        <v>23.32</v>
      </c>
      <c r="Z8" s="10">
        <v>22.29</v>
      </c>
      <c r="AA8" s="10">
        <v>22.63</v>
      </c>
      <c r="AB8" s="95">
        <v>6960800</v>
      </c>
      <c r="AC8" s="10">
        <v>22.63</v>
      </c>
      <c r="AD8" s="2">
        <f t="shared" si="2"/>
        <v>1.0300000000000011</v>
      </c>
      <c r="AE8" s="138">
        <f t="shared" si="3"/>
        <v>-2.582866982350418E-2</v>
      </c>
    </row>
    <row r="9" spans="1:31" x14ac:dyDescent="0.25">
      <c r="B9" s="536">
        <v>42643</v>
      </c>
      <c r="C9" s="4">
        <v>60</v>
      </c>
      <c r="D9" s="2">
        <v>24.3</v>
      </c>
      <c r="E9" s="2">
        <v>0</v>
      </c>
      <c r="F9" s="2">
        <f t="shared" si="0"/>
        <v>1458</v>
      </c>
      <c r="G9" s="30"/>
      <c r="H9" s="72"/>
      <c r="O9" s="11" t="s">
        <v>222</v>
      </c>
      <c r="Q9" s="138">
        <f>IF(Q2=0, 0, Q8/Q6)</f>
        <v>0.16338927210954385</v>
      </c>
      <c r="W9" s="133">
        <v>42635</v>
      </c>
      <c r="X9" s="10">
        <v>23.17</v>
      </c>
      <c r="Y9" s="10">
        <v>23.71</v>
      </c>
      <c r="Z9" s="10">
        <v>23.13</v>
      </c>
      <c r="AA9" s="10">
        <v>23.23</v>
      </c>
      <c r="AB9" s="95">
        <v>4750500</v>
      </c>
      <c r="AC9" s="10">
        <v>23.23</v>
      </c>
      <c r="AD9" s="2">
        <f t="shared" si="2"/>
        <v>0.58000000000000185</v>
      </c>
      <c r="AE9" s="138">
        <f t="shared" si="3"/>
        <v>8.6843247937471446E-3</v>
      </c>
    </row>
    <row r="10" spans="1:31" x14ac:dyDescent="0.25">
      <c r="C10" s="4"/>
      <c r="G10" s="30"/>
      <c r="H10" s="72"/>
      <c r="O10" s="11" t="s">
        <v>221</v>
      </c>
      <c r="P10" s="34"/>
      <c r="Q10" s="2">
        <v>0</v>
      </c>
      <c r="W10" s="133">
        <v>42634</v>
      </c>
      <c r="X10" s="10">
        <v>23.62</v>
      </c>
      <c r="Y10" s="10">
        <v>23.85</v>
      </c>
      <c r="Z10" s="10">
        <v>22.88</v>
      </c>
      <c r="AA10" s="10">
        <v>23.03</v>
      </c>
      <c r="AB10" s="95">
        <v>8173500</v>
      </c>
      <c r="AC10" s="10">
        <v>23.03</v>
      </c>
      <c r="AD10" s="2">
        <f t="shared" si="2"/>
        <v>0.97000000000000242</v>
      </c>
      <c r="AE10" s="138">
        <f t="shared" si="3"/>
        <v>-1.1587982832617971E-2</v>
      </c>
    </row>
    <row r="11" spans="1:31" x14ac:dyDescent="0.25">
      <c r="G11" s="30"/>
      <c r="H11" s="72"/>
      <c r="O11" s="11" t="s">
        <v>182</v>
      </c>
      <c r="P11" s="34"/>
      <c r="Q11" s="138">
        <f>IF(U58="N/A (N/A)", 0, VALUE(TRIM(CLEAN(MID(U58, FIND("(", U58)+1, 5)))))</f>
        <v>4.9299999999999997E-2</v>
      </c>
      <c r="W11" s="133">
        <v>42633</v>
      </c>
      <c r="X11" s="10">
        <v>23.85</v>
      </c>
      <c r="Y11" s="10">
        <v>23.85</v>
      </c>
      <c r="Z11" s="10">
        <v>23.14</v>
      </c>
      <c r="AA11" s="10">
        <v>23.3</v>
      </c>
      <c r="AB11" s="95">
        <v>5300100</v>
      </c>
      <c r="AC11" s="10">
        <v>23.3</v>
      </c>
      <c r="AD11" s="2">
        <f t="shared" si="2"/>
        <v>0.71000000000000085</v>
      </c>
      <c r="AE11" s="138">
        <f t="shared" si="3"/>
        <v>-1.6047297297297258E-2</v>
      </c>
    </row>
    <row r="12" spans="1:31" x14ac:dyDescent="0.25">
      <c r="G12" s="30"/>
      <c r="H12" s="72"/>
      <c r="W12" s="133">
        <v>42632</v>
      </c>
      <c r="X12" s="10">
        <v>24.16</v>
      </c>
      <c r="Y12" s="10">
        <v>24.29</v>
      </c>
      <c r="Z12" s="10">
        <v>23.65</v>
      </c>
      <c r="AA12" s="10">
        <v>23.68</v>
      </c>
      <c r="AB12" s="95">
        <v>3471200</v>
      </c>
      <c r="AC12" s="10">
        <v>23.68</v>
      </c>
      <c r="AD12" s="2">
        <f t="shared" si="2"/>
        <v>0.64000000000000057</v>
      </c>
      <c r="AE12" s="138">
        <f t="shared" si="3"/>
        <v>-1.4154870940882636E-2</v>
      </c>
    </row>
    <row r="13" spans="1:31" x14ac:dyDescent="0.25">
      <c r="G13" s="30"/>
      <c r="H13" s="72"/>
      <c r="W13" s="133">
        <v>42629</v>
      </c>
      <c r="X13" s="10">
        <v>23.74</v>
      </c>
      <c r="Y13" s="10">
        <v>24.2</v>
      </c>
      <c r="Z13" s="10">
        <v>23.72</v>
      </c>
      <c r="AA13" s="10">
        <v>24.02</v>
      </c>
      <c r="AB13" s="95">
        <v>3944100</v>
      </c>
      <c r="AC13" s="10">
        <v>24.02</v>
      </c>
      <c r="AD13" s="2">
        <f t="shared" si="2"/>
        <v>0.48000000000000043</v>
      </c>
      <c r="AE13" s="138">
        <f t="shared" si="3"/>
        <v>-2.9057700290576749E-3</v>
      </c>
    </row>
    <row r="14" spans="1:31" x14ac:dyDescent="0.25">
      <c r="G14" s="30"/>
      <c r="H14" s="72"/>
      <c r="W14" s="133">
        <v>42628</v>
      </c>
      <c r="X14" s="10">
        <v>23.94</v>
      </c>
      <c r="Y14" s="10">
        <v>24.4</v>
      </c>
      <c r="Z14" s="10">
        <v>23.57</v>
      </c>
      <c r="AA14" s="10">
        <v>24.09</v>
      </c>
      <c r="AB14" s="95">
        <v>5359100</v>
      </c>
      <c r="AC14" s="10">
        <v>24.09</v>
      </c>
      <c r="AD14" s="2">
        <f t="shared" si="2"/>
        <v>0.82999999999999829</v>
      </c>
      <c r="AE14" s="138">
        <f t="shared" si="3"/>
        <v>2.4968789013732895E-3</v>
      </c>
    </row>
    <row r="15" spans="1:31" x14ac:dyDescent="0.25">
      <c r="G15" s="30"/>
      <c r="H15" s="72"/>
      <c r="W15" s="133">
        <v>42627</v>
      </c>
      <c r="X15" s="10">
        <v>24.07</v>
      </c>
      <c r="Y15" s="10">
        <v>24.15</v>
      </c>
      <c r="Z15" s="10">
        <v>23.35</v>
      </c>
      <c r="AA15" s="10">
        <v>24.03</v>
      </c>
      <c r="AB15" s="95">
        <v>6467400</v>
      </c>
      <c r="AC15" s="10">
        <v>24.03</v>
      </c>
      <c r="AD15" s="2">
        <f t="shared" si="2"/>
        <v>0.79999999999999716</v>
      </c>
      <c r="AE15" s="138">
        <f t="shared" si="3"/>
        <v>8.3298625572680862E-4</v>
      </c>
    </row>
    <row r="16" spans="1:31" x14ac:dyDescent="0.25">
      <c r="G16" s="30"/>
      <c r="H16" s="72"/>
      <c r="W16" s="133">
        <v>42626</v>
      </c>
      <c r="X16" s="10">
        <v>25</v>
      </c>
      <c r="Y16" s="10">
        <v>25</v>
      </c>
      <c r="Z16" s="10">
        <v>23.66</v>
      </c>
      <c r="AA16" s="10">
        <v>24.01</v>
      </c>
      <c r="AB16" s="95">
        <v>6289300</v>
      </c>
      <c r="AC16" s="10">
        <v>24.01</v>
      </c>
      <c r="AD16" s="2">
        <f t="shared" si="2"/>
        <v>1.3399999999999999</v>
      </c>
      <c r="AE16" s="138">
        <f t="shared" si="3"/>
        <v>-5.8800470403763239E-2</v>
      </c>
    </row>
    <row r="17" spans="1:31" x14ac:dyDescent="0.25">
      <c r="G17" s="30"/>
      <c r="W17" s="133">
        <v>42625</v>
      </c>
      <c r="X17" s="10">
        <v>24.92</v>
      </c>
      <c r="Y17" s="10">
        <v>25.66</v>
      </c>
      <c r="Z17" s="10">
        <v>24.7</v>
      </c>
      <c r="AA17" s="10">
        <v>25.51</v>
      </c>
      <c r="AB17" s="95">
        <v>4649100</v>
      </c>
      <c r="AC17" s="10">
        <v>25.51</v>
      </c>
      <c r="AD17" s="2">
        <f t="shared" si="2"/>
        <v>0.96000000000000085</v>
      </c>
      <c r="AE17" s="138">
        <f t="shared" si="3"/>
        <v>2.0399999999999974E-2</v>
      </c>
    </row>
    <row r="18" spans="1:31" x14ac:dyDescent="0.25">
      <c r="A18" s="32" t="s">
        <v>81</v>
      </c>
      <c r="B18" s="537"/>
      <c r="C18" s="14">
        <f>SUM(C2:C10)</f>
        <v>530</v>
      </c>
      <c r="D18" s="18"/>
      <c r="E18" s="18"/>
      <c r="F18" s="18">
        <f>SUM(F2:F10)</f>
        <v>12264.1</v>
      </c>
      <c r="G18" s="14"/>
      <c r="H18" s="14">
        <f>SUM(H2:H7)</f>
        <v>330</v>
      </c>
      <c r="I18" s="18"/>
      <c r="J18" s="18"/>
      <c r="K18" s="18">
        <f>SUM(K2:K7)</f>
        <v>7900.38</v>
      </c>
      <c r="L18" s="14"/>
      <c r="M18" s="18">
        <f>SUM(M2:M10)</f>
        <v>90</v>
      </c>
      <c r="W18" s="133">
        <v>42622</v>
      </c>
      <c r="X18" s="10">
        <v>25.72</v>
      </c>
      <c r="Y18" s="10">
        <v>25.93</v>
      </c>
      <c r="Z18" s="10">
        <v>25</v>
      </c>
      <c r="AA18" s="10">
        <v>25</v>
      </c>
      <c r="AB18" s="95">
        <v>4990700</v>
      </c>
      <c r="AC18" s="10">
        <v>25</v>
      </c>
      <c r="AD18" s="2">
        <f t="shared" si="2"/>
        <v>0.92999999999999972</v>
      </c>
      <c r="AE18" s="138">
        <f t="shared" si="3"/>
        <v>-3.6979969183358996E-2</v>
      </c>
    </row>
    <row r="19" spans="1:31" ht="15.75" thickBot="1" x14ac:dyDescent="0.3">
      <c r="A19" s="359" t="s">
        <v>202</v>
      </c>
      <c r="B19" s="538"/>
      <c r="C19" s="361">
        <f>SumByColor($A$19,C2:C17)</f>
        <v>330</v>
      </c>
      <c r="D19" s="361"/>
      <c r="E19" s="361"/>
      <c r="F19" s="362">
        <f>SumByColor($A$19,F2:F17)</f>
        <v>7731</v>
      </c>
      <c r="G19" s="361"/>
      <c r="H19" s="361">
        <f>SumByColor($A$19,H2:H17)</f>
        <v>330</v>
      </c>
      <c r="I19" s="361"/>
      <c r="J19" s="361"/>
      <c r="K19" s="362">
        <f>SumByColor($A$19,K2:K17)</f>
        <v>7899</v>
      </c>
      <c r="L19" s="361"/>
      <c r="M19" s="362">
        <f t="shared" ref="M19" si="4">SumByColor($A$19,M2:M17)</f>
        <v>90</v>
      </c>
      <c r="W19" s="133">
        <v>42621</v>
      </c>
      <c r="X19" s="10">
        <v>25.4</v>
      </c>
      <c r="Y19" s="10">
        <v>26.47</v>
      </c>
      <c r="Z19" s="10">
        <v>25.39</v>
      </c>
      <c r="AA19" s="10">
        <v>25.96</v>
      </c>
      <c r="AB19" s="95">
        <v>5459500</v>
      </c>
      <c r="AC19" s="10">
        <v>25.96</v>
      </c>
      <c r="AD19" s="2">
        <f t="shared" si="2"/>
        <v>1.0799999999999983</v>
      </c>
      <c r="AE19" s="138">
        <f t="shared" si="3"/>
        <v>1.684292988640812E-2</v>
      </c>
    </row>
    <row r="20" spans="1:31" x14ac:dyDescent="0.25">
      <c r="W20" s="133">
        <v>42620</v>
      </c>
      <c r="X20" s="10">
        <v>25.73</v>
      </c>
      <c r="Y20" s="10">
        <v>26.13</v>
      </c>
      <c r="Z20" s="10">
        <v>25.28</v>
      </c>
      <c r="AA20" s="10">
        <v>25.53</v>
      </c>
      <c r="AB20" s="95">
        <v>3876500</v>
      </c>
      <c r="AC20" s="10">
        <v>25.53</v>
      </c>
      <c r="AD20" s="2">
        <f t="shared" si="2"/>
        <v>0.84999999999999787</v>
      </c>
      <c r="AE20" s="138">
        <f t="shared" si="3"/>
        <v>-4.6783625730992817E-3</v>
      </c>
    </row>
    <row r="21" spans="1:31" x14ac:dyDescent="0.25">
      <c r="W21" s="133">
        <v>42619</v>
      </c>
      <c r="X21" s="10">
        <v>25.96</v>
      </c>
      <c r="Y21" s="10">
        <v>26.16</v>
      </c>
      <c r="Z21" s="10">
        <v>25.51</v>
      </c>
      <c r="AA21" s="10">
        <v>25.65</v>
      </c>
      <c r="AB21" s="95">
        <v>3120100</v>
      </c>
      <c r="AC21" s="10">
        <v>25.65</v>
      </c>
      <c r="AD21" s="2">
        <f t="shared" si="2"/>
        <v>0.64999999999999858</v>
      </c>
      <c r="AE21" s="138">
        <f t="shared" si="3"/>
        <v>-1.117964533538951E-2</v>
      </c>
    </row>
    <row r="22" spans="1:31" x14ac:dyDescent="0.25">
      <c r="W22" s="133">
        <v>42615</v>
      </c>
      <c r="X22" s="10">
        <v>25.83</v>
      </c>
      <c r="Y22" s="10">
        <v>26.16</v>
      </c>
      <c r="Z22" s="10">
        <v>25.47</v>
      </c>
      <c r="AA22" s="10">
        <v>25.94</v>
      </c>
      <c r="AB22" s="95">
        <v>3713600</v>
      </c>
      <c r="AC22" s="10">
        <v>25.94</v>
      </c>
      <c r="AD22" s="2">
        <f t="shared" si="2"/>
        <v>0.69000000000000128</v>
      </c>
      <c r="AE22" s="138">
        <f t="shared" si="3"/>
        <v>1.3281249999999911E-2</v>
      </c>
    </row>
    <row r="23" spans="1:31" x14ac:dyDescent="0.25">
      <c r="W23" s="133">
        <v>42614</v>
      </c>
      <c r="X23" s="10">
        <v>26.11</v>
      </c>
      <c r="Y23" s="10">
        <v>26.18</v>
      </c>
      <c r="Z23" s="10">
        <v>25.47</v>
      </c>
      <c r="AA23" s="10">
        <v>25.6</v>
      </c>
      <c r="AB23" s="95">
        <v>4141100</v>
      </c>
      <c r="AC23" s="10">
        <v>25.6</v>
      </c>
      <c r="AD23" s="2">
        <f t="shared" si="2"/>
        <v>0.71000000000000085</v>
      </c>
      <c r="AE23" s="138">
        <f t="shared" si="3"/>
        <v>-1.538461538461533E-2</v>
      </c>
    </row>
    <row r="24" spans="1:31" x14ac:dyDescent="0.25">
      <c r="B24" s="539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25.97</v>
      </c>
      <c r="Y24" s="10">
        <v>26.75</v>
      </c>
      <c r="Z24" s="10">
        <v>25.68</v>
      </c>
      <c r="AA24" s="10">
        <v>26</v>
      </c>
      <c r="AB24" s="95">
        <v>8891500</v>
      </c>
      <c r="AC24" s="10">
        <v>26</v>
      </c>
      <c r="AD24" s="2">
        <f t="shared" si="2"/>
        <v>1.0700000000000003</v>
      </c>
      <c r="AE24" s="138">
        <f t="shared" si="3"/>
        <v>-6.4959877722583492E-3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5">C25*(E25-D25)</f>
        <v>17.999999999999972</v>
      </c>
      <c r="G25" s="40">
        <f t="shared" ref="G25" si="6">D25*C25</f>
        <v>2525</v>
      </c>
      <c r="H25" s="231">
        <f t="shared" ref="H25" si="7">(E25-D25)/D25</f>
        <v>7.1287128712871177E-3</v>
      </c>
      <c r="I25" s="40"/>
      <c r="W25" s="133">
        <v>42612</v>
      </c>
      <c r="X25" s="10">
        <v>24.98</v>
      </c>
      <c r="Y25" s="10">
        <v>26.73</v>
      </c>
      <c r="Z25" s="10">
        <v>24.88</v>
      </c>
      <c r="AA25" s="10">
        <v>26.17</v>
      </c>
      <c r="AB25" s="95">
        <v>13912700</v>
      </c>
      <c r="AC25" s="10">
        <v>26.17</v>
      </c>
      <c r="AD25" s="2">
        <f t="shared" si="2"/>
        <v>1.8500000000000014</v>
      </c>
      <c r="AE25" s="138">
        <f t="shared" si="3"/>
        <v>4.7638110488390728E-2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8">C26*(E26-D26)</f>
        <v>-176.99999999999994</v>
      </c>
      <c r="G26" s="40">
        <f t="shared" ref="G26" si="9">D26*C26</f>
        <v>2525</v>
      </c>
      <c r="H26" s="231">
        <f t="shared" ref="H26" si="10">(E26-D26)/D26</f>
        <v>-7.0099009900990078E-2</v>
      </c>
      <c r="I26" s="40"/>
      <c r="W26" s="133">
        <v>42611</v>
      </c>
      <c r="X26" s="10">
        <v>24.45</v>
      </c>
      <c r="Y26" s="10">
        <v>25.11</v>
      </c>
      <c r="Z26" s="10">
        <v>24.35</v>
      </c>
      <c r="AA26" s="10">
        <v>24.98</v>
      </c>
      <c r="AB26" s="95">
        <v>4905700</v>
      </c>
      <c r="AC26" s="10">
        <v>24.98</v>
      </c>
      <c r="AD26" s="2">
        <f t="shared" si="2"/>
        <v>0.75999999999999801</v>
      </c>
      <c r="AE26" s="138">
        <f t="shared" si="3"/>
        <v>4.1701417848206912E-2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1">C27*(E27-D27)</f>
        <v>-119.00000000000013</v>
      </c>
      <c r="G27" s="40">
        <f t="shared" ref="G27" si="12">D27*C27</f>
        <v>2525</v>
      </c>
      <c r="H27" s="231">
        <f t="shared" ref="H27" si="13">(E27-D27)/D27</f>
        <v>-4.7128712871287178E-2</v>
      </c>
      <c r="I27" s="40"/>
      <c r="W27" s="133">
        <v>42608</v>
      </c>
      <c r="X27" s="10">
        <v>24.56</v>
      </c>
      <c r="Y27" s="10">
        <v>24.8</v>
      </c>
      <c r="Z27" s="10">
        <v>23.88</v>
      </c>
      <c r="AA27" s="10">
        <v>23.98</v>
      </c>
      <c r="AB27" s="95">
        <v>5168800</v>
      </c>
      <c r="AC27" s="10">
        <v>23.98</v>
      </c>
      <c r="AD27" s="2">
        <f t="shared" si="2"/>
        <v>0.92000000000000171</v>
      </c>
      <c r="AE27" s="138">
        <f t="shared" si="3"/>
        <v>-1.0317787866281458E-2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4">C28*(E28-D28)</f>
        <v>-171.00000000000009</v>
      </c>
      <c r="G28" s="40">
        <f t="shared" ref="G28" si="15">D28*C28</f>
        <v>2525</v>
      </c>
      <c r="H28" s="231">
        <f t="shared" ref="H28" si="16">(E28-D28)/D28</f>
        <v>-6.7722772277227755E-2</v>
      </c>
      <c r="I28" s="40"/>
      <c r="W28" s="133">
        <v>42607</v>
      </c>
      <c r="X28" s="10">
        <v>23.94</v>
      </c>
      <c r="Y28" s="10">
        <v>24.59</v>
      </c>
      <c r="Z28" s="10">
        <v>23.94</v>
      </c>
      <c r="AA28" s="10">
        <v>24.23</v>
      </c>
      <c r="AB28" s="95">
        <v>4955300</v>
      </c>
      <c r="AC28" s="10">
        <v>24.23</v>
      </c>
      <c r="AD28" s="2">
        <f t="shared" si="2"/>
        <v>0.64999999999999858</v>
      </c>
      <c r="AE28" s="138">
        <f t="shared" si="3"/>
        <v>7.9034941763727051E-3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7">C29*(E29-D29)</f>
        <v>-150</v>
      </c>
      <c r="G29" s="40">
        <f t="shared" ref="G29" si="18">D29*C29</f>
        <v>2525</v>
      </c>
      <c r="H29" s="231">
        <f t="shared" ref="H29" si="19">(E29-D29)/D29</f>
        <v>-5.9405940594059403E-2</v>
      </c>
      <c r="I29" s="40"/>
      <c r="W29" s="133">
        <v>42606</v>
      </c>
      <c r="X29" s="10">
        <v>24.93</v>
      </c>
      <c r="Y29" s="10">
        <v>24.95</v>
      </c>
      <c r="Z29" s="10">
        <v>23.97</v>
      </c>
      <c r="AA29" s="10">
        <v>24.04</v>
      </c>
      <c r="AB29" s="95">
        <v>6321200</v>
      </c>
      <c r="AC29" s="10">
        <v>24.04</v>
      </c>
      <c r="AD29" s="2">
        <f t="shared" si="2"/>
        <v>0.98000000000000043</v>
      </c>
      <c r="AE29" s="138">
        <f t="shared" si="3"/>
        <v>-3.1816351188078906E-2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20">C30*(E30-D30)</f>
        <v>-39.000000000000057</v>
      </c>
      <c r="G30" s="40">
        <f t="shared" ref="G30" si="21">D30*C30</f>
        <v>2525</v>
      </c>
      <c r="H30" s="231">
        <f t="shared" ref="H30" si="22">(E30-D30)/D30</f>
        <v>-1.5445544554455468E-2</v>
      </c>
      <c r="I30" s="40"/>
      <c r="W30" s="133">
        <v>42605</v>
      </c>
      <c r="X30" s="10">
        <v>24.39</v>
      </c>
      <c r="Y30" s="10">
        <v>25.55</v>
      </c>
      <c r="Z30" s="10">
        <v>24.36</v>
      </c>
      <c r="AA30" s="10">
        <v>24.83</v>
      </c>
      <c r="AB30" s="95">
        <v>7825300</v>
      </c>
      <c r="AC30" s="10">
        <v>24.83</v>
      </c>
      <c r="AD30" s="2">
        <f t="shared" si="2"/>
        <v>1.1900000000000013</v>
      </c>
      <c r="AE30" s="138">
        <f t="shared" si="3"/>
        <v>4.8121570282819714E-2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3">C31*(E31-D31)</f>
        <v>-57.999999999999829</v>
      </c>
      <c r="G31" s="40">
        <f t="shared" ref="G31" si="24">D31*C31</f>
        <v>2525</v>
      </c>
      <c r="H31" s="231">
        <f t="shared" ref="H31" si="25">(E31-D31)/D31</f>
        <v>-2.2970297029702904E-2</v>
      </c>
      <c r="I31" s="40"/>
      <c r="W31" s="133">
        <v>42604</v>
      </c>
      <c r="X31" s="10">
        <v>23.03</v>
      </c>
      <c r="Y31" s="10">
        <v>23.72</v>
      </c>
      <c r="Z31" s="10">
        <v>22.8</v>
      </c>
      <c r="AA31" s="10">
        <v>23.69</v>
      </c>
      <c r="AB31" s="95">
        <v>3705700</v>
      </c>
      <c r="AC31" s="10">
        <v>23.69</v>
      </c>
      <c r="AD31" s="2">
        <f t="shared" si="2"/>
        <v>0.91999999999999815</v>
      </c>
      <c r="AE31" s="138">
        <f t="shared" si="3"/>
        <v>2.9105125977411106E-2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6">C32*(E32-D32)</f>
        <v>78.000000000000114</v>
      </c>
      <c r="G32" s="40">
        <f t="shared" ref="G32:G33" si="27">D32*C32</f>
        <v>2525</v>
      </c>
      <c r="H32" s="231">
        <f t="shared" ref="H32:H33" si="28">(E32-D32)/D32</f>
        <v>3.0891089108910936E-2</v>
      </c>
      <c r="I32" s="40"/>
      <c r="W32" s="133">
        <v>42601</v>
      </c>
      <c r="X32" s="10">
        <v>22.54</v>
      </c>
      <c r="Y32" s="10">
        <v>23.17</v>
      </c>
      <c r="Z32" s="10">
        <v>22.33</v>
      </c>
      <c r="AA32" s="10">
        <v>23.02</v>
      </c>
      <c r="AB32" s="95">
        <v>5068300</v>
      </c>
      <c r="AC32" s="10">
        <v>23.02</v>
      </c>
      <c r="AD32" s="2">
        <f t="shared" si="2"/>
        <v>0.84000000000000341</v>
      </c>
      <c r="AE32" s="138">
        <f t="shared" si="3"/>
        <v>1.2313104661389573E-2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6"/>
        <v>244.00000000000011</v>
      </c>
      <c r="G33" s="40">
        <f t="shared" si="27"/>
        <v>2525</v>
      </c>
      <c r="H33" s="231">
        <f t="shared" si="28"/>
        <v>9.6633663366336678E-2</v>
      </c>
      <c r="I33" s="236">
        <v>23</v>
      </c>
      <c r="W33" s="133">
        <v>42600</v>
      </c>
      <c r="X33" s="10">
        <v>23.27</v>
      </c>
      <c r="Y33" s="10">
        <v>23.33</v>
      </c>
      <c r="Z33" s="10">
        <v>22.58</v>
      </c>
      <c r="AA33" s="10">
        <v>22.74</v>
      </c>
      <c r="AB33" s="95">
        <v>5635100</v>
      </c>
      <c r="AC33" s="10">
        <v>22.74</v>
      </c>
      <c r="AD33" s="2">
        <f t="shared" si="2"/>
        <v>0.75</v>
      </c>
      <c r="AE33" s="138">
        <f t="shared" si="3"/>
        <v>-2.4453024453024441E-2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9">C34*(E34-D34)</f>
        <v>130.00000000000006</v>
      </c>
      <c r="G34" s="40">
        <f t="shared" ref="G34" si="30">D34*C34</f>
        <v>2525</v>
      </c>
      <c r="H34" s="231">
        <f t="shared" ref="H34" si="31">(E34-D34)/D34</f>
        <v>5.148514851485151E-2</v>
      </c>
      <c r="I34" s="40"/>
      <c r="W34" s="133">
        <v>42599</v>
      </c>
      <c r="X34" s="10">
        <v>23.49</v>
      </c>
      <c r="Y34" s="10">
        <v>23.97</v>
      </c>
      <c r="Z34" s="10">
        <v>22.94</v>
      </c>
      <c r="AA34" s="10">
        <v>23.31</v>
      </c>
      <c r="AB34" s="95">
        <v>5654300</v>
      </c>
      <c r="AC34" s="10">
        <v>23.31</v>
      </c>
      <c r="AD34" s="2">
        <f t="shared" si="2"/>
        <v>1.0299999999999976</v>
      </c>
      <c r="AE34" s="138">
        <f t="shared" si="3"/>
        <v>4.7413793103447954E-3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2">C35*(E35-D35)</f>
        <v>135.99999999999994</v>
      </c>
      <c r="G35" s="40">
        <f t="shared" ref="G35" si="33">D35*C35</f>
        <v>2525</v>
      </c>
      <c r="H35" s="231">
        <f t="shared" ref="H35" si="34">(E35-D35)/D35</f>
        <v>5.386138613861384E-2</v>
      </c>
      <c r="I35" s="40"/>
      <c r="W35" s="133">
        <v>42598</v>
      </c>
      <c r="X35" s="10">
        <v>23.29</v>
      </c>
      <c r="Y35" s="10">
        <v>23.44</v>
      </c>
      <c r="Z35" s="10">
        <v>23.05</v>
      </c>
      <c r="AA35" s="10">
        <v>23.2</v>
      </c>
      <c r="AB35" s="95">
        <v>6010200</v>
      </c>
      <c r="AC35" s="10">
        <v>23.2</v>
      </c>
      <c r="AD35" s="2">
        <f t="shared" si="2"/>
        <v>0.39000000000000057</v>
      </c>
      <c r="AE35" s="138">
        <f t="shared" si="3"/>
        <v>0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5">C36*(E36-D36)</f>
        <v>103.99999999999991</v>
      </c>
      <c r="G36" s="40">
        <f t="shared" ref="G36" si="36">D36*C36</f>
        <v>2525</v>
      </c>
      <c r="H36" s="231">
        <f t="shared" ref="H36" si="37">(E36-D36)/D36</f>
        <v>4.1188118811881155E-2</v>
      </c>
      <c r="I36" s="40"/>
      <c r="W36" s="133">
        <v>42597</v>
      </c>
      <c r="X36" s="10">
        <v>22.57</v>
      </c>
      <c r="Y36" s="10">
        <v>23.22</v>
      </c>
      <c r="Z36" s="10">
        <v>22.54</v>
      </c>
      <c r="AA36" s="10">
        <v>23.2</v>
      </c>
      <c r="AB36" s="95">
        <v>4954400</v>
      </c>
      <c r="AC36" s="10">
        <v>23.2</v>
      </c>
      <c r="AD36" s="2">
        <f t="shared" si="2"/>
        <v>0.67999999999999972</v>
      </c>
      <c r="AE36" s="138">
        <f t="shared" si="3"/>
        <v>3.8031319910514449E-2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8">C37*(E37-D37)</f>
        <v>-7.0000000000000284</v>
      </c>
      <c r="G37" s="40">
        <f t="shared" ref="G37" si="39">D37*C37</f>
        <v>2525</v>
      </c>
      <c r="H37" s="231">
        <f t="shared" ref="H37" si="40">(E37-D37)/D37</f>
        <v>-2.7722772277227834E-3</v>
      </c>
      <c r="I37" s="40"/>
      <c r="W37" s="133">
        <v>42594</v>
      </c>
      <c r="X37" s="10">
        <v>22.22</v>
      </c>
      <c r="Y37" s="10">
        <v>22.76</v>
      </c>
      <c r="Z37" s="10">
        <v>21.99</v>
      </c>
      <c r="AA37" s="10">
        <v>22.35</v>
      </c>
      <c r="AB37" s="95">
        <v>9086300</v>
      </c>
      <c r="AC37" s="10">
        <v>22.35</v>
      </c>
      <c r="AD37" s="2">
        <f t="shared" si="2"/>
        <v>0.77000000000000313</v>
      </c>
      <c r="AE37" s="138">
        <f t="shared" si="3"/>
        <v>4.0431266846361336E-3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1">C38*(E38-D38)</f>
        <v>7.9999999999998295</v>
      </c>
      <c r="G38" s="40">
        <f t="shared" ref="G38:G44" si="42">D38*C38</f>
        <v>2525</v>
      </c>
      <c r="H38" s="231">
        <f t="shared" ref="H38:H44" si="43">(E38-D38)/D38</f>
        <v>3.1683168316831009E-3</v>
      </c>
      <c r="I38" s="40"/>
      <c r="W38" s="133">
        <v>42593</v>
      </c>
      <c r="X38" s="10">
        <v>21.37</v>
      </c>
      <c r="Y38" s="10">
        <v>22.27</v>
      </c>
      <c r="Z38" s="10">
        <v>21.23</v>
      </c>
      <c r="AA38" s="10">
        <v>22.26</v>
      </c>
      <c r="AB38" s="95">
        <v>6181100</v>
      </c>
      <c r="AC38" s="10">
        <v>22.26</v>
      </c>
      <c r="AD38" s="2">
        <f t="shared" si="2"/>
        <v>1.0399999999999991</v>
      </c>
      <c r="AE38" s="138" t="e">
        <f t="shared" si="3"/>
        <v>#DIV/0!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1"/>
        <v>55.278999999999989</v>
      </c>
      <c r="G39" s="40">
        <f t="shared" si="42"/>
        <v>1750.721</v>
      </c>
      <c r="H39" s="231">
        <f t="shared" si="43"/>
        <v>3.1574991103665281E-2</v>
      </c>
      <c r="I39" s="40"/>
      <c r="W39" s="133">
        <v>42593</v>
      </c>
      <c r="X39" s="10" t="s">
        <v>250</v>
      </c>
      <c r="Y39" s="10"/>
      <c r="Z39" s="10"/>
      <c r="AA39" s="10"/>
      <c r="AB39" s="95"/>
      <c r="AC39" s="10"/>
      <c r="AD39" s="2">
        <f t="shared" si="2"/>
        <v>0</v>
      </c>
      <c r="AE39" s="138">
        <f t="shared" si="3"/>
        <v>-1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1"/>
        <v>3.8799999999998391</v>
      </c>
      <c r="G40" s="40">
        <f t="shared" si="42"/>
        <v>2464.1200000000003</v>
      </c>
      <c r="H40" s="231">
        <f t="shared" si="43"/>
        <v>1.5745986396765738E-3</v>
      </c>
      <c r="I40" s="40"/>
      <c r="O40" s="584" t="s">
        <v>78</v>
      </c>
      <c r="P40" s="584"/>
      <c r="W40" s="133">
        <v>42592</v>
      </c>
      <c r="X40" s="10">
        <v>22.11</v>
      </c>
      <c r="Y40" s="10">
        <v>22.32</v>
      </c>
      <c r="Z40" s="10">
        <v>21.48</v>
      </c>
      <c r="AA40" s="10">
        <v>21.57</v>
      </c>
      <c r="AB40" s="95">
        <v>8197500</v>
      </c>
      <c r="AC40" s="10">
        <v>21.27</v>
      </c>
      <c r="AD40" s="2">
        <f t="shared" si="2"/>
        <v>0.83999999999999986</v>
      </c>
      <c r="AE40" s="138">
        <f t="shared" si="3"/>
        <v>-2.4759284731774356E-2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1"/>
        <v>-15.120000000000289</v>
      </c>
      <c r="G41" s="40">
        <f t="shared" si="42"/>
        <v>2464.1200000000003</v>
      </c>
      <c r="H41" s="231">
        <f t="shared" si="43"/>
        <v>-6.1360648020389787E-3</v>
      </c>
      <c r="I41" s="40"/>
      <c r="O41" s="83">
        <v>1.1000000000000001</v>
      </c>
      <c r="P41" s="83">
        <f>O41*$Q$4</f>
        <v>27.346</v>
      </c>
      <c r="Q41" s="2"/>
      <c r="W41" s="133">
        <v>42591</v>
      </c>
      <c r="X41" s="10">
        <v>23.15</v>
      </c>
      <c r="Y41" s="10">
        <v>23.37</v>
      </c>
      <c r="Z41" s="10">
        <v>22</v>
      </c>
      <c r="AA41" s="10">
        <v>22.12</v>
      </c>
      <c r="AB41" s="95">
        <v>7150500</v>
      </c>
      <c r="AC41" s="10">
        <v>21.81</v>
      </c>
      <c r="AD41" s="2">
        <f t="shared" si="2"/>
        <v>1.370000000000001</v>
      </c>
      <c r="AE41" s="138">
        <f t="shared" si="3"/>
        <v>-4.6348928727590777E-2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1"/>
        <v>-442.62000000000012</v>
      </c>
      <c r="G42" s="40">
        <f t="shared" si="42"/>
        <v>4728.62</v>
      </c>
      <c r="H42" s="231">
        <f t="shared" si="43"/>
        <v>-9.360447657033133E-2</v>
      </c>
      <c r="I42" s="40"/>
      <c r="O42" s="83">
        <v>1.0900000000000001</v>
      </c>
      <c r="P42" s="83">
        <f t="shared" ref="P42:P61" si="44">O42*$Q$4</f>
        <v>27.0974</v>
      </c>
      <c r="Q42" s="2"/>
      <c r="T42" s="91" t="s">
        <v>113</v>
      </c>
      <c r="W42" s="133">
        <v>42590</v>
      </c>
      <c r="X42" s="10">
        <v>22.24</v>
      </c>
      <c r="Y42" s="10">
        <v>23.28</v>
      </c>
      <c r="Z42" s="10">
        <v>22.16</v>
      </c>
      <c r="AA42" s="10">
        <v>23.19</v>
      </c>
      <c r="AB42" s="95">
        <v>6405100</v>
      </c>
      <c r="AC42" s="10">
        <v>22.87</v>
      </c>
      <c r="AD42" s="2">
        <f t="shared" si="2"/>
        <v>1.120000000000001</v>
      </c>
      <c r="AE42" s="138">
        <f t="shared" si="3"/>
        <v>5.0045913682277288E-2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1"/>
        <v>-391.61999999999966</v>
      </c>
      <c r="G43" s="40">
        <f t="shared" si="42"/>
        <v>6820.62</v>
      </c>
      <c r="H43" s="231">
        <f t="shared" si="43"/>
        <v>-5.7417067656605945E-2</v>
      </c>
      <c r="I43" s="40"/>
      <c r="O43" s="83">
        <v>1.08</v>
      </c>
      <c r="P43" s="83">
        <f t="shared" si="44"/>
        <v>26.848800000000001</v>
      </c>
      <c r="Q43" s="2"/>
      <c r="T43" s="128" t="s">
        <v>98</v>
      </c>
      <c r="U43" s="129">
        <v>24.35</v>
      </c>
      <c r="W43" s="133">
        <v>42587</v>
      </c>
      <c r="X43" s="10">
        <v>21.28</v>
      </c>
      <c r="Y43" s="10">
        <v>22.16</v>
      </c>
      <c r="Z43" s="10">
        <v>21.05</v>
      </c>
      <c r="AA43" s="10">
        <v>22.09</v>
      </c>
      <c r="AB43" s="95">
        <v>8896600</v>
      </c>
      <c r="AC43" s="10">
        <v>21.78</v>
      </c>
      <c r="AD43" s="2">
        <f t="shared" si="2"/>
        <v>1.1099999999999994</v>
      </c>
      <c r="AE43" s="138">
        <f t="shared" si="3"/>
        <v>3.0761949834358759E-2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1"/>
        <v>-184.61999999999927</v>
      </c>
      <c r="G44" s="40">
        <f t="shared" si="42"/>
        <v>6820.62</v>
      </c>
      <c r="H44" s="231">
        <f t="shared" si="43"/>
        <v>-2.7067920511624936E-2</v>
      </c>
      <c r="I44" s="40"/>
      <c r="O44" s="83">
        <v>1.07</v>
      </c>
      <c r="P44" s="83">
        <f t="shared" si="44"/>
        <v>26.600200000000001</v>
      </c>
      <c r="Q44" s="2"/>
      <c r="T44" s="93" t="s">
        <v>99</v>
      </c>
      <c r="U44" s="130">
        <v>24.27</v>
      </c>
      <c r="W44" s="133">
        <v>42586</v>
      </c>
      <c r="X44" s="10">
        <v>22.72</v>
      </c>
      <c r="Y44" s="10">
        <v>22.95</v>
      </c>
      <c r="Z44" s="10">
        <v>20.77</v>
      </c>
      <c r="AA44" s="10">
        <v>21.43</v>
      </c>
      <c r="AB44" s="95">
        <v>25849300</v>
      </c>
      <c r="AC44" s="10">
        <v>21.13</v>
      </c>
      <c r="AD44" s="2">
        <f t="shared" si="2"/>
        <v>2.1799999999999997</v>
      </c>
      <c r="AE44" s="138">
        <f t="shared" si="3"/>
        <v>-0.12613730355665842</v>
      </c>
    </row>
    <row r="45" spans="2:31" x14ac:dyDescent="0.25">
      <c r="B45" s="157">
        <v>42593</v>
      </c>
      <c r="C45" s="512">
        <v>300</v>
      </c>
      <c r="D45" s="516">
        <v>22.735399999999998</v>
      </c>
      <c r="E45" s="40">
        <v>21.57</v>
      </c>
      <c r="F45" s="40">
        <f t="shared" ref="F45:F47" si="45">C45*(E45-D45)</f>
        <v>-349.61999999999944</v>
      </c>
      <c r="G45" s="40">
        <f t="shared" ref="G45:G47" si="46">D45*C45</f>
        <v>6820.62</v>
      </c>
      <c r="H45" s="231">
        <f t="shared" ref="H45:H47" si="47">(E45-D45)/D45</f>
        <v>-5.1259269685160515E-2</v>
      </c>
      <c r="I45" s="40"/>
      <c r="O45" s="83">
        <v>1.06</v>
      </c>
      <c r="P45" s="83">
        <f t="shared" si="44"/>
        <v>26.351600000000001</v>
      </c>
      <c r="Q45" s="2"/>
      <c r="T45" s="93" t="s">
        <v>100</v>
      </c>
      <c r="U45" s="130" t="s">
        <v>600</v>
      </c>
      <c r="W45" s="133">
        <v>42585</v>
      </c>
      <c r="X45" s="10">
        <v>24.49</v>
      </c>
      <c r="Y45" s="10">
        <v>25.15</v>
      </c>
      <c r="Z45" s="10">
        <v>24.29</v>
      </c>
      <c r="AA45" s="10">
        <v>24.52</v>
      </c>
      <c r="AB45" s="95">
        <v>3937200</v>
      </c>
      <c r="AC45" s="10">
        <v>24.18</v>
      </c>
      <c r="AD45" s="2">
        <f t="shared" si="2"/>
        <v>0.85999999999999943</v>
      </c>
      <c r="AE45" s="138">
        <f t="shared" si="3"/>
        <v>1.242236024844745E-3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5"/>
        <v>120.79599999999957</v>
      </c>
      <c r="G46" s="40">
        <f t="shared" si="46"/>
        <v>5215.2040000000006</v>
      </c>
      <c r="H46" s="231">
        <f t="shared" si="47"/>
        <v>2.3162277065288252E-2</v>
      </c>
      <c r="I46" s="40"/>
      <c r="O46" s="83">
        <v>1.05</v>
      </c>
      <c r="P46" s="83">
        <f t="shared" si="44"/>
        <v>26.103000000000002</v>
      </c>
      <c r="Q46" s="2"/>
      <c r="T46" s="93" t="s">
        <v>101</v>
      </c>
      <c r="U46" s="130" t="s">
        <v>601</v>
      </c>
      <c r="W46" s="133">
        <v>42584</v>
      </c>
      <c r="X46" s="10">
        <v>24.35</v>
      </c>
      <c r="Y46" s="10">
        <v>25.12</v>
      </c>
      <c r="Z46" s="10">
        <v>24.05</v>
      </c>
      <c r="AA46" s="10">
        <v>24.49</v>
      </c>
      <c r="AB46" s="95">
        <v>3772600</v>
      </c>
      <c r="AC46" s="10">
        <v>24.15</v>
      </c>
      <c r="AD46" s="2">
        <f t="shared" si="2"/>
        <v>1.0700000000000003</v>
      </c>
      <c r="AE46" s="138">
        <f t="shared" si="3"/>
        <v>2.9069767441860517E-3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5"/>
        <v>151.18000000000009</v>
      </c>
      <c r="G47" s="40">
        <f t="shared" si="46"/>
        <v>4510.82</v>
      </c>
      <c r="H47" s="231">
        <f t="shared" si="47"/>
        <v>3.3514970670521123E-2</v>
      </c>
      <c r="I47" s="44">
        <v>22</v>
      </c>
      <c r="O47" s="83">
        <v>1.04</v>
      </c>
      <c r="P47" s="83">
        <f t="shared" si="44"/>
        <v>25.854400000000002</v>
      </c>
      <c r="Q47" s="2"/>
      <c r="T47" s="93" t="s">
        <v>102</v>
      </c>
      <c r="U47" s="130">
        <v>25.41</v>
      </c>
      <c r="W47" s="133">
        <v>42583</v>
      </c>
      <c r="X47" s="10">
        <v>24.46</v>
      </c>
      <c r="Y47" s="10">
        <v>24.78</v>
      </c>
      <c r="Z47" s="10">
        <v>23.98</v>
      </c>
      <c r="AA47" s="10">
        <v>24.42</v>
      </c>
      <c r="AB47" s="95">
        <v>3612200</v>
      </c>
      <c r="AC47" s="10">
        <v>24.08</v>
      </c>
      <c r="AD47" s="2">
        <f t="shared" si="2"/>
        <v>0.80000000000000071</v>
      </c>
      <c r="AE47" s="138">
        <f t="shared" si="3"/>
        <v>-1.0682004930156141E-2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8">C48*(E48-D48)</f>
        <v>37.180000000000035</v>
      </c>
      <c r="G48" s="40">
        <f t="shared" ref="G48" si="49">D48*C48</f>
        <v>4510.82</v>
      </c>
      <c r="H48" s="231">
        <f t="shared" ref="H48" si="50">(E48-D48)/D48</f>
        <v>8.2424038201480074E-3</v>
      </c>
      <c r="I48" s="40"/>
      <c r="O48" s="83">
        <v>1.03</v>
      </c>
      <c r="P48" s="83">
        <f t="shared" si="44"/>
        <v>25.605799999999999</v>
      </c>
      <c r="Q48" s="2"/>
      <c r="T48" s="93" t="s">
        <v>103</v>
      </c>
      <c r="U48" s="130">
        <v>0.84235400000000005</v>
      </c>
      <c r="W48" s="133">
        <v>42580</v>
      </c>
      <c r="X48" s="10">
        <v>24.55</v>
      </c>
      <c r="Y48" s="10">
        <v>24.75</v>
      </c>
      <c r="Z48" s="10">
        <v>23.75</v>
      </c>
      <c r="AA48" s="10">
        <v>24.68</v>
      </c>
      <c r="AB48" s="95">
        <v>4340600</v>
      </c>
      <c r="AC48" s="10">
        <v>24.34</v>
      </c>
      <c r="AD48" s="2">
        <f t="shared" si="2"/>
        <v>1</v>
      </c>
      <c r="AE48" s="138">
        <f t="shared" si="3"/>
        <v>8.2236842105265495E-4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1">C49*(E49-D49)</f>
        <v>93.180000000000263</v>
      </c>
      <c r="G49" s="40">
        <f t="shared" ref="G49" si="52">D49*C49</f>
        <v>4510.82</v>
      </c>
      <c r="H49" s="231">
        <f t="shared" ref="H49" si="53">(E49-D49)/D49</f>
        <v>2.06569980624366E-2</v>
      </c>
      <c r="I49" s="40"/>
      <c r="O49" s="83">
        <v>1.02</v>
      </c>
      <c r="P49" s="83">
        <f t="shared" si="44"/>
        <v>25.357199999999999</v>
      </c>
      <c r="Q49" s="2"/>
      <c r="T49" s="93" t="s">
        <v>123</v>
      </c>
      <c r="U49" s="130" t="s">
        <v>318</v>
      </c>
      <c r="W49" s="133">
        <v>42579</v>
      </c>
      <c r="X49" s="10">
        <v>25.12</v>
      </c>
      <c r="Y49" s="10">
        <v>25.18</v>
      </c>
      <c r="Z49" s="10">
        <v>24.35</v>
      </c>
      <c r="AA49" s="10">
        <v>24.66</v>
      </c>
      <c r="AB49" s="95">
        <v>3735700</v>
      </c>
      <c r="AC49" s="10">
        <v>24.32</v>
      </c>
      <c r="AD49" s="2">
        <f t="shared" si="2"/>
        <v>0.82999999999999829</v>
      </c>
      <c r="AE49" s="138">
        <f t="shared" si="3"/>
        <v>-2.9529130087789235E-2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4">C50*(E50-D50)</f>
        <v>227.1800000000006</v>
      </c>
      <c r="G50" s="40">
        <f t="shared" ref="G50" si="55">D50*C50</f>
        <v>4510.82</v>
      </c>
      <c r="H50" s="231">
        <f t="shared" ref="H50" si="56">(E50-D50)/D50</f>
        <v>5.0363348570769975E-2</v>
      </c>
      <c r="I50" s="40"/>
      <c r="O50" s="83">
        <v>1.01</v>
      </c>
      <c r="P50" s="83">
        <f t="shared" si="44"/>
        <v>25.108599999999999</v>
      </c>
      <c r="Q50" s="2"/>
      <c r="T50" s="93"/>
      <c r="U50" s="130"/>
      <c r="W50" s="133">
        <v>42578</v>
      </c>
      <c r="X50" s="10">
        <v>25.86</v>
      </c>
      <c r="Y50" s="10">
        <v>26.33</v>
      </c>
      <c r="Z50" s="10">
        <v>25.19</v>
      </c>
      <c r="AA50" s="10">
        <v>25.41</v>
      </c>
      <c r="AB50" s="95">
        <v>3841800</v>
      </c>
      <c r="AC50" s="10">
        <v>25.06</v>
      </c>
      <c r="AD50" s="2">
        <f t="shared" si="2"/>
        <v>1.139999999999997</v>
      </c>
      <c r="AE50" s="138">
        <f t="shared" si="3"/>
        <v>-1.4937106918239129E-2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7">C51*(E51-D51)</f>
        <v>455.18</v>
      </c>
      <c r="G51" s="40">
        <f t="shared" ref="G51" si="58">D51*C51</f>
        <v>4510.82</v>
      </c>
      <c r="H51" s="231">
        <f t="shared" ref="H51" si="59">(E51-D51)/D51</f>
        <v>0.10090848227151605</v>
      </c>
      <c r="I51" s="40"/>
      <c r="O51" s="83">
        <v>1</v>
      </c>
      <c r="P51" s="83">
        <f t="shared" si="44"/>
        <v>24.86</v>
      </c>
      <c r="Q51" s="2"/>
      <c r="T51" s="93" t="s">
        <v>105</v>
      </c>
      <c r="U51" s="130" t="s">
        <v>602</v>
      </c>
      <c r="W51" s="133">
        <v>42577</v>
      </c>
      <c r="X51" s="10">
        <v>25.3</v>
      </c>
      <c r="Y51" s="10">
        <v>25.93</v>
      </c>
      <c r="Z51" s="10">
        <v>25.06</v>
      </c>
      <c r="AA51" s="10">
        <v>25.8</v>
      </c>
      <c r="AB51" s="95">
        <v>2880600</v>
      </c>
      <c r="AC51" s="10">
        <v>25.44</v>
      </c>
      <c r="AD51" s="2">
        <f t="shared" si="2"/>
        <v>0.87000000000000099</v>
      </c>
      <c r="AE51" s="138">
        <f t="shared" si="3"/>
        <v>1.8414731785428406E-2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60">C52*(E52-D52)</f>
        <v>297.18000000000018</v>
      </c>
      <c r="G52" s="40">
        <f t="shared" ref="G52" si="61">D52*C52</f>
        <v>4510.82</v>
      </c>
      <c r="H52" s="231">
        <f t="shared" ref="H52" si="62">(E52-D52)/D52</f>
        <v>6.588159137363056E-2</v>
      </c>
      <c r="I52" s="40"/>
      <c r="O52" s="83">
        <v>0.99</v>
      </c>
      <c r="P52" s="83">
        <f t="shared" si="44"/>
        <v>24.6114</v>
      </c>
      <c r="Q52" s="2"/>
      <c r="T52" s="93" t="s">
        <v>106</v>
      </c>
      <c r="U52" s="130" t="s">
        <v>396</v>
      </c>
      <c r="W52" s="133">
        <v>42576</v>
      </c>
      <c r="X52" s="10">
        <v>25.16</v>
      </c>
      <c r="Y52" s="10">
        <v>25.42</v>
      </c>
      <c r="Z52" s="10">
        <v>24.54</v>
      </c>
      <c r="AA52" s="10">
        <v>25.33</v>
      </c>
      <c r="AB52" s="95">
        <v>5723900</v>
      </c>
      <c r="AC52" s="10">
        <v>24.98</v>
      </c>
      <c r="AD52" s="2">
        <f t="shared" si="2"/>
        <v>0.88000000000000256</v>
      </c>
      <c r="AE52" s="138">
        <f t="shared" si="3"/>
        <v>6.0410793395087037E-3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3">C53*(E53-D53)</f>
        <v>335.1800000000004</v>
      </c>
      <c r="G53" s="40">
        <f t="shared" ref="G53" si="64">D53*C53</f>
        <v>4510.82</v>
      </c>
      <c r="H53" s="231">
        <f t="shared" ref="H53" si="65">(E53-D53)/D53</f>
        <v>7.4305780323754983E-2</v>
      </c>
      <c r="I53" s="40"/>
      <c r="O53" s="83">
        <v>0.98</v>
      </c>
      <c r="P53" s="83">
        <f t="shared" si="44"/>
        <v>24.3628</v>
      </c>
      <c r="Q53" s="2"/>
      <c r="T53" s="93" t="s">
        <v>107</v>
      </c>
      <c r="U53" s="131">
        <v>4257666</v>
      </c>
      <c r="W53" s="133">
        <v>42573</v>
      </c>
      <c r="X53" s="10">
        <v>26.19</v>
      </c>
      <c r="Y53" s="10">
        <v>26.41</v>
      </c>
      <c r="Z53" s="10">
        <v>25.15</v>
      </c>
      <c r="AA53" s="10">
        <v>25.18</v>
      </c>
      <c r="AB53" s="95">
        <v>4531400</v>
      </c>
      <c r="AC53" s="10">
        <v>24.83</v>
      </c>
      <c r="AD53" s="2">
        <f t="shared" si="2"/>
        <v>1.2600000000000016</v>
      </c>
      <c r="AE53" s="138">
        <f t="shared" si="3"/>
        <v>-4.2052469135802628E-2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6">C54*(E54-D54)</f>
        <v>285.1800000000004</v>
      </c>
      <c r="G54" s="40">
        <f t="shared" ref="G54" si="67">D54*C54</f>
        <v>4510.82</v>
      </c>
      <c r="H54" s="231">
        <f t="shared" ref="H54" si="68">(E54-D54)/D54</f>
        <v>6.3221321178854498E-2</v>
      </c>
      <c r="I54" s="40"/>
      <c r="O54" s="83">
        <v>0.97</v>
      </c>
      <c r="P54" s="83">
        <f t="shared" si="44"/>
        <v>24.1142</v>
      </c>
      <c r="T54" s="93" t="s">
        <v>110</v>
      </c>
      <c r="U54" s="131">
        <v>5581500</v>
      </c>
      <c r="W54" s="133">
        <v>42572</v>
      </c>
      <c r="X54" s="10">
        <v>26.74</v>
      </c>
      <c r="Y54" s="10">
        <v>27.07</v>
      </c>
      <c r="Z54" s="10">
        <v>26.2</v>
      </c>
      <c r="AA54" s="10">
        <v>26.29</v>
      </c>
      <c r="AB54" s="95">
        <v>3071900</v>
      </c>
      <c r="AC54" s="10">
        <v>25.92</v>
      </c>
      <c r="AD54" s="2">
        <f t="shared" si="2"/>
        <v>0.87000000000000099</v>
      </c>
      <c r="AE54" s="138">
        <f t="shared" si="3"/>
        <v>-1.2195121951219412E-2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9">C55*(E55-D55)</f>
        <v>485.1800000000004</v>
      </c>
      <c r="G55" s="40">
        <f t="shared" ref="G55" si="70">D55*C55</f>
        <v>4510.82</v>
      </c>
      <c r="H55" s="231">
        <f t="shared" ref="H55" si="71">(E55-D55)/D55</f>
        <v>0.10755915775845644</v>
      </c>
      <c r="I55" s="40"/>
      <c r="O55" s="83">
        <v>0.96</v>
      </c>
      <c r="P55" s="83">
        <f t="shared" si="44"/>
        <v>23.865599999999997</v>
      </c>
      <c r="T55" s="93" t="s">
        <v>108</v>
      </c>
      <c r="U55" s="130" t="s">
        <v>603</v>
      </c>
      <c r="W55" s="133">
        <v>42571</v>
      </c>
      <c r="X55" s="10">
        <v>26.59</v>
      </c>
      <c r="Y55" s="10">
        <v>27.1</v>
      </c>
      <c r="Z55" s="10">
        <v>26.19</v>
      </c>
      <c r="AA55" s="10">
        <v>26.61</v>
      </c>
      <c r="AB55" s="95">
        <v>4148300</v>
      </c>
      <c r="AC55" s="10">
        <v>26.24</v>
      </c>
      <c r="AD55" s="2">
        <f t="shared" si="2"/>
        <v>0.91000000000000014</v>
      </c>
      <c r="AE55" s="138">
        <f t="shared" si="3"/>
        <v>2.2918258212374365E-3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2">C56*(E56-D56)</f>
        <v>723.18000000000075</v>
      </c>
      <c r="G56" s="40">
        <f t="shared" ref="G56:G57" si="73">D56*C56</f>
        <v>4510.82</v>
      </c>
      <c r="H56" s="231">
        <f t="shared" ref="H56:H57" si="74">(E56-D56)/D56</f>
        <v>0.16032118328818279</v>
      </c>
      <c r="I56" s="40"/>
      <c r="O56" s="83">
        <v>0.95</v>
      </c>
      <c r="P56" s="83">
        <f t="shared" si="44"/>
        <v>23.616999999999997</v>
      </c>
      <c r="T56" s="93" t="s">
        <v>111</v>
      </c>
      <c r="U56" s="130">
        <v>29.82</v>
      </c>
      <c r="W56" s="133">
        <v>42570</v>
      </c>
      <c r="X56" s="10">
        <v>27.2</v>
      </c>
      <c r="Y56" s="10">
        <v>27.28</v>
      </c>
      <c r="Z56" s="10">
        <v>26.35</v>
      </c>
      <c r="AA56" s="10">
        <v>26.55</v>
      </c>
      <c r="AB56" s="95">
        <v>5392000</v>
      </c>
      <c r="AC56" s="10">
        <v>26.18</v>
      </c>
      <c r="AD56" s="2">
        <f t="shared" si="2"/>
        <v>0.92999999999999972</v>
      </c>
      <c r="AE56" s="138">
        <f t="shared" si="3"/>
        <v>-4.1025641025641102E-2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2"/>
        <v>699.18000000000052</v>
      </c>
      <c r="G57" s="40">
        <f t="shared" si="73"/>
        <v>4420.82</v>
      </c>
      <c r="H57" s="231">
        <f t="shared" si="74"/>
        <v>0.15815617917038027</v>
      </c>
      <c r="I57" s="40" t="s">
        <v>193</v>
      </c>
      <c r="O57" s="83">
        <v>0.94</v>
      </c>
      <c r="P57" s="83">
        <f t="shared" si="44"/>
        <v>23.368399999999998</v>
      </c>
      <c r="T57" s="93" t="s">
        <v>112</v>
      </c>
      <c r="U57" s="130">
        <v>0.81</v>
      </c>
      <c r="W57" s="133">
        <v>42569</v>
      </c>
      <c r="X57" s="10">
        <v>27.34</v>
      </c>
      <c r="Y57" s="10">
        <v>27.82</v>
      </c>
      <c r="Z57" s="10">
        <v>26.41</v>
      </c>
      <c r="AA57" s="10">
        <v>27.69</v>
      </c>
      <c r="AB57" s="95">
        <v>3904700</v>
      </c>
      <c r="AC57" s="10">
        <v>27.3</v>
      </c>
      <c r="AD57" s="2">
        <f t="shared" si="2"/>
        <v>1.4100000000000001</v>
      </c>
      <c r="AE57" s="138">
        <f t="shared" si="3"/>
        <v>8.8691796008870671E-3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5">C58*(E58-D58)</f>
        <v>767.18000000000052</v>
      </c>
      <c r="G58" s="40">
        <f t="shared" ref="G58" si="76">D58*C58</f>
        <v>4420.82</v>
      </c>
      <c r="H58" s="231">
        <f t="shared" ref="H58" si="77">(E58-D58)/D58</f>
        <v>0.17353794092498687</v>
      </c>
      <c r="I58" s="40"/>
      <c r="O58" s="83">
        <v>0.93</v>
      </c>
      <c r="P58" s="83">
        <f t="shared" si="44"/>
        <v>23.119800000000001</v>
      </c>
      <c r="T58" s="93" t="s">
        <v>109</v>
      </c>
      <c r="U58" s="130" t="s">
        <v>604</v>
      </c>
      <c r="W58" s="133">
        <v>42566</v>
      </c>
      <c r="X58" s="10">
        <v>27.99</v>
      </c>
      <c r="Y58" s="10">
        <v>28.02</v>
      </c>
      <c r="Z58" s="10">
        <v>27.03</v>
      </c>
      <c r="AA58" s="10">
        <v>27.44</v>
      </c>
      <c r="AB58" s="95">
        <v>4032100</v>
      </c>
      <c r="AC58" s="10">
        <v>27.06</v>
      </c>
      <c r="AD58" s="2">
        <f t="shared" si="2"/>
        <v>0.98999999999999844</v>
      </c>
      <c r="AE58" s="138">
        <f t="shared" si="3"/>
        <v>-1.5283842794759916E-2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8">C59*(E59-D59)</f>
        <v>709.18</v>
      </c>
      <c r="G59" s="40">
        <f t="shared" ref="G59:G60" si="79">D59*C59</f>
        <v>4420.82</v>
      </c>
      <c r="H59" s="231">
        <f t="shared" ref="H59:H60" si="80">(E59-D59)/D59</f>
        <v>0.1604182029578223</v>
      </c>
      <c r="I59" s="40"/>
      <c r="O59" s="83">
        <v>0.92</v>
      </c>
      <c r="P59" s="83">
        <f t="shared" si="44"/>
        <v>22.871200000000002</v>
      </c>
      <c r="W59" s="133">
        <v>42565</v>
      </c>
      <c r="X59" s="10">
        <v>27.46</v>
      </c>
      <c r="Y59" s="10">
        <v>28.32</v>
      </c>
      <c r="Z59" s="10">
        <v>27.33</v>
      </c>
      <c r="AA59" s="10">
        <v>27.87</v>
      </c>
      <c r="AB59" s="95">
        <v>7391400</v>
      </c>
      <c r="AC59" s="10">
        <v>27.48</v>
      </c>
      <c r="AD59" s="2">
        <f t="shared" si="2"/>
        <v>0.99000000000000199</v>
      </c>
      <c r="AE59" s="138">
        <f t="shared" si="3"/>
        <v>3.5028248587570587E-2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8"/>
        <v>686</v>
      </c>
      <c r="G60" s="40">
        <f t="shared" si="79"/>
        <v>4420</v>
      </c>
      <c r="H60" s="231">
        <f t="shared" si="80"/>
        <v>0.15520361990950224</v>
      </c>
      <c r="I60" s="40"/>
      <c r="O60" s="83">
        <v>0.91</v>
      </c>
      <c r="P60" s="83">
        <f t="shared" si="44"/>
        <v>22.622599999999998</v>
      </c>
      <c r="W60" s="133">
        <v>42564</v>
      </c>
      <c r="X60" s="10">
        <v>26.07</v>
      </c>
      <c r="Y60" s="10">
        <v>27.01</v>
      </c>
      <c r="Z60" s="10">
        <v>25.63</v>
      </c>
      <c r="AA60" s="10">
        <v>26.92</v>
      </c>
      <c r="AB60" s="95">
        <v>4906700</v>
      </c>
      <c r="AC60" s="10">
        <v>26.55</v>
      </c>
      <c r="AD60" s="2">
        <f t="shared" si="2"/>
        <v>1.3800000000000026</v>
      </c>
      <c r="AE60" s="138">
        <f t="shared" si="3"/>
        <v>3.428126217374361E-2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1">C61*(E61-D61)</f>
        <v>783.95199999999988</v>
      </c>
      <c r="G61" s="40">
        <f t="shared" ref="G61" si="82">D61*C61</f>
        <v>3369.6480000000001</v>
      </c>
      <c r="H61" s="231">
        <f t="shared" ref="H61" si="83">(E61-D61)/D61</f>
        <v>0.23265100687074727</v>
      </c>
      <c r="I61" s="40"/>
      <c r="O61" s="83">
        <v>0.9</v>
      </c>
      <c r="P61" s="83">
        <f t="shared" si="44"/>
        <v>22.373999999999999</v>
      </c>
      <c r="W61" s="133">
        <v>42563</v>
      </c>
      <c r="X61" s="10">
        <v>25</v>
      </c>
      <c r="Y61" s="10">
        <v>26.49</v>
      </c>
      <c r="Z61" s="10">
        <v>24.88</v>
      </c>
      <c r="AA61" s="10">
        <v>26.03</v>
      </c>
      <c r="AB61" s="95">
        <v>4371900</v>
      </c>
      <c r="AC61" s="10">
        <v>25.67</v>
      </c>
      <c r="AD61" s="2">
        <f t="shared" si="2"/>
        <v>1.6099999999999994</v>
      </c>
      <c r="AE61" s="138">
        <f t="shared" si="3"/>
        <v>5.5076037813399203E-2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4">C62*(E62-D62)</f>
        <v>630.35199999999975</v>
      </c>
      <c r="G62" s="40">
        <f t="shared" ref="G62" si="85">D62*C62</f>
        <v>3369.6480000000001</v>
      </c>
      <c r="H62" s="231">
        <f t="shared" ref="H62" si="86">(E62-D62)/D62</f>
        <v>0.18706761062283053</v>
      </c>
      <c r="I62" s="40"/>
      <c r="W62" s="133">
        <v>42562</v>
      </c>
      <c r="X62" s="10">
        <v>25.02</v>
      </c>
      <c r="Y62" s="10">
        <v>25.36</v>
      </c>
      <c r="Z62" s="10">
        <v>24.62</v>
      </c>
      <c r="AA62" s="10">
        <v>24.67</v>
      </c>
      <c r="AB62" s="95">
        <v>3699000</v>
      </c>
      <c r="AC62" s="10">
        <v>24.33</v>
      </c>
      <c r="AD62" s="2">
        <f t="shared" si="2"/>
        <v>0.73999999999999844</v>
      </c>
      <c r="AE62" s="138">
        <f t="shared" si="3"/>
        <v>-7.3439412484701538E-3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7">C63*(E63-D63)</f>
        <v>711.952</v>
      </c>
      <c r="G63" s="40">
        <f t="shared" ref="G63:G64" si="88">D63*C63</f>
        <v>3369.6480000000001</v>
      </c>
      <c r="H63" s="231">
        <f t="shared" ref="H63:H64" si="89">(E63-D63)/D63</f>
        <v>0.21128378987953636</v>
      </c>
      <c r="I63" s="40"/>
      <c r="W63" s="133">
        <v>42559</v>
      </c>
      <c r="X63" s="10">
        <v>24.15</v>
      </c>
      <c r="Y63" s="10">
        <v>24.97</v>
      </c>
      <c r="Z63" s="10">
        <v>23.85</v>
      </c>
      <c r="AA63" s="10">
        <v>24.86</v>
      </c>
      <c r="AB63" s="95">
        <v>3839000</v>
      </c>
      <c r="AC63" s="10">
        <v>24.51</v>
      </c>
      <c r="AD63" s="2">
        <f t="shared" si="2"/>
        <v>1.1199999999999974</v>
      </c>
      <c r="AE63" s="138">
        <f t="shared" si="3"/>
        <v>5.7833405265429461E-2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7"/>
        <v>449.16000000000054</v>
      </c>
      <c r="G64" s="40">
        <f t="shared" si="88"/>
        <v>4352.84</v>
      </c>
      <c r="H64" s="231">
        <f t="shared" si="89"/>
        <v>0.10318780382462957</v>
      </c>
      <c r="I64" s="44" t="s">
        <v>419</v>
      </c>
      <c r="W64" s="133">
        <v>42558</v>
      </c>
      <c r="X64" s="10">
        <v>23.91</v>
      </c>
      <c r="Y64" s="10">
        <v>24.32</v>
      </c>
      <c r="Z64" s="10">
        <v>23.38</v>
      </c>
      <c r="AA64" s="10">
        <v>23.5</v>
      </c>
      <c r="AB64" s="95">
        <v>3029800</v>
      </c>
      <c r="AC64" s="10">
        <v>23.17</v>
      </c>
      <c r="AD64" s="2">
        <f t="shared" si="2"/>
        <v>0.94000000000000128</v>
      </c>
      <c r="AE64" s="138">
        <f t="shared" si="3"/>
        <v>-1.0674637062339842E-2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90">C65*(E65-D65)</f>
        <v>383.1600000000002</v>
      </c>
      <c r="G65" s="40">
        <f t="shared" ref="G65" si="91">D65*C65</f>
        <v>4352.84</v>
      </c>
      <c r="H65" s="231">
        <f t="shared" ref="H65" si="92">(E65-D65)/D65</f>
        <v>8.8025289236452572E-2</v>
      </c>
      <c r="I65" s="40"/>
      <c r="W65" s="133">
        <v>42557</v>
      </c>
      <c r="X65" s="10">
        <v>23.32</v>
      </c>
      <c r="Y65" s="10">
        <v>23.78</v>
      </c>
      <c r="Z65" s="10">
        <v>22.75</v>
      </c>
      <c r="AA65" s="10">
        <v>23.75</v>
      </c>
      <c r="AB65" s="95">
        <v>4798300</v>
      </c>
      <c r="AC65" s="10">
        <v>23.42</v>
      </c>
      <c r="AD65" s="2">
        <f t="shared" si="2"/>
        <v>1.0300000000000011</v>
      </c>
      <c r="AE65" s="138">
        <f t="shared" si="3"/>
        <v>9.0478242137010945E-3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3">C66*(E66-D66)</f>
        <v>307.16000000000037</v>
      </c>
      <c r="G66" s="40">
        <f t="shared" ref="G66" si="94">D66*C66</f>
        <v>4352.84</v>
      </c>
      <c r="H66" s="231">
        <f t="shared" ref="H66" si="95">(E66-D66)/D66</f>
        <v>7.0565423953097381E-2</v>
      </c>
      <c r="I66" s="40"/>
      <c r="W66" s="133">
        <v>42556</v>
      </c>
      <c r="X66" s="10">
        <v>24.09</v>
      </c>
      <c r="Y66" s="10">
        <v>24.24</v>
      </c>
      <c r="Z66" s="10">
        <v>23.25</v>
      </c>
      <c r="AA66" s="10">
        <v>23.54</v>
      </c>
      <c r="AB66" s="95">
        <v>3709800</v>
      </c>
      <c r="AC66" s="10">
        <v>23.21</v>
      </c>
      <c r="AD66" s="2">
        <f t="shared" si="2"/>
        <v>0.98999999999999844</v>
      </c>
      <c r="AE66" s="138">
        <f t="shared" si="3"/>
        <v>-2.8056951423785503E-2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6">C67*(E67-D67)</f>
        <v>253.16000000000045</v>
      </c>
      <c r="G67" s="40">
        <f t="shared" ref="G67" si="97">D67*C67</f>
        <v>4352.84</v>
      </c>
      <c r="H67" s="231">
        <f t="shared" ref="H67" si="98">(E67-D67)/D67</f>
        <v>5.8159730199134466E-2</v>
      </c>
      <c r="I67" s="40"/>
      <c r="W67" s="133">
        <v>42552</v>
      </c>
      <c r="X67" s="10">
        <v>23.92</v>
      </c>
      <c r="Y67" s="10">
        <v>24.42</v>
      </c>
      <c r="Z67" s="10">
        <v>23.76</v>
      </c>
      <c r="AA67" s="10">
        <v>24.22</v>
      </c>
      <c r="AB67" s="95">
        <v>4839400</v>
      </c>
      <c r="AC67" s="10">
        <v>23.88</v>
      </c>
      <c r="AD67" s="2">
        <f>Y67-Z67</f>
        <v>0.66000000000000014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9">C68*(E68-D68)</f>
        <v>173.16000000000003</v>
      </c>
      <c r="G68" s="40">
        <f t="shared" ref="G68" si="100">D68*C68</f>
        <v>4352.84</v>
      </c>
      <c r="H68" s="231">
        <f t="shared" ref="H68" si="101">(E68-D68)/D68</f>
        <v>3.9780924637707805E-2</v>
      </c>
      <c r="I68" s="40"/>
      <c r="W68" s="133">
        <v>42551</v>
      </c>
      <c r="X68" s="10">
        <v>24.36</v>
      </c>
      <c r="Y68" s="10">
        <v>24.84</v>
      </c>
      <c r="Z68" s="10">
        <v>23.63</v>
      </c>
      <c r="AA68" s="10">
        <v>24.1</v>
      </c>
      <c r="AB68" s="95">
        <v>4517800</v>
      </c>
      <c r="AC68" s="10">
        <v>23.76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2">
        <v>300</v>
      </c>
      <c r="D69" s="516">
        <v>21.936299999999999</v>
      </c>
      <c r="E69" s="40">
        <v>22.64</v>
      </c>
      <c r="F69" s="40">
        <f>C69*(E69-D69)</f>
        <v>211.11000000000041</v>
      </c>
      <c r="G69" s="40">
        <f>D69*C69</f>
        <v>6580.8899999999994</v>
      </c>
      <c r="H69" s="231">
        <f>(E69-D69)/D69</f>
        <v>3.2079247639756996E-2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>C70*(E70-D70)</f>
        <v>229.10000000000039</v>
      </c>
      <c r="G70" s="40">
        <f>D70*C70</f>
        <v>4298.8999999999996</v>
      </c>
      <c r="H70" s="231">
        <f>(E70-D70)/D70</f>
        <v>5.3292702784433321E-2</v>
      </c>
      <c r="I70" s="44" t="s">
        <v>420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>C71*(E71-D71)</f>
        <v>491.10000000000014</v>
      </c>
      <c r="G71" s="40">
        <f>D71*C71</f>
        <v>4298.8999999999996</v>
      </c>
      <c r="H71" s="231">
        <f>(E71-D71)/D71</f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>C72*(E72-D72)</f>
        <v>572.27799999999979</v>
      </c>
      <c r="G72" s="40">
        <f>D72*C72</f>
        <v>2815.7220000000002</v>
      </c>
      <c r="H72" s="231">
        <f>(E72-D72)/D72</f>
        <v>0.2032437861408192</v>
      </c>
      <c r="I72" s="40"/>
    </row>
    <row r="73" spans="2:31" x14ac:dyDescent="0.25">
      <c r="B73" s="157">
        <v>42643</v>
      </c>
      <c r="C73" s="7">
        <v>200</v>
      </c>
      <c r="D73" s="44">
        <v>21.368600000000001</v>
      </c>
      <c r="E73" s="40">
        <v>24.2</v>
      </c>
      <c r="F73" s="40">
        <f>C73*(E73-D73)</f>
        <v>566.27999999999975</v>
      </c>
      <c r="G73" s="40">
        <f>D73*C73</f>
        <v>4273.72</v>
      </c>
      <c r="H73" s="231">
        <f>(E73-D73)/D73</f>
        <v>0.13250283125707807</v>
      </c>
      <c r="I73" s="44" t="s">
        <v>420</v>
      </c>
    </row>
    <row r="74" spans="2:31" x14ac:dyDescent="0.25">
      <c r="B74" s="157">
        <v>42648</v>
      </c>
      <c r="C74" s="10">
        <v>200</v>
      </c>
      <c r="D74" s="40">
        <v>21.368600000000001</v>
      </c>
      <c r="E74" s="40">
        <v>24.86</v>
      </c>
      <c r="F74" s="40">
        <f>C74*(E74-D74)</f>
        <v>698.27999999999975</v>
      </c>
      <c r="G74" s="40">
        <f>D74*C74</f>
        <v>4273.72</v>
      </c>
      <c r="H74" s="231">
        <f>(E74-D74)/D74</f>
        <v>0.16338927210954385</v>
      </c>
      <c r="I74" s="40"/>
    </row>
    <row r="75" spans="2:31" x14ac:dyDescent="0.25">
      <c r="B75" s="157"/>
      <c r="C75" s="10"/>
      <c r="D75" s="40"/>
      <c r="E75" s="40"/>
      <c r="F75" s="40"/>
      <c r="G75" s="40"/>
      <c r="H75" s="231"/>
      <c r="I75" s="40"/>
    </row>
    <row r="76" spans="2:31" x14ac:dyDescent="0.25">
      <c r="B76" s="157"/>
      <c r="C76" s="10"/>
      <c r="D76" s="40"/>
      <c r="E76" s="40"/>
      <c r="F76" s="40"/>
      <c r="G76" s="40"/>
      <c r="H76" s="231"/>
      <c r="I76" s="40"/>
    </row>
    <row r="77" spans="2:31" x14ac:dyDescent="0.25">
      <c r="B77" s="157"/>
      <c r="C77" s="10"/>
      <c r="D77" s="40"/>
      <c r="E77" s="40"/>
      <c r="F77" s="40"/>
      <c r="G77" s="40"/>
      <c r="H77" s="231"/>
      <c r="I77" s="40"/>
    </row>
    <row r="78" spans="2:31" x14ac:dyDescent="0.25">
      <c r="B78" s="157"/>
      <c r="C78" s="10"/>
      <c r="D78" s="40"/>
      <c r="E78" s="40"/>
      <c r="F78" s="40"/>
      <c r="G78" s="40"/>
      <c r="H78" s="231"/>
      <c r="I78" s="40"/>
    </row>
    <row r="79" spans="2:31" x14ac:dyDescent="0.25">
      <c r="B79" s="157"/>
      <c r="C79" s="10"/>
      <c r="D79" s="40"/>
      <c r="E79" s="40"/>
      <c r="F79" s="40"/>
      <c r="G79" s="40"/>
      <c r="H79" s="231"/>
      <c r="I79" s="40"/>
    </row>
    <row r="80" spans="2:31" x14ac:dyDescent="0.25">
      <c r="B80" s="157"/>
      <c r="C80" s="10"/>
      <c r="D80" s="40"/>
      <c r="E80" s="40"/>
      <c r="F80" s="40"/>
      <c r="G80" s="40"/>
      <c r="H80" s="231"/>
      <c r="I80" s="40"/>
    </row>
    <row r="81" spans="2:9" x14ac:dyDescent="0.25">
      <c r="B81" s="157"/>
      <c r="C81" s="10"/>
      <c r="D81" s="40"/>
      <c r="E81" s="40"/>
      <c r="F81" s="40"/>
      <c r="G81" s="40"/>
      <c r="H81" s="231"/>
      <c r="I81" s="40"/>
    </row>
    <row r="82" spans="2:9" x14ac:dyDescent="0.25">
      <c r="B82" s="157"/>
      <c r="C82" s="10"/>
      <c r="D82" s="40"/>
      <c r="E82" s="40"/>
      <c r="F82" s="40"/>
      <c r="G82" s="40"/>
      <c r="H82" s="231"/>
      <c r="I82" s="40"/>
    </row>
    <row r="83" spans="2:9" x14ac:dyDescent="0.25">
      <c r="B83" s="157"/>
      <c r="C83" s="10"/>
      <c r="D83" s="40"/>
      <c r="E83" s="40"/>
      <c r="F83" s="40"/>
      <c r="G83" s="40"/>
      <c r="H83" s="231"/>
      <c r="I83" s="40"/>
    </row>
    <row r="84" spans="2:9" x14ac:dyDescent="0.25">
      <c r="B84" s="157"/>
      <c r="C84" s="10"/>
      <c r="D84" s="40"/>
      <c r="E84" s="40"/>
      <c r="F84" s="40"/>
      <c r="G84" s="40"/>
      <c r="H84" s="231"/>
      <c r="I84" s="40"/>
    </row>
    <row r="85" spans="2:9" x14ac:dyDescent="0.25">
      <c r="B85" s="157"/>
      <c r="C85" s="10"/>
      <c r="D85" s="40"/>
      <c r="E85" s="40"/>
      <c r="F85" s="40"/>
      <c r="G85" s="40"/>
      <c r="H85" s="231"/>
      <c r="I85" s="40"/>
    </row>
    <row r="86" spans="2:9" x14ac:dyDescent="0.25">
      <c r="B86" s="157"/>
      <c r="C86" s="10"/>
      <c r="D86" s="40"/>
      <c r="E86" s="40"/>
      <c r="F86" s="40"/>
      <c r="G86" s="40"/>
      <c r="H86" s="231"/>
      <c r="I86" s="40"/>
    </row>
    <row r="87" spans="2:9" x14ac:dyDescent="0.25">
      <c r="B87" s="157"/>
      <c r="C87" s="10"/>
      <c r="D87" s="40"/>
      <c r="E87" s="40"/>
      <c r="F87" s="40"/>
      <c r="G87" s="40"/>
      <c r="H87" s="231"/>
      <c r="I87" s="40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69 H33:H69 H72:H90 F72:F90">
    <cfRule type="expression" dxfId="677" priority="15">
      <formula>F33&gt;0</formula>
    </cfRule>
    <cfRule type="expression" dxfId="676" priority="16">
      <formula>F33&lt;0</formula>
    </cfRule>
  </conditionalFormatting>
  <conditionalFormatting sqref="Q7">
    <cfRule type="expression" dxfId="675" priority="9">
      <formula>Q7&gt;0</formula>
    </cfRule>
    <cfRule type="expression" dxfId="674" priority="10">
      <formula>Q7&lt;0</formula>
    </cfRule>
  </conditionalFormatting>
  <conditionalFormatting sqref="Q8">
    <cfRule type="expression" dxfId="673" priority="7">
      <formula>Q8&gt;0</formula>
    </cfRule>
    <cfRule type="expression" dxfId="672" priority="8">
      <formula>Q8&lt;0</formula>
    </cfRule>
  </conditionalFormatting>
  <conditionalFormatting sqref="F25:F32">
    <cfRule type="expression" dxfId="671" priority="5">
      <formula>F25&gt;0</formula>
    </cfRule>
    <cfRule type="expression" dxfId="670" priority="6">
      <formula>F25&lt;0</formula>
    </cfRule>
  </conditionalFormatting>
  <conditionalFormatting sqref="H25:H32">
    <cfRule type="expression" dxfId="669" priority="3">
      <formula>H25&gt;0</formula>
    </cfRule>
    <cfRule type="expression" dxfId="668" priority="4">
      <formula>H25&lt;0</formula>
    </cfRule>
  </conditionalFormatting>
  <conditionalFormatting sqref="F70:F71 H70:H71">
    <cfRule type="expression" dxfId="667" priority="1">
      <formula>F70&gt;0</formula>
    </cfRule>
    <cfRule type="expression" dxfId="666" priority="2">
      <formula>F70&lt;0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3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42646</v>
      </c>
      <c r="X2" s="10">
        <v>38.85</v>
      </c>
      <c r="Y2" s="10">
        <v>39.74</v>
      </c>
      <c r="Z2" s="10">
        <v>38.700000000000003</v>
      </c>
      <c r="AA2" s="10">
        <v>39.74</v>
      </c>
      <c r="AB2" s="95">
        <v>8639500</v>
      </c>
      <c r="AC2" s="10">
        <v>39.74</v>
      </c>
      <c r="AD2">
        <f>Y2-Z2</f>
        <v>1.0399999999999991</v>
      </c>
      <c r="AE2" s="138">
        <f>AC2/AC3-1</f>
        <v>2.1856518385189094E-2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39.1</v>
      </c>
      <c r="T3" s="1"/>
      <c r="W3" s="133">
        <v>42643</v>
      </c>
      <c r="X3" s="10">
        <v>38.270000000000003</v>
      </c>
      <c r="Y3" s="10">
        <v>39.18</v>
      </c>
      <c r="Z3" s="10">
        <v>38.03</v>
      </c>
      <c r="AA3" s="10">
        <v>38.89</v>
      </c>
      <c r="AB3" s="95">
        <v>9179200</v>
      </c>
      <c r="AC3" s="10">
        <v>38.89</v>
      </c>
      <c r="AD3">
        <f t="shared" ref="AD3:AD4" si="0">Y3-Z3</f>
        <v>1.1499999999999986</v>
      </c>
      <c r="AE3" s="138">
        <f t="shared" ref="AE3:AE4" si="1">AC3/AC4-1</f>
        <v>1.939711664482302E-2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39.1</v>
      </c>
      <c r="R4" s="527">
        <v>-1.5E-3</v>
      </c>
      <c r="T4" s="163"/>
      <c r="U4" s="1"/>
      <c r="W4" s="133">
        <v>42642</v>
      </c>
      <c r="X4" s="10">
        <v>38.020000000000003</v>
      </c>
      <c r="Y4" s="10">
        <v>38.54</v>
      </c>
      <c r="Z4" s="10">
        <v>37.950000000000003</v>
      </c>
      <c r="AA4" s="10">
        <v>38.15</v>
      </c>
      <c r="AB4" s="95">
        <v>5535000</v>
      </c>
      <c r="AC4" s="10">
        <v>38.15</v>
      </c>
      <c r="AD4">
        <f t="shared" si="0"/>
        <v>0.58999999999999631</v>
      </c>
      <c r="AE4" s="138">
        <f t="shared" si="1"/>
        <v>2.1013921723140871E-3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42641</v>
      </c>
      <c r="X5" s="10">
        <v>38.53</v>
      </c>
      <c r="Y5" s="10">
        <v>38.950000000000003</v>
      </c>
      <c r="Z5" s="10">
        <v>37.950000000000003</v>
      </c>
      <c r="AA5" s="10">
        <v>38.07</v>
      </c>
      <c r="AB5" s="95">
        <v>7121100</v>
      </c>
      <c r="AC5" s="10">
        <v>38.07</v>
      </c>
      <c r="AD5">
        <f t="shared" ref="AD5:AD68" si="2">Y5-Z5</f>
        <v>1</v>
      </c>
      <c r="AE5" s="138">
        <f t="shared" ref="AE5:AE67" si="3">AC5/AC6-1</f>
        <v>-1.2195121951219523E-2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42640</v>
      </c>
      <c r="X6" s="10">
        <v>36.78</v>
      </c>
      <c r="Y6" s="10">
        <v>38.57</v>
      </c>
      <c r="Z6" s="10">
        <v>36.78</v>
      </c>
      <c r="AA6" s="10">
        <v>38.54</v>
      </c>
      <c r="AB6" s="95">
        <v>10038200</v>
      </c>
      <c r="AC6" s="10">
        <v>38.54</v>
      </c>
      <c r="AD6">
        <f t="shared" si="2"/>
        <v>1.7899999999999991</v>
      </c>
      <c r="AE6" s="138">
        <f t="shared" si="3"/>
        <v>4.5294277190127463E-2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117.73999999999978</v>
      </c>
      <c r="R7">
        <v>0</v>
      </c>
      <c r="W7" s="133">
        <v>42639</v>
      </c>
      <c r="X7" s="10">
        <v>36.97</v>
      </c>
      <c r="Y7" s="10">
        <v>37.159999999999997</v>
      </c>
      <c r="Z7" s="10">
        <v>36.61</v>
      </c>
      <c r="AA7" s="10">
        <v>36.869999999999997</v>
      </c>
      <c r="AB7" s="95">
        <v>5718700</v>
      </c>
      <c r="AC7" s="10">
        <v>36.869999999999997</v>
      </c>
      <c r="AD7">
        <f t="shared" si="2"/>
        <v>0.54999999999999716</v>
      </c>
      <c r="AE7" s="138">
        <f t="shared" si="3"/>
        <v>-9.9355531686360354E-3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42636</v>
      </c>
      <c r="X8" s="10">
        <v>37.25</v>
      </c>
      <c r="Y8" s="10">
        <v>37.39</v>
      </c>
      <c r="Z8" s="10">
        <v>36.770000000000003</v>
      </c>
      <c r="AA8" s="10">
        <v>37.24</v>
      </c>
      <c r="AB8" s="95">
        <v>4628200</v>
      </c>
      <c r="AC8" s="10">
        <v>37.24</v>
      </c>
      <c r="AD8">
        <f t="shared" si="2"/>
        <v>0.61999999999999744</v>
      </c>
      <c r="AE8" s="138">
        <f t="shared" si="3"/>
        <v>-2.4109295472809489E-3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42635</v>
      </c>
      <c r="X9" s="10">
        <v>37.090000000000003</v>
      </c>
      <c r="Y9" s="10">
        <v>37.67</v>
      </c>
      <c r="Z9" s="10">
        <v>36.92</v>
      </c>
      <c r="AA9" s="10">
        <v>37.33</v>
      </c>
      <c r="AB9" s="95">
        <v>6559600</v>
      </c>
      <c r="AC9" s="10">
        <v>37.33</v>
      </c>
      <c r="AD9">
        <f t="shared" si="2"/>
        <v>0.75</v>
      </c>
      <c r="AE9" s="138">
        <f t="shared" si="3"/>
        <v>1.1379030073150886E-2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221</v>
      </c>
      <c r="P10" s="34"/>
      <c r="Q10" s="2">
        <f>M55</f>
        <v>117.73999999999978</v>
      </c>
      <c r="W10" s="133">
        <v>42634</v>
      </c>
      <c r="X10" s="10">
        <v>36.799999999999997</v>
      </c>
      <c r="Y10" s="10">
        <v>37.06</v>
      </c>
      <c r="Z10" s="10">
        <v>36.31</v>
      </c>
      <c r="AA10" s="10">
        <v>36.909999999999997</v>
      </c>
      <c r="AB10" s="95">
        <v>4971100</v>
      </c>
      <c r="AC10" s="10">
        <v>36.909999999999997</v>
      </c>
      <c r="AD10">
        <f t="shared" si="2"/>
        <v>0.75</v>
      </c>
      <c r="AE10" s="138">
        <f t="shared" si="3"/>
        <v>2.444323737099241E-3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1.03E-2</v>
      </c>
      <c r="W11" s="133">
        <v>42633</v>
      </c>
      <c r="X11" s="10">
        <v>36.79</v>
      </c>
      <c r="Y11" s="10">
        <v>37.200000000000003</v>
      </c>
      <c r="Z11" s="10">
        <v>36.630000000000003</v>
      </c>
      <c r="AA11" s="10">
        <v>36.82</v>
      </c>
      <c r="AB11" s="95">
        <v>3312000</v>
      </c>
      <c r="AC11" s="10">
        <v>36.82</v>
      </c>
      <c r="AD11">
        <f t="shared" si="2"/>
        <v>0.57000000000000028</v>
      </c>
      <c r="AE11" s="138">
        <f t="shared" si="3"/>
        <v>3.2697547683921968E-3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42632</v>
      </c>
      <c r="X12" s="10">
        <v>36.71</v>
      </c>
      <c r="Y12" s="10">
        <v>37.18</v>
      </c>
      <c r="Z12" s="10">
        <v>36.590000000000003</v>
      </c>
      <c r="AA12" s="10">
        <v>36.700000000000003</v>
      </c>
      <c r="AB12" s="95">
        <v>5395200</v>
      </c>
      <c r="AC12" s="10">
        <v>36.700000000000003</v>
      </c>
      <c r="AD12">
        <f t="shared" si="2"/>
        <v>0.58999999999999631</v>
      </c>
      <c r="AE12" s="138">
        <f t="shared" si="3"/>
        <v>3.0062858704564821E-3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42629</v>
      </c>
      <c r="X13" s="10">
        <v>36.9</v>
      </c>
      <c r="Y13" s="10">
        <v>36.9</v>
      </c>
      <c r="Z13" s="10">
        <v>36.51</v>
      </c>
      <c r="AA13" s="10">
        <v>36.590000000000003</v>
      </c>
      <c r="AB13" s="95">
        <v>6268400</v>
      </c>
      <c r="AC13" s="10">
        <v>36.590000000000003</v>
      </c>
      <c r="AD13">
        <f t="shared" si="2"/>
        <v>0.39000000000000057</v>
      </c>
      <c r="AE13" s="138">
        <f t="shared" si="3"/>
        <v>-1.081373344147063E-2</v>
      </c>
    </row>
    <row r="14" spans="1:31" x14ac:dyDescent="0.25">
      <c r="H14" s="72"/>
      <c r="W14" s="133">
        <v>42628</v>
      </c>
      <c r="X14" s="10">
        <v>36.81</v>
      </c>
      <c r="Y14" s="10">
        <v>37.119999999999997</v>
      </c>
      <c r="Z14" s="10">
        <v>36.450000000000003</v>
      </c>
      <c r="AA14" s="10">
        <v>36.99</v>
      </c>
      <c r="AB14" s="95">
        <v>4405400</v>
      </c>
      <c r="AC14" s="10">
        <v>36.99</v>
      </c>
      <c r="AD14">
        <f t="shared" si="2"/>
        <v>0.6699999999999946</v>
      </c>
      <c r="AE14" s="138">
        <f t="shared" si="3"/>
        <v>4.0716612377849071E-3</v>
      </c>
    </row>
    <row r="15" spans="1:31" x14ac:dyDescent="0.25">
      <c r="H15" s="72"/>
      <c r="W15" s="133">
        <v>42627</v>
      </c>
      <c r="X15" s="10">
        <v>37.14</v>
      </c>
      <c r="Y15" s="10">
        <v>37.409999999999997</v>
      </c>
      <c r="Z15" s="10">
        <v>36.65</v>
      </c>
      <c r="AA15" s="10">
        <v>36.840000000000003</v>
      </c>
      <c r="AB15" s="95">
        <v>5071700</v>
      </c>
      <c r="AC15" s="10">
        <v>36.840000000000003</v>
      </c>
      <c r="AD15">
        <f t="shared" si="2"/>
        <v>0.75999999999999801</v>
      </c>
      <c r="AE15" s="138">
        <f t="shared" si="3"/>
        <v>-8.0775444264942209E-3</v>
      </c>
    </row>
    <row r="16" spans="1:31" x14ac:dyDescent="0.25">
      <c r="H16" s="72"/>
      <c r="W16" s="133">
        <v>42626</v>
      </c>
      <c r="X16" s="10">
        <v>37.729999999999997</v>
      </c>
      <c r="Y16" s="10">
        <v>38.090000000000003</v>
      </c>
      <c r="Z16" s="10">
        <v>37.01</v>
      </c>
      <c r="AA16" s="10">
        <v>37.14</v>
      </c>
      <c r="AB16" s="95">
        <v>6749000</v>
      </c>
      <c r="AC16" s="10">
        <v>37.14</v>
      </c>
      <c r="AD16">
        <f t="shared" si="2"/>
        <v>1.0800000000000054</v>
      </c>
      <c r="AE16" s="138">
        <f t="shared" si="3"/>
        <v>-1.7979904812268632E-2</v>
      </c>
    </row>
    <row r="17" spans="1:31" x14ac:dyDescent="0.25">
      <c r="W17" s="133">
        <v>42625</v>
      </c>
      <c r="X17" s="10">
        <v>36.94</v>
      </c>
      <c r="Y17" s="10">
        <v>37.93</v>
      </c>
      <c r="Z17" s="10">
        <v>36.64</v>
      </c>
      <c r="AA17" s="10">
        <v>37.82</v>
      </c>
      <c r="AB17" s="95">
        <v>5192900</v>
      </c>
      <c r="AC17" s="10">
        <v>37.82</v>
      </c>
      <c r="AD17">
        <f t="shared" si="2"/>
        <v>1.2899999999999991</v>
      </c>
      <c r="AE17" s="138">
        <f t="shared" si="3"/>
        <v>1.2854847348687581E-2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42622</v>
      </c>
      <c r="X18" s="10">
        <v>38.68</v>
      </c>
      <c r="Y18" s="10">
        <v>38.69</v>
      </c>
      <c r="Z18" s="10">
        <v>37.18</v>
      </c>
      <c r="AA18" s="10">
        <v>37.340000000000003</v>
      </c>
      <c r="AB18" s="95">
        <v>9013300</v>
      </c>
      <c r="AC18" s="10">
        <v>37.340000000000003</v>
      </c>
      <c r="AD18">
        <f t="shared" si="2"/>
        <v>1.509999999999998</v>
      </c>
      <c r="AE18" s="138">
        <f t="shared" si="3"/>
        <v>-3.663570691434459E-2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4">SumByColor($A$19,M2:M17)</f>
        <v>0</v>
      </c>
      <c r="W19" s="133">
        <v>42621</v>
      </c>
      <c r="X19" s="10">
        <v>38.54</v>
      </c>
      <c r="Y19" s="10">
        <v>39.06</v>
      </c>
      <c r="Z19" s="10">
        <v>38.43</v>
      </c>
      <c r="AA19" s="10">
        <v>38.76</v>
      </c>
      <c r="AB19" s="95">
        <v>7353400</v>
      </c>
      <c r="AC19" s="10">
        <v>38.76</v>
      </c>
      <c r="AD19">
        <f t="shared" si="2"/>
        <v>0.63000000000000256</v>
      </c>
      <c r="AE19" s="138">
        <f t="shared" si="3"/>
        <v>2.0682523267838704E-3</v>
      </c>
    </row>
    <row r="20" spans="1:31" x14ac:dyDescent="0.25">
      <c r="W20" s="133">
        <v>42620</v>
      </c>
      <c r="X20" s="10">
        <v>37.32</v>
      </c>
      <c r="Y20" s="10">
        <v>38.840000000000003</v>
      </c>
      <c r="Z20" s="10">
        <v>37.28</v>
      </c>
      <c r="AA20" s="10">
        <v>38.68</v>
      </c>
      <c r="AB20" s="95">
        <v>11627700</v>
      </c>
      <c r="AC20" s="10">
        <v>38.68</v>
      </c>
      <c r="AD20">
        <f t="shared" si="2"/>
        <v>1.5600000000000023</v>
      </c>
      <c r="AE20" s="138">
        <f t="shared" si="3"/>
        <v>4.6820027063599445E-2</v>
      </c>
    </row>
    <row r="21" spans="1:31" x14ac:dyDescent="0.25">
      <c r="W21" s="133">
        <v>42619</v>
      </c>
      <c r="X21" s="10">
        <v>36.89</v>
      </c>
      <c r="Y21" s="10">
        <v>37.07</v>
      </c>
      <c r="Z21" s="10">
        <v>36.56</v>
      </c>
      <c r="AA21" s="10">
        <v>36.950000000000003</v>
      </c>
      <c r="AB21" s="95">
        <v>6383300</v>
      </c>
      <c r="AC21" s="10">
        <v>36.950000000000003</v>
      </c>
      <c r="AD21">
        <f t="shared" si="2"/>
        <v>0.50999999999999801</v>
      </c>
      <c r="AE21" s="138">
        <f t="shared" si="3"/>
        <v>1.6264570344266538E-3</v>
      </c>
    </row>
    <row r="22" spans="1:31" x14ac:dyDescent="0.25">
      <c r="W22" s="133">
        <v>42615</v>
      </c>
      <c r="X22" s="10">
        <v>36.57</v>
      </c>
      <c r="Y22" s="10">
        <v>37.01</v>
      </c>
      <c r="Z22" s="10">
        <v>36.520000000000003</v>
      </c>
      <c r="AA22" s="10">
        <v>36.89</v>
      </c>
      <c r="AB22" s="95">
        <v>4456000</v>
      </c>
      <c r="AC22" s="10">
        <v>36.89</v>
      </c>
      <c r="AD22">
        <f t="shared" si="2"/>
        <v>0.48999999999999488</v>
      </c>
      <c r="AE22" s="138">
        <f t="shared" si="3"/>
        <v>8.1989614648809717E-3</v>
      </c>
    </row>
    <row r="23" spans="1:31" x14ac:dyDescent="0.25">
      <c r="W23" s="133">
        <v>42614</v>
      </c>
      <c r="X23" s="10">
        <v>36.880000000000003</v>
      </c>
      <c r="Y23" s="10">
        <v>37.25</v>
      </c>
      <c r="Z23" s="10">
        <v>36.409999999999997</v>
      </c>
      <c r="AA23" s="10">
        <v>36.590000000000003</v>
      </c>
      <c r="AB23" s="95">
        <v>4781400</v>
      </c>
      <c r="AC23" s="10">
        <v>36.590000000000003</v>
      </c>
      <c r="AD23">
        <f t="shared" si="2"/>
        <v>0.84000000000000341</v>
      </c>
      <c r="AE23" s="138">
        <f t="shared" si="3"/>
        <v>-7.8633405639912946E-3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37.200000000000003</v>
      </c>
      <c r="Y24" s="10">
        <v>37.619999999999997</v>
      </c>
      <c r="Z24" s="10">
        <v>36.4</v>
      </c>
      <c r="AA24" s="10">
        <v>36.880000000000003</v>
      </c>
      <c r="AB24" s="95">
        <v>8148200</v>
      </c>
      <c r="AC24" s="10">
        <v>36.880000000000003</v>
      </c>
      <c r="AD24">
        <f t="shared" si="2"/>
        <v>1.2199999999999989</v>
      </c>
      <c r="AE24" s="138">
        <f t="shared" si="3"/>
        <v>-8.0688542227003168E-3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42612</v>
      </c>
      <c r="X25" s="10">
        <v>36.450000000000003</v>
      </c>
      <c r="Y25" s="10">
        <v>37.340000000000003</v>
      </c>
      <c r="Z25" s="10">
        <v>36.369999999999997</v>
      </c>
      <c r="AA25" s="10">
        <v>37.18</v>
      </c>
      <c r="AB25" s="95">
        <v>6007300</v>
      </c>
      <c r="AC25" s="10">
        <v>37.18</v>
      </c>
      <c r="AD25">
        <f t="shared" si="2"/>
        <v>0.97000000000000597</v>
      </c>
      <c r="AE25" s="138">
        <f t="shared" si="3"/>
        <v>2.0027434842249558E-2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42611</v>
      </c>
      <c r="X26" s="10">
        <v>36.409999999999997</v>
      </c>
      <c r="Y26" s="10">
        <v>36.54</v>
      </c>
      <c r="Z26" s="10">
        <v>36.32</v>
      </c>
      <c r="AA26" s="10">
        <v>36.450000000000003</v>
      </c>
      <c r="AB26" s="95">
        <v>4108700</v>
      </c>
      <c r="AC26" s="10">
        <v>36.450000000000003</v>
      </c>
      <c r="AD26">
        <f t="shared" si="2"/>
        <v>0.21999999999999886</v>
      </c>
      <c r="AE26" s="138">
        <f t="shared" si="3"/>
        <v>4.9627791563275903E-3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42608</v>
      </c>
      <c r="X27" s="10">
        <v>36.729999999999997</v>
      </c>
      <c r="Y27" s="10">
        <v>36.770000000000003</v>
      </c>
      <c r="Z27" s="10">
        <v>36.049999999999997</v>
      </c>
      <c r="AA27" s="10">
        <v>36.270000000000003</v>
      </c>
      <c r="AB27" s="95">
        <v>5245500</v>
      </c>
      <c r="AC27" s="10">
        <v>36.270000000000003</v>
      </c>
      <c r="AD27">
        <f t="shared" si="2"/>
        <v>0.72000000000000597</v>
      </c>
      <c r="AE27" s="138">
        <f t="shared" si="3"/>
        <v>-1.1447260834014594E-2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42607</v>
      </c>
      <c r="X28" s="10">
        <v>36.549999999999997</v>
      </c>
      <c r="Y28" s="10">
        <v>36.85</v>
      </c>
      <c r="Z28" s="10">
        <v>36.43</v>
      </c>
      <c r="AA28" s="10">
        <v>36.69</v>
      </c>
      <c r="AB28" s="95">
        <v>3334900</v>
      </c>
      <c r="AC28" s="10">
        <v>36.69</v>
      </c>
      <c r="AD28">
        <f t="shared" si="2"/>
        <v>0.42000000000000171</v>
      </c>
      <c r="AE28" s="138">
        <f t="shared" si="3"/>
        <v>8.1833060556468773E-4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42606</v>
      </c>
      <c r="X29" s="10">
        <v>36.6</v>
      </c>
      <c r="Y29" s="10">
        <v>36.840000000000003</v>
      </c>
      <c r="Z29" s="10">
        <v>36.42</v>
      </c>
      <c r="AA29" s="10">
        <v>36.659999999999997</v>
      </c>
      <c r="AB29" s="95">
        <v>4473300</v>
      </c>
      <c r="AC29" s="10">
        <v>36.659999999999997</v>
      </c>
      <c r="AD29">
        <f t="shared" si="2"/>
        <v>0.42000000000000171</v>
      </c>
      <c r="AE29" s="138">
        <f t="shared" si="3"/>
        <v>-8.1766148814399475E-4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42605</v>
      </c>
      <c r="X30" s="10">
        <v>36.46</v>
      </c>
      <c r="Y30" s="10">
        <v>36.799999999999997</v>
      </c>
      <c r="Z30" s="10">
        <v>36.450000000000003</v>
      </c>
      <c r="AA30" s="10">
        <v>36.69</v>
      </c>
      <c r="AB30" s="95">
        <v>4566400</v>
      </c>
      <c r="AC30" s="10">
        <v>36.69</v>
      </c>
      <c r="AD30">
        <f t="shared" si="2"/>
        <v>0.34999999999999432</v>
      </c>
      <c r="AE30" s="138">
        <f t="shared" si="3"/>
        <v>1.1300992282249123E-2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42604</v>
      </c>
      <c r="X31" s="10">
        <v>36.340000000000003</v>
      </c>
      <c r="Y31" s="10">
        <v>36.54</v>
      </c>
      <c r="Z31" s="10">
        <v>36.130000000000003</v>
      </c>
      <c r="AA31" s="10">
        <v>36.28</v>
      </c>
      <c r="AB31" s="95">
        <v>4829500</v>
      </c>
      <c r="AC31" s="10">
        <v>36.28</v>
      </c>
      <c r="AD31">
        <f t="shared" si="2"/>
        <v>0.40999999999999659</v>
      </c>
      <c r="AE31" s="138">
        <f t="shared" si="3"/>
        <v>-1.9257221458046647E-3</v>
      </c>
    </row>
    <row r="32" spans="1:31" x14ac:dyDescent="0.25">
      <c r="B32" s="193">
        <v>42598</v>
      </c>
      <c r="C32" s="512">
        <v>200</v>
      </c>
      <c r="D32" s="51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42601</v>
      </c>
      <c r="X32" s="10">
        <v>36.71</v>
      </c>
      <c r="Y32" s="10">
        <v>36.799999999999997</v>
      </c>
      <c r="Z32" s="10">
        <v>36.299999999999997</v>
      </c>
      <c r="AA32" s="10">
        <v>36.35</v>
      </c>
      <c r="AB32" s="95">
        <v>7517200</v>
      </c>
      <c r="AC32" s="10">
        <v>36.35</v>
      </c>
      <c r="AD32">
        <f t="shared" si="2"/>
        <v>0.5</v>
      </c>
      <c r="AE32" s="138">
        <f t="shared" si="3"/>
        <v>-1.3300760043431059E-2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42600</v>
      </c>
      <c r="X33" s="10">
        <v>36.85</v>
      </c>
      <c r="Y33" s="10">
        <v>36.9</v>
      </c>
      <c r="Z33" s="10">
        <v>36.520000000000003</v>
      </c>
      <c r="AA33" s="10">
        <v>36.840000000000003</v>
      </c>
      <c r="AB33" s="95">
        <v>4370500</v>
      </c>
      <c r="AC33" s="10">
        <v>36.840000000000003</v>
      </c>
      <c r="AD33">
        <f t="shared" si="2"/>
        <v>0.37999999999999545</v>
      </c>
      <c r="AE33" s="138">
        <f t="shared" si="3"/>
        <v>-2.7137042062408412E-4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42599</v>
      </c>
      <c r="X34" s="10">
        <v>36.549999999999997</v>
      </c>
      <c r="Y34" s="10">
        <v>36.950000000000003</v>
      </c>
      <c r="Z34" s="10">
        <v>36.479999999999997</v>
      </c>
      <c r="AA34" s="10">
        <v>36.85</v>
      </c>
      <c r="AB34" s="95">
        <v>5891900</v>
      </c>
      <c r="AC34" s="10">
        <v>36.85</v>
      </c>
      <c r="AD34">
        <f t="shared" si="2"/>
        <v>0.47000000000000597</v>
      </c>
      <c r="AE34" s="138">
        <f t="shared" si="3"/>
        <v>9.0361445783131433E-3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42598</v>
      </c>
      <c r="X35" s="10">
        <v>36.700000000000003</v>
      </c>
      <c r="Y35" s="10">
        <v>36.79</v>
      </c>
      <c r="Z35" s="10">
        <v>36.409999999999997</v>
      </c>
      <c r="AA35" s="10">
        <v>36.520000000000003</v>
      </c>
      <c r="AB35" s="95">
        <v>5773000</v>
      </c>
      <c r="AC35" s="10">
        <v>36.520000000000003</v>
      </c>
      <c r="AD35">
        <f t="shared" si="2"/>
        <v>0.38000000000000256</v>
      </c>
      <c r="AE35" s="138" t="e">
        <f t="shared" si="3"/>
        <v>#DIV/0!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42598</v>
      </c>
      <c r="X36" s="10" t="s">
        <v>290</v>
      </c>
      <c r="Y36" s="10"/>
      <c r="Z36" s="10"/>
      <c r="AA36" s="10"/>
      <c r="AB36" s="95"/>
      <c r="AC36" s="10"/>
      <c r="AD36">
        <f t="shared" si="2"/>
        <v>0</v>
      </c>
      <c r="AE36" s="138">
        <f t="shared" si="3"/>
        <v>-1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42597</v>
      </c>
      <c r="X37" s="10">
        <v>36.5</v>
      </c>
      <c r="Y37" s="10">
        <v>36.950000000000003</v>
      </c>
      <c r="Z37" s="10">
        <v>36.33</v>
      </c>
      <c r="AA37" s="10">
        <v>36.880000000000003</v>
      </c>
      <c r="AB37" s="95">
        <v>5617800</v>
      </c>
      <c r="AC37" s="10">
        <v>36.78</v>
      </c>
      <c r="AD37">
        <f t="shared" si="2"/>
        <v>0.62000000000000455</v>
      </c>
      <c r="AE37" s="138">
        <f t="shared" si="3"/>
        <v>9.884678747940745E-3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42594</v>
      </c>
      <c r="X38" s="10">
        <v>37.07</v>
      </c>
      <c r="Y38" s="10">
        <v>37.21</v>
      </c>
      <c r="Z38" s="10">
        <v>36.42</v>
      </c>
      <c r="AA38" s="10">
        <v>36.520000000000003</v>
      </c>
      <c r="AB38" s="95">
        <v>7717800</v>
      </c>
      <c r="AC38" s="10">
        <v>36.42</v>
      </c>
      <c r="AD38">
        <f t="shared" si="2"/>
        <v>0.78999999999999915</v>
      </c>
      <c r="AE38" s="138">
        <f t="shared" si="3"/>
        <v>-1.9386106623586419E-2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42593</v>
      </c>
      <c r="X39" s="10">
        <v>36.96</v>
      </c>
      <c r="Y39" s="10">
        <v>37.53</v>
      </c>
      <c r="Z39" s="10">
        <v>36.799999999999997</v>
      </c>
      <c r="AA39" s="10">
        <v>37.24</v>
      </c>
      <c r="AB39" s="95">
        <v>5974600</v>
      </c>
      <c r="AC39" s="10">
        <v>37.14</v>
      </c>
      <c r="AD39">
        <f t="shared" si="2"/>
        <v>0.73000000000000398</v>
      </c>
      <c r="AE39" s="138">
        <f t="shared" si="3"/>
        <v>6.7769043101111315E-3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584" t="s">
        <v>78</v>
      </c>
      <c r="P40" s="584"/>
      <c r="W40" s="133">
        <v>42592</v>
      </c>
      <c r="X40" s="10">
        <v>37.18</v>
      </c>
      <c r="Y40" s="10">
        <v>37.35</v>
      </c>
      <c r="Z40" s="10">
        <v>36.6</v>
      </c>
      <c r="AA40" s="10">
        <v>36.99</v>
      </c>
      <c r="AB40" s="95">
        <v>6507100</v>
      </c>
      <c r="AC40" s="10">
        <v>36.89</v>
      </c>
      <c r="AD40">
        <f t="shared" si="2"/>
        <v>0.75</v>
      </c>
      <c r="AE40" s="138">
        <f t="shared" si="3"/>
        <v>-1.2580299785867166E-2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43.010000000000005</v>
      </c>
      <c r="Q41" s="2"/>
      <c r="W41" s="133">
        <v>42591</v>
      </c>
      <c r="X41" s="10">
        <v>37.75</v>
      </c>
      <c r="Y41" s="10">
        <v>37.950000000000003</v>
      </c>
      <c r="Z41" s="10">
        <v>37.299999999999997</v>
      </c>
      <c r="AA41" s="10">
        <v>37.46</v>
      </c>
      <c r="AB41" s="95">
        <v>4827300</v>
      </c>
      <c r="AC41" s="10">
        <v>37.36</v>
      </c>
      <c r="AD41">
        <f t="shared" si="2"/>
        <v>0.65000000000000568</v>
      </c>
      <c r="AE41" s="138">
        <f t="shared" si="3"/>
        <v>2.6773761713516642E-4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42.619000000000007</v>
      </c>
      <c r="Q42" s="2"/>
      <c r="T42" s="91" t="s">
        <v>113</v>
      </c>
      <c r="W42" s="133">
        <v>42590</v>
      </c>
      <c r="X42" s="10">
        <v>37.770000000000003</v>
      </c>
      <c r="Y42" s="10">
        <v>38.03</v>
      </c>
      <c r="Z42" s="10">
        <v>37.270000000000003</v>
      </c>
      <c r="AA42" s="10">
        <v>37.450000000000003</v>
      </c>
      <c r="AB42" s="95">
        <v>5918400</v>
      </c>
      <c r="AC42" s="10">
        <v>37.35</v>
      </c>
      <c r="AD42">
        <f t="shared" si="2"/>
        <v>0.75999999999999801</v>
      </c>
      <c r="AE42" s="138">
        <f t="shared" si="3"/>
        <v>-1.059602649006619E-2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42.228000000000002</v>
      </c>
      <c r="Q43" s="2"/>
      <c r="T43" s="128" t="s">
        <v>98</v>
      </c>
      <c r="U43" s="129">
        <v>38.89</v>
      </c>
      <c r="W43" s="133">
        <v>42587</v>
      </c>
      <c r="X43" s="10">
        <v>36.799999999999997</v>
      </c>
      <c r="Y43" s="10">
        <v>37.869999999999997</v>
      </c>
      <c r="Z43" s="10">
        <v>36.770000000000003</v>
      </c>
      <c r="AA43" s="10">
        <v>37.85</v>
      </c>
      <c r="AB43" s="95">
        <v>9160400</v>
      </c>
      <c r="AC43" s="10">
        <v>37.75</v>
      </c>
      <c r="AD43">
        <f t="shared" si="2"/>
        <v>1.0999999999999943</v>
      </c>
      <c r="AE43" s="138">
        <f t="shared" si="3"/>
        <v>3.937224669603534E-2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41.837000000000003</v>
      </c>
      <c r="Q44" s="2"/>
      <c r="T44" s="93" t="s">
        <v>99</v>
      </c>
      <c r="U44" s="130">
        <v>38.85</v>
      </c>
      <c r="W44" s="133">
        <v>42586</v>
      </c>
      <c r="X44" s="10">
        <v>36.21</v>
      </c>
      <c r="Y44" s="10">
        <v>36.81</v>
      </c>
      <c r="Z44" s="10">
        <v>36.090000000000003</v>
      </c>
      <c r="AA44" s="10">
        <v>36.42</v>
      </c>
      <c r="AB44" s="95">
        <v>7366200</v>
      </c>
      <c r="AC44" s="10">
        <v>36.32</v>
      </c>
      <c r="AD44">
        <f t="shared" si="2"/>
        <v>0.71999999999999886</v>
      </c>
      <c r="AE44" s="138">
        <f t="shared" si="3"/>
        <v>1.5092230296254838E-2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41.446000000000005</v>
      </c>
      <c r="Q45" s="2"/>
      <c r="T45" s="93" t="s">
        <v>100</v>
      </c>
      <c r="U45" s="130" t="s">
        <v>605</v>
      </c>
      <c r="W45" s="133">
        <v>42585</v>
      </c>
      <c r="X45" s="10">
        <v>35.5</v>
      </c>
      <c r="Y45" s="10">
        <v>36</v>
      </c>
      <c r="Z45" s="10">
        <v>35.43</v>
      </c>
      <c r="AA45" s="10">
        <v>35.880000000000003</v>
      </c>
      <c r="AB45" s="95">
        <v>6992300</v>
      </c>
      <c r="AC45" s="10">
        <v>35.78</v>
      </c>
      <c r="AD45">
        <f t="shared" si="2"/>
        <v>0.57000000000000028</v>
      </c>
      <c r="AE45" s="138">
        <f t="shared" si="3"/>
        <v>9.5936794582394125E-3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41.055</v>
      </c>
      <c r="Q46" s="2"/>
      <c r="T46" s="93" t="s">
        <v>101</v>
      </c>
      <c r="U46" s="130" t="s">
        <v>606</v>
      </c>
      <c r="W46" s="133">
        <v>42584</v>
      </c>
      <c r="X46" s="10">
        <v>36.85</v>
      </c>
      <c r="Y46" s="10">
        <v>36.94</v>
      </c>
      <c r="Z46" s="10">
        <v>35.42</v>
      </c>
      <c r="AA46" s="10">
        <v>35.54</v>
      </c>
      <c r="AB46" s="95">
        <v>9579900</v>
      </c>
      <c r="AC46" s="10">
        <v>35.44</v>
      </c>
      <c r="AD46">
        <f t="shared" si="2"/>
        <v>1.519999999999996</v>
      </c>
      <c r="AE46" s="138">
        <f t="shared" si="3"/>
        <v>-4.060638873849487E-2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40.664000000000001</v>
      </c>
      <c r="Q47" s="2"/>
      <c r="T47" s="93" t="s">
        <v>102</v>
      </c>
      <c r="U47" s="130">
        <v>48.25</v>
      </c>
      <c r="W47" s="133">
        <v>42583</v>
      </c>
      <c r="X47" s="10">
        <v>37.159999999999997</v>
      </c>
      <c r="Y47" s="10">
        <v>37.369999999999997</v>
      </c>
      <c r="Z47" s="10">
        <v>36.65</v>
      </c>
      <c r="AA47" s="10">
        <v>37.04</v>
      </c>
      <c r="AB47" s="95">
        <v>6787800</v>
      </c>
      <c r="AC47" s="10">
        <v>36.94</v>
      </c>
      <c r="AD47">
        <f t="shared" si="2"/>
        <v>0.71999999999999886</v>
      </c>
      <c r="AE47" s="138">
        <f t="shared" si="3"/>
        <v>8.1278786236804734E-4</v>
      </c>
    </row>
    <row r="48" spans="2:31" x14ac:dyDescent="0.25">
      <c r="O48" s="83">
        <v>1.03</v>
      </c>
      <c r="P48" s="83">
        <f t="shared" si="49"/>
        <v>40.273000000000003</v>
      </c>
      <c r="Q48" s="2"/>
      <c r="T48" s="93" t="s">
        <v>103</v>
      </c>
      <c r="U48" s="130">
        <v>1.10381</v>
      </c>
      <c r="W48" s="133">
        <v>42580</v>
      </c>
      <c r="X48" s="10">
        <v>37.49</v>
      </c>
      <c r="Y48" s="10">
        <v>37.880000000000003</v>
      </c>
      <c r="Z48" s="10">
        <v>37.01</v>
      </c>
      <c r="AA48" s="10">
        <v>37.01</v>
      </c>
      <c r="AB48" s="95">
        <v>6760800</v>
      </c>
      <c r="AC48" s="10">
        <v>36.909999999999997</v>
      </c>
      <c r="AD48">
        <f t="shared" si="2"/>
        <v>0.87000000000000455</v>
      </c>
      <c r="AE48" s="138">
        <f t="shared" si="3"/>
        <v>-1.2309339042012368E-2</v>
      </c>
    </row>
    <row r="49" spans="1:31" x14ac:dyDescent="0.25">
      <c r="O49" s="83">
        <v>1.02</v>
      </c>
      <c r="P49" s="83">
        <f t="shared" si="49"/>
        <v>39.882000000000005</v>
      </c>
      <c r="Q49" s="2"/>
      <c r="T49" s="93" t="s">
        <v>104</v>
      </c>
      <c r="U49" s="130" t="s">
        <v>301</v>
      </c>
      <c r="W49" s="133">
        <v>42579</v>
      </c>
      <c r="X49" s="10">
        <v>37.47</v>
      </c>
      <c r="Y49" s="10">
        <v>37.64</v>
      </c>
      <c r="Z49" s="10">
        <v>37.14</v>
      </c>
      <c r="AA49" s="10">
        <v>37.47</v>
      </c>
      <c r="AB49" s="95">
        <v>6339300</v>
      </c>
      <c r="AC49" s="10">
        <v>37.369999999999997</v>
      </c>
      <c r="AD49">
        <f t="shared" si="2"/>
        <v>0.5</v>
      </c>
      <c r="AE49" s="138">
        <f t="shared" si="3"/>
        <v>-2.6752273943297933E-4</v>
      </c>
    </row>
    <row r="50" spans="1:31" x14ac:dyDescent="0.25">
      <c r="O50" s="83">
        <v>1.01</v>
      </c>
      <c r="P50" s="83">
        <f t="shared" si="49"/>
        <v>39.491</v>
      </c>
      <c r="Q50" s="2"/>
      <c r="T50" s="93"/>
      <c r="U50" s="130"/>
      <c r="W50" s="133">
        <v>42578</v>
      </c>
      <c r="X50" s="10">
        <v>37.590000000000003</v>
      </c>
      <c r="Y50" s="10">
        <v>37.79</v>
      </c>
      <c r="Z50" s="10">
        <v>37.200000000000003</v>
      </c>
      <c r="AA50" s="10">
        <v>37.479999999999997</v>
      </c>
      <c r="AB50" s="95">
        <v>8619800</v>
      </c>
      <c r="AC50" s="10">
        <v>37.380000000000003</v>
      </c>
      <c r="AD50">
        <f t="shared" si="2"/>
        <v>0.58999999999999631</v>
      </c>
      <c r="AE50" s="138">
        <f t="shared" si="3"/>
        <v>-2.0953378732320505E-2</v>
      </c>
    </row>
    <row r="51" spans="1:31" x14ac:dyDescent="0.25">
      <c r="O51" s="83">
        <v>1</v>
      </c>
      <c r="P51" s="83">
        <f t="shared" si="49"/>
        <v>39.1</v>
      </c>
      <c r="Q51" s="2"/>
      <c r="T51" s="93" t="s">
        <v>105</v>
      </c>
      <c r="U51" s="130" t="s">
        <v>607</v>
      </c>
      <c r="W51" s="133">
        <v>42577</v>
      </c>
      <c r="X51" s="10">
        <v>37.81</v>
      </c>
      <c r="Y51" s="10">
        <v>38.299999999999997</v>
      </c>
      <c r="Z51" s="10">
        <v>37.51</v>
      </c>
      <c r="AA51" s="10">
        <v>38.28</v>
      </c>
      <c r="AB51" s="95">
        <v>10525600</v>
      </c>
      <c r="AC51" s="10">
        <v>38.18</v>
      </c>
      <c r="AD51">
        <f t="shared" si="2"/>
        <v>0.78999999999999915</v>
      </c>
      <c r="AE51" s="138">
        <f t="shared" si="3"/>
        <v>2.4691358024691468E-2</v>
      </c>
    </row>
    <row r="52" spans="1:31" x14ac:dyDescent="0.25">
      <c r="O52" s="83">
        <v>0.99</v>
      </c>
      <c r="P52" s="83">
        <f t="shared" si="49"/>
        <v>38.709000000000003</v>
      </c>
      <c r="Q52" s="2"/>
      <c r="T52" s="93" t="s">
        <v>106</v>
      </c>
      <c r="U52" s="130" t="s">
        <v>335</v>
      </c>
      <c r="W52" s="133">
        <v>42576</v>
      </c>
      <c r="X52" s="10">
        <v>37.840000000000003</v>
      </c>
      <c r="Y52" s="10">
        <v>38</v>
      </c>
      <c r="Z52" s="10">
        <v>37.020000000000003</v>
      </c>
      <c r="AA52" s="10">
        <v>37.36</v>
      </c>
      <c r="AB52" s="95">
        <v>11389000</v>
      </c>
      <c r="AC52" s="10">
        <v>37.26</v>
      </c>
      <c r="AD52">
        <f t="shared" si="2"/>
        <v>0.97999999999999687</v>
      </c>
      <c r="AE52" s="138">
        <f t="shared" si="3"/>
        <v>-1.2456930824277679E-2</v>
      </c>
    </row>
    <row r="53" spans="1:31" x14ac:dyDescent="0.25">
      <c r="O53" s="83">
        <v>0.98</v>
      </c>
      <c r="P53" s="83">
        <f t="shared" si="49"/>
        <v>38.317999999999998</v>
      </c>
      <c r="Q53" s="2"/>
      <c r="T53" s="93" t="s">
        <v>107</v>
      </c>
      <c r="U53" s="131">
        <v>8643552</v>
      </c>
      <c r="W53" s="133">
        <v>42573</v>
      </c>
      <c r="X53" s="10">
        <v>37.909999999999997</v>
      </c>
      <c r="Y53" s="10">
        <v>38.049999999999997</v>
      </c>
      <c r="Z53" s="10">
        <v>37.01</v>
      </c>
      <c r="AA53" s="10">
        <v>37.83</v>
      </c>
      <c r="AB53" s="95">
        <v>18313200</v>
      </c>
      <c r="AC53" s="10">
        <v>37.729999999999997</v>
      </c>
      <c r="AD53">
        <f t="shared" si="2"/>
        <v>1.0399999999999991</v>
      </c>
      <c r="AE53" s="138">
        <f t="shared" si="3"/>
        <v>1.370231058570659E-2</v>
      </c>
    </row>
    <row r="54" spans="1:31" x14ac:dyDescent="0.25">
      <c r="O54" s="83">
        <v>0.97</v>
      </c>
      <c r="P54" s="83">
        <f t="shared" si="49"/>
        <v>37.927</v>
      </c>
      <c r="T54" s="93" t="s">
        <v>110</v>
      </c>
      <c r="U54" s="131">
        <v>6999460</v>
      </c>
      <c r="W54" s="133">
        <v>42572</v>
      </c>
      <c r="X54" s="10">
        <v>39.08</v>
      </c>
      <c r="Y54" s="10">
        <v>39.270000000000003</v>
      </c>
      <c r="Z54" s="10">
        <v>37.22</v>
      </c>
      <c r="AA54" s="10">
        <v>37.32</v>
      </c>
      <c r="AB54" s="95">
        <v>33749100</v>
      </c>
      <c r="AC54" s="10">
        <v>37.22</v>
      </c>
      <c r="AD54">
        <f t="shared" si="2"/>
        <v>2.0500000000000043</v>
      </c>
      <c r="AE54" s="138">
        <f t="shared" si="3"/>
        <v>-0.11211832061068705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37.536000000000001</v>
      </c>
      <c r="T55" s="93" t="s">
        <v>108</v>
      </c>
      <c r="U55" s="130" t="s">
        <v>608</v>
      </c>
      <c r="W55" s="133">
        <v>42571</v>
      </c>
      <c r="X55" s="10">
        <v>43.02</v>
      </c>
      <c r="Y55" s="10">
        <v>43.03</v>
      </c>
      <c r="Z55" s="10">
        <v>41.94</v>
      </c>
      <c r="AA55" s="10">
        <v>42.03</v>
      </c>
      <c r="AB55" s="95">
        <v>8225100</v>
      </c>
      <c r="AC55" s="10">
        <v>41.92</v>
      </c>
      <c r="AD55">
        <f t="shared" si="2"/>
        <v>1.0900000000000034</v>
      </c>
      <c r="AE55" s="138">
        <f t="shared" si="3"/>
        <v>-1.5962441314553932E-2</v>
      </c>
    </row>
    <row r="56" spans="1:31" x14ac:dyDescent="0.25">
      <c r="A56" s="390" t="s">
        <v>1</v>
      </c>
      <c r="B56" s="390" t="s">
        <v>2</v>
      </c>
      <c r="C56" s="390" t="s">
        <v>4</v>
      </c>
      <c r="D56" s="392" t="s">
        <v>5</v>
      </c>
      <c r="E56" s="392" t="s">
        <v>94</v>
      </c>
      <c r="F56" s="392" t="s">
        <v>60</v>
      </c>
      <c r="G56" s="390" t="s">
        <v>3</v>
      </c>
      <c r="H56" s="390" t="s">
        <v>6</v>
      </c>
      <c r="I56" s="392" t="s">
        <v>7</v>
      </c>
      <c r="J56" s="392" t="s">
        <v>95</v>
      </c>
      <c r="K56" s="392" t="s">
        <v>61</v>
      </c>
      <c r="L56" s="390" t="s">
        <v>37</v>
      </c>
      <c r="M56" s="390" t="s">
        <v>38</v>
      </c>
      <c r="O56" s="83">
        <v>0.95</v>
      </c>
      <c r="P56" s="83">
        <f t="shared" si="49"/>
        <v>37.145000000000003</v>
      </c>
      <c r="T56" s="93" t="s">
        <v>111</v>
      </c>
      <c r="U56" s="130">
        <v>10.54</v>
      </c>
      <c r="W56" s="133">
        <v>42570</v>
      </c>
      <c r="X56" s="10">
        <v>42.88</v>
      </c>
      <c r="Y56" s="10">
        <v>43.17</v>
      </c>
      <c r="Z56" s="10">
        <v>42.57</v>
      </c>
      <c r="AA56" s="10">
        <v>42.72</v>
      </c>
      <c r="AB56" s="95">
        <v>5526300</v>
      </c>
      <c r="AC56" s="10">
        <v>42.6</v>
      </c>
      <c r="AD56">
        <f t="shared" si="2"/>
        <v>0.60000000000000142</v>
      </c>
      <c r="AE56" s="138">
        <f t="shared" si="3"/>
        <v>-1.0682768230376283E-2</v>
      </c>
    </row>
    <row r="57" spans="1:31" x14ac:dyDescent="0.25">
      <c r="A57" s="393" t="s">
        <v>36</v>
      </c>
      <c r="B57" s="383">
        <v>42572</v>
      </c>
      <c r="C57" s="384">
        <v>60</v>
      </c>
      <c r="D57" s="385">
        <v>39.58</v>
      </c>
      <c r="E57" s="385">
        <v>0</v>
      </c>
      <c r="F57" s="385">
        <f>C57*D57+E57</f>
        <v>2374.7999999999997</v>
      </c>
      <c r="G57" s="383">
        <v>42620</v>
      </c>
      <c r="H57" s="388">
        <v>100</v>
      </c>
      <c r="I57" s="385">
        <v>38.479999999999997</v>
      </c>
      <c r="J57" s="385">
        <v>0.08</v>
      </c>
      <c r="K57" s="385">
        <f>I57*H57-J57</f>
        <v>3847.9199999999996</v>
      </c>
      <c r="L57" s="383">
        <v>42621</v>
      </c>
      <c r="M57" s="385">
        <v>20</v>
      </c>
      <c r="O57" s="83">
        <v>0.94</v>
      </c>
      <c r="P57" s="83">
        <f t="shared" si="49"/>
        <v>36.753999999999998</v>
      </c>
      <c r="T57" s="93" t="s">
        <v>112</v>
      </c>
      <c r="U57" s="130">
        <v>3.77</v>
      </c>
      <c r="W57" s="133">
        <v>42569</v>
      </c>
      <c r="X57" s="10">
        <v>43.29</v>
      </c>
      <c r="Y57" s="10">
        <v>43.56</v>
      </c>
      <c r="Z57" s="10">
        <v>43.12</v>
      </c>
      <c r="AA57" s="10">
        <v>43.18</v>
      </c>
      <c r="AB57" s="95">
        <v>4805700</v>
      </c>
      <c r="AC57" s="10">
        <v>43.06</v>
      </c>
      <c r="AD57">
        <f t="shared" si="2"/>
        <v>0.44000000000000483</v>
      </c>
      <c r="AE57" s="138">
        <f t="shared" si="3"/>
        <v>4.6468401486987609E-4</v>
      </c>
    </row>
    <row r="58" spans="1:31" x14ac:dyDescent="0.25">
      <c r="A58" s="394" t="s">
        <v>71</v>
      </c>
      <c r="B58" s="383">
        <v>42572</v>
      </c>
      <c r="C58" s="384">
        <v>40</v>
      </c>
      <c r="D58" s="385">
        <v>37.880000000000003</v>
      </c>
      <c r="E58" s="385">
        <v>0</v>
      </c>
      <c r="F58" s="385">
        <f t="shared" ref="F58:F61" si="53">C58*D58+E58</f>
        <v>1515.2</v>
      </c>
      <c r="G58" s="383">
        <v>42640</v>
      </c>
      <c r="H58" s="388">
        <v>100</v>
      </c>
      <c r="I58" s="385">
        <v>38.549999999999997</v>
      </c>
      <c r="J58" s="385">
        <v>0.08</v>
      </c>
      <c r="K58" s="385">
        <f>I58*H58-J58</f>
        <v>3854.9199999999996</v>
      </c>
      <c r="L58" s="384"/>
      <c r="M58" s="384"/>
      <c r="O58" s="83">
        <v>0.93</v>
      </c>
      <c r="P58" s="83">
        <f t="shared" si="49"/>
        <v>36.363000000000007</v>
      </c>
      <c r="T58" s="93" t="s">
        <v>109</v>
      </c>
      <c r="U58" s="130" t="s">
        <v>609</v>
      </c>
      <c r="W58" s="133">
        <v>42566</v>
      </c>
      <c r="X58" s="10">
        <v>43.12</v>
      </c>
      <c r="Y58" s="10">
        <v>43.57</v>
      </c>
      <c r="Z58" s="10">
        <v>42.7</v>
      </c>
      <c r="AA58" s="10">
        <v>43.16</v>
      </c>
      <c r="AB58" s="95">
        <v>5868500</v>
      </c>
      <c r="AC58" s="10">
        <v>43.04</v>
      </c>
      <c r="AD58">
        <f t="shared" si="2"/>
        <v>0.86999999999999744</v>
      </c>
      <c r="AE58" s="138">
        <f t="shared" si="3"/>
        <v>-2.3228803716601742E-4</v>
      </c>
    </row>
    <row r="59" spans="1:31" x14ac:dyDescent="0.25">
      <c r="A59" s="384"/>
      <c r="B59" s="383">
        <v>42572</v>
      </c>
      <c r="C59" s="384">
        <v>40</v>
      </c>
      <c r="D59" s="385">
        <v>37.58</v>
      </c>
      <c r="E59" s="385">
        <v>0</v>
      </c>
      <c r="F59" s="385">
        <f t="shared" si="53"/>
        <v>1503.1999999999998</v>
      </c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49"/>
        <v>35.972000000000001</v>
      </c>
      <c r="W59" s="133">
        <v>42565</v>
      </c>
      <c r="X59" s="10">
        <v>42.87</v>
      </c>
      <c r="Y59" s="10">
        <v>43.34</v>
      </c>
      <c r="Z59" s="10">
        <v>42.43</v>
      </c>
      <c r="AA59" s="10">
        <v>43.17</v>
      </c>
      <c r="AB59" s="95">
        <v>6168700</v>
      </c>
      <c r="AC59" s="10">
        <v>43.05</v>
      </c>
      <c r="AD59">
        <f t="shared" si="2"/>
        <v>0.91000000000000369</v>
      </c>
      <c r="AE59" s="138">
        <f t="shared" si="3"/>
        <v>1.7971151572475641E-2</v>
      </c>
    </row>
    <row r="60" spans="1:31" x14ac:dyDescent="0.25">
      <c r="A60" s="384"/>
      <c r="B60" s="383">
        <v>42576</v>
      </c>
      <c r="C60" s="384">
        <v>30</v>
      </c>
      <c r="D60" s="385">
        <v>37.15</v>
      </c>
      <c r="E60" s="385">
        <v>0</v>
      </c>
      <c r="F60" s="385">
        <f t="shared" si="53"/>
        <v>1114.5</v>
      </c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49"/>
        <v>35.581000000000003</v>
      </c>
      <c r="W60" s="133">
        <v>42564</v>
      </c>
      <c r="X60" s="10">
        <v>43.22</v>
      </c>
      <c r="Y60" s="10">
        <v>43.3</v>
      </c>
      <c r="Z60" s="10">
        <v>42.16</v>
      </c>
      <c r="AA60" s="10">
        <v>42.4</v>
      </c>
      <c r="AB60" s="95">
        <v>6268000</v>
      </c>
      <c r="AC60" s="10">
        <v>42.29</v>
      </c>
      <c r="AD60">
        <f t="shared" si="2"/>
        <v>1.1400000000000006</v>
      </c>
      <c r="AE60" s="138">
        <f t="shared" si="3"/>
        <v>-1.0065543071161032E-2</v>
      </c>
    </row>
    <row r="61" spans="1:31" x14ac:dyDescent="0.25">
      <c r="A61" s="384"/>
      <c r="B61" s="383">
        <v>42594</v>
      </c>
      <c r="C61" s="384">
        <v>30</v>
      </c>
      <c r="D61" s="385">
        <v>36.58</v>
      </c>
      <c r="E61" s="385">
        <v>0</v>
      </c>
      <c r="F61" s="385">
        <f t="shared" si="53"/>
        <v>1097.3999999999999</v>
      </c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49"/>
        <v>35.190000000000005</v>
      </c>
      <c r="W61" s="133">
        <v>42563</v>
      </c>
      <c r="X61" s="10">
        <v>41.64</v>
      </c>
      <c r="Y61" s="10">
        <v>45</v>
      </c>
      <c r="Z61" s="10">
        <v>41.63</v>
      </c>
      <c r="AA61" s="10">
        <v>42.84</v>
      </c>
      <c r="AB61" s="95">
        <v>8662000</v>
      </c>
      <c r="AC61" s="10">
        <v>42.72</v>
      </c>
      <c r="AD61">
        <f t="shared" si="2"/>
        <v>3.3699999999999974</v>
      </c>
      <c r="AE61" s="138">
        <f t="shared" si="3"/>
        <v>4.3733203029562739E-2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42562</v>
      </c>
      <c r="X62" s="10">
        <v>40.94</v>
      </c>
      <c r="Y62" s="10">
        <v>41.34</v>
      </c>
      <c r="Z62" s="10">
        <v>40.81</v>
      </c>
      <c r="AA62" s="10">
        <v>41.04</v>
      </c>
      <c r="AB62" s="95">
        <v>5849200</v>
      </c>
      <c r="AC62" s="10">
        <v>40.93</v>
      </c>
      <c r="AD62">
        <f t="shared" si="2"/>
        <v>0.53000000000000114</v>
      </c>
      <c r="AE62" s="138">
        <f t="shared" si="3"/>
        <v>1.2367054167697233E-2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42559</v>
      </c>
      <c r="X63" s="10">
        <v>40.06</v>
      </c>
      <c r="Y63" s="10">
        <v>40.909999999999997</v>
      </c>
      <c r="Z63" s="10">
        <v>40.049999999999997</v>
      </c>
      <c r="AA63" s="10">
        <v>40.54</v>
      </c>
      <c r="AB63" s="95">
        <v>4747700</v>
      </c>
      <c r="AC63" s="10">
        <v>40.43</v>
      </c>
      <c r="AD63">
        <f t="shared" si="2"/>
        <v>0.85999999999999943</v>
      </c>
      <c r="AE63" s="138">
        <f t="shared" si="3"/>
        <v>1.736285858077502E-2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42558</v>
      </c>
      <c r="X64" s="10">
        <v>39</v>
      </c>
      <c r="Y64" s="10">
        <v>39.950000000000003</v>
      </c>
      <c r="Z64" s="10">
        <v>39</v>
      </c>
      <c r="AA64" s="10">
        <v>39.85</v>
      </c>
      <c r="AB64" s="95">
        <v>3774300</v>
      </c>
      <c r="AC64" s="10">
        <v>39.74</v>
      </c>
      <c r="AD64">
        <f t="shared" si="2"/>
        <v>0.95000000000000284</v>
      </c>
      <c r="AE64" s="138">
        <f t="shared" si="3"/>
        <v>1.8452075858534034E-2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33">
        <v>42557</v>
      </c>
      <c r="X65" s="10">
        <v>38.68</v>
      </c>
      <c r="Y65" s="10">
        <v>39.159999999999997</v>
      </c>
      <c r="Z65" s="10">
        <v>38.15</v>
      </c>
      <c r="AA65" s="10">
        <v>39.130000000000003</v>
      </c>
      <c r="AB65" s="95">
        <v>5409500</v>
      </c>
      <c r="AC65" s="10">
        <v>39.020000000000003</v>
      </c>
      <c r="AD65">
        <f t="shared" si="2"/>
        <v>1.009999999999998</v>
      </c>
      <c r="AE65" s="138">
        <f t="shared" si="3"/>
        <v>-2.0460358056265671E-3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33">
        <v>42556</v>
      </c>
      <c r="X66" s="10">
        <v>39.74</v>
      </c>
      <c r="Y66" s="10">
        <v>39.75</v>
      </c>
      <c r="Z66" s="10">
        <v>38.659999999999997</v>
      </c>
      <c r="AA66" s="10">
        <v>39.21</v>
      </c>
      <c r="AB66" s="95">
        <v>5302400</v>
      </c>
      <c r="AC66" s="10">
        <v>39.1</v>
      </c>
      <c r="AD66">
        <f t="shared" si="2"/>
        <v>1.0900000000000034</v>
      </c>
      <c r="AE66" s="138">
        <f t="shared" si="3"/>
        <v>-9.8759179539124053E-3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8"/>
      <c r="I67" s="385"/>
      <c r="J67" s="385"/>
      <c r="K67" s="385"/>
      <c r="L67" s="384"/>
      <c r="M67" s="384"/>
      <c r="W67" s="133">
        <v>42552</v>
      </c>
      <c r="X67" s="10">
        <v>39.26</v>
      </c>
      <c r="Y67" s="10">
        <v>39.770000000000003</v>
      </c>
      <c r="Z67" s="10">
        <v>39.21</v>
      </c>
      <c r="AA67" s="10">
        <v>39.6</v>
      </c>
      <c r="AB67" s="95">
        <v>6490500</v>
      </c>
      <c r="AC67" s="10">
        <v>39.49</v>
      </c>
      <c r="AD67">
        <f t="shared" si="2"/>
        <v>0.56000000000000227</v>
      </c>
      <c r="AE67" s="138">
        <f t="shared" si="3"/>
        <v>9.9744245524295838E-3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8"/>
      <c r="I68" s="385"/>
      <c r="J68" s="385"/>
      <c r="K68" s="385"/>
      <c r="L68" s="384"/>
      <c r="M68" s="384"/>
      <c r="W68" s="133">
        <v>42551</v>
      </c>
      <c r="X68" s="10">
        <v>38.96</v>
      </c>
      <c r="Y68" s="10">
        <v>39.21</v>
      </c>
      <c r="Z68" s="10">
        <v>38.54</v>
      </c>
      <c r="AA68" s="10">
        <v>39.21</v>
      </c>
      <c r="AB68" s="95">
        <v>5333300</v>
      </c>
      <c r="AC68" s="10">
        <v>39.1</v>
      </c>
      <c r="AD68">
        <f t="shared" si="2"/>
        <v>0.67000000000000171</v>
      </c>
      <c r="AE68" s="138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122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91"/>
      <c r="B74" s="492"/>
      <c r="C74" s="493"/>
      <c r="D74" s="493"/>
      <c r="E74" s="493"/>
      <c r="F74" s="494"/>
      <c r="G74" s="493"/>
      <c r="H74" s="493"/>
      <c r="I74" s="493"/>
      <c r="J74" s="493"/>
      <c r="K74" s="494"/>
      <c r="L74" s="493"/>
      <c r="M74" s="49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65" priority="15">
      <formula>F39&gt;0</formula>
    </cfRule>
    <cfRule type="expression" dxfId="664" priority="16">
      <formula>F39&lt;0</formula>
    </cfRule>
  </conditionalFormatting>
  <conditionalFormatting sqref="Q7">
    <cfRule type="expression" dxfId="663" priority="13">
      <formula>Q7&gt;0</formula>
    </cfRule>
    <cfRule type="expression" dxfId="662" priority="14">
      <formula>Q7&lt;0</formula>
    </cfRule>
  </conditionalFormatting>
  <conditionalFormatting sqref="Q8">
    <cfRule type="expression" dxfId="661" priority="11">
      <formula>Q8&gt;0</formula>
    </cfRule>
    <cfRule type="expression" dxfId="660" priority="12">
      <formula>Q8&lt;0</formula>
    </cfRule>
  </conditionalFormatting>
  <conditionalFormatting sqref="F25:F38">
    <cfRule type="expression" dxfId="659" priority="9">
      <formula>F25&gt;0</formula>
    </cfRule>
    <cfRule type="expression" dxfId="658" priority="10">
      <formula>F25&lt;0</formula>
    </cfRule>
  </conditionalFormatting>
  <conditionalFormatting sqref="H25:H38">
    <cfRule type="expression" dxfId="657" priority="7">
      <formula>H25&gt;0</formula>
    </cfRule>
    <cfRule type="expression" dxfId="65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55" priority="3">
      <formula>M55&gt;0</formula>
    </cfRule>
    <cfRule type="expression" dxfId="654" priority="4">
      <formula>M55&lt;0</formula>
    </cfRule>
  </conditionalFormatting>
  <conditionalFormatting sqref="Q10">
    <cfRule type="expression" dxfId="653" priority="1">
      <formula>Q10&gt;0</formula>
    </cfRule>
    <cfRule type="expression" dxfId="65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2.875" customWidth="1"/>
    <col min="23" max="23" width="20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296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42646</v>
      </c>
      <c r="X2" s="10">
        <v>52.96</v>
      </c>
      <c r="Y2" s="10">
        <v>53.75</v>
      </c>
      <c r="Z2" s="10">
        <v>52.63</v>
      </c>
      <c r="AA2" s="10">
        <v>53.71</v>
      </c>
      <c r="AB2" s="95">
        <v>1848300</v>
      </c>
      <c r="AC2" s="10">
        <v>53.71</v>
      </c>
      <c r="AD2" s="2">
        <f>Y2-Z2</f>
        <v>1.1199999999999974</v>
      </c>
      <c r="AE2" s="138">
        <f>AC2/AC3-1</f>
        <v>1.3587469333836477E-2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55.98</v>
      </c>
      <c r="T3" s="1"/>
      <c r="W3" s="133">
        <v>42643</v>
      </c>
      <c r="X3" s="10">
        <v>52.63</v>
      </c>
      <c r="Y3" s="10">
        <v>53.19</v>
      </c>
      <c r="Z3" s="10">
        <v>52.13</v>
      </c>
      <c r="AA3" s="10">
        <v>52.99</v>
      </c>
      <c r="AB3" s="95">
        <v>1353600</v>
      </c>
      <c r="AC3" s="10">
        <v>52.99</v>
      </c>
      <c r="AD3" s="2">
        <f t="shared" ref="AD3:AD66" si="0">Y3-Z3</f>
        <v>1.0599999999999952</v>
      </c>
      <c r="AE3" s="138">
        <f t="shared" ref="AE3:AE66" si="1">AC3/AC4-1</f>
        <v>1.1066590345353955E-2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55.98</v>
      </c>
      <c r="R4" s="527">
        <v>2.4500000000000001E-2</v>
      </c>
      <c r="T4" s="163"/>
      <c r="U4" s="1"/>
      <c r="W4" s="133">
        <v>42642</v>
      </c>
      <c r="X4" s="10">
        <v>52.27</v>
      </c>
      <c r="Y4" s="10">
        <v>53.64</v>
      </c>
      <c r="Z4" s="10">
        <v>52.27</v>
      </c>
      <c r="AA4" s="10">
        <v>52.41</v>
      </c>
      <c r="AB4" s="95">
        <v>2268600</v>
      </c>
      <c r="AC4" s="10">
        <v>52.41</v>
      </c>
      <c r="AD4" s="2">
        <f t="shared" si="0"/>
        <v>1.3699999999999974</v>
      </c>
      <c r="AE4" s="138">
        <f t="shared" si="1"/>
        <v>2.4866105585308329E-3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42641</v>
      </c>
      <c r="X5" s="10">
        <v>52.57</v>
      </c>
      <c r="Y5" s="10">
        <v>52.7</v>
      </c>
      <c r="Z5" s="10">
        <v>51.36</v>
      </c>
      <c r="AA5" s="10">
        <v>52.28</v>
      </c>
      <c r="AB5" s="95">
        <v>1965800</v>
      </c>
      <c r="AC5" s="10">
        <v>52.28</v>
      </c>
      <c r="AD5" s="2">
        <f t="shared" si="0"/>
        <v>1.3400000000000034</v>
      </c>
      <c r="AE5" s="138">
        <f t="shared" si="1"/>
        <v>-7.0275403608736076E-3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42640</v>
      </c>
      <c r="X6" s="10">
        <v>51.85</v>
      </c>
      <c r="Y6" s="10">
        <v>52.83</v>
      </c>
      <c r="Z6" s="10">
        <v>51.8</v>
      </c>
      <c r="AA6" s="10">
        <v>52.65</v>
      </c>
      <c r="AB6" s="95">
        <v>1562400</v>
      </c>
      <c r="AC6" s="10">
        <v>52.65</v>
      </c>
      <c r="AD6" s="2">
        <f t="shared" si="0"/>
        <v>1.0300000000000011</v>
      </c>
      <c r="AE6" s="138">
        <f t="shared" si="1"/>
        <v>1.7194744976816168E-2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92.650000000000091</v>
      </c>
      <c r="R7">
        <v>0</v>
      </c>
      <c r="W7" s="133">
        <v>42639</v>
      </c>
      <c r="X7" s="10">
        <v>51.84</v>
      </c>
      <c r="Y7" s="10">
        <v>52.25</v>
      </c>
      <c r="Z7" s="10">
        <v>51.51</v>
      </c>
      <c r="AA7" s="10">
        <v>51.76</v>
      </c>
      <c r="AB7" s="95">
        <v>1298500</v>
      </c>
      <c r="AC7" s="10">
        <v>51.76</v>
      </c>
      <c r="AD7" s="2">
        <f t="shared" si="0"/>
        <v>0.74000000000000199</v>
      </c>
      <c r="AE7" s="138">
        <f t="shared" si="1"/>
        <v>-9.3779904306220407E-3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42636</v>
      </c>
      <c r="X8" s="10">
        <v>52.11</v>
      </c>
      <c r="Y8" s="10">
        <v>52.63</v>
      </c>
      <c r="Z8" s="10">
        <v>52.11</v>
      </c>
      <c r="AA8" s="10">
        <v>52.25</v>
      </c>
      <c r="AB8" s="95">
        <v>1302200</v>
      </c>
      <c r="AC8" s="10">
        <v>52.25</v>
      </c>
      <c r="AD8" s="2">
        <f t="shared" si="0"/>
        <v>0.52000000000000313</v>
      </c>
      <c r="AE8" s="138">
        <f t="shared" si="1"/>
        <v>-3.4331489605188281E-3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W9" s="133">
        <v>42635</v>
      </c>
      <c r="X9" s="10">
        <v>52.7</v>
      </c>
      <c r="Y9" s="10">
        <v>52.93</v>
      </c>
      <c r="Z9" s="10">
        <v>52.17</v>
      </c>
      <c r="AA9" s="10">
        <v>52.43</v>
      </c>
      <c r="AB9" s="95">
        <v>2073300</v>
      </c>
      <c r="AC9" s="10">
        <v>52.43</v>
      </c>
      <c r="AD9" s="2">
        <f t="shared" si="0"/>
        <v>0.75999999999999801</v>
      </c>
      <c r="AE9" s="138">
        <f t="shared" si="1"/>
        <v>4.2137521547596091E-3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221</v>
      </c>
      <c r="P10" s="34"/>
      <c r="Q10" s="2">
        <f>M46</f>
        <v>92.650000000000091</v>
      </c>
      <c r="W10" s="133">
        <v>42634</v>
      </c>
      <c r="X10" s="10">
        <v>51.48</v>
      </c>
      <c r="Y10" s="10">
        <v>52.3</v>
      </c>
      <c r="Z10" s="10">
        <v>51.28</v>
      </c>
      <c r="AA10" s="10">
        <v>52.21</v>
      </c>
      <c r="AB10" s="95">
        <v>1688300</v>
      </c>
      <c r="AC10" s="10">
        <v>52.21</v>
      </c>
      <c r="AD10" s="2">
        <f t="shared" si="0"/>
        <v>1.019999999999996</v>
      </c>
      <c r="AE10" s="138">
        <f t="shared" si="1"/>
        <v>1.6549844236760203E-2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42633</v>
      </c>
      <c r="X11" s="10">
        <v>51.98</v>
      </c>
      <c r="Y11" s="10">
        <v>52.26</v>
      </c>
      <c r="Z11" s="10">
        <v>51.36</v>
      </c>
      <c r="AA11" s="10">
        <v>51.36</v>
      </c>
      <c r="AB11" s="95">
        <v>1886800</v>
      </c>
      <c r="AC11" s="10">
        <v>51.36</v>
      </c>
      <c r="AD11" s="2">
        <f t="shared" si="0"/>
        <v>0.89999999999999858</v>
      </c>
      <c r="AE11" s="138">
        <f t="shared" si="1"/>
        <v>-5.0368074389770534E-3</v>
      </c>
    </row>
    <row r="12" spans="1:31" x14ac:dyDescent="0.25">
      <c r="H12" s="72"/>
      <c r="W12" s="133">
        <v>42632</v>
      </c>
      <c r="X12" s="10">
        <v>51.18</v>
      </c>
      <c r="Y12" s="10">
        <v>51.9</v>
      </c>
      <c r="Z12" s="10">
        <v>51.14</v>
      </c>
      <c r="AA12" s="10">
        <v>51.62</v>
      </c>
      <c r="AB12" s="95">
        <v>2430000</v>
      </c>
      <c r="AC12" s="10">
        <v>51.62</v>
      </c>
      <c r="AD12" s="2">
        <f t="shared" si="0"/>
        <v>0.75999999999999801</v>
      </c>
      <c r="AE12" s="138">
        <f t="shared" si="1"/>
        <v>1.2553942722636435E-2</v>
      </c>
    </row>
    <row r="13" spans="1:31" x14ac:dyDescent="0.25">
      <c r="H13" s="72"/>
      <c r="W13" s="133">
        <v>42629</v>
      </c>
      <c r="X13" s="10">
        <v>51.2</v>
      </c>
      <c r="Y13" s="10">
        <v>51.4</v>
      </c>
      <c r="Z13" s="10">
        <v>50.76</v>
      </c>
      <c r="AA13" s="10">
        <v>50.98</v>
      </c>
      <c r="AB13" s="95">
        <v>2415000</v>
      </c>
      <c r="AC13" s="10">
        <v>50.98</v>
      </c>
      <c r="AD13" s="2">
        <f t="shared" si="0"/>
        <v>0.64000000000000057</v>
      </c>
      <c r="AE13" s="138">
        <f t="shared" si="1"/>
        <v>-7.7851304009343147E-3</v>
      </c>
    </row>
    <row r="14" spans="1:31" x14ac:dyDescent="0.25">
      <c r="H14" s="72"/>
      <c r="W14" s="133">
        <v>42628</v>
      </c>
      <c r="X14" s="10">
        <v>51.31</v>
      </c>
      <c r="Y14" s="10">
        <v>51.71</v>
      </c>
      <c r="Z14" s="10">
        <v>50.91</v>
      </c>
      <c r="AA14" s="10">
        <v>51.38</v>
      </c>
      <c r="AB14" s="95">
        <v>3072000</v>
      </c>
      <c r="AC14" s="10">
        <v>51.38</v>
      </c>
      <c r="AD14" s="2">
        <f t="shared" si="0"/>
        <v>0.80000000000000426</v>
      </c>
      <c r="AE14" s="138">
        <f t="shared" si="1"/>
        <v>-5.2274927395933313E-3</v>
      </c>
    </row>
    <row r="15" spans="1:31" x14ac:dyDescent="0.25">
      <c r="H15" s="72"/>
      <c r="W15" s="133">
        <v>42627</v>
      </c>
      <c r="X15" s="10">
        <v>51.81</v>
      </c>
      <c r="Y15" s="10">
        <v>52.46</v>
      </c>
      <c r="Z15" s="10">
        <v>51.33</v>
      </c>
      <c r="AA15" s="10">
        <v>51.65</v>
      </c>
      <c r="AB15" s="95">
        <v>2363400</v>
      </c>
      <c r="AC15" s="10">
        <v>51.65</v>
      </c>
      <c r="AD15" s="2">
        <f t="shared" si="0"/>
        <v>1.1300000000000026</v>
      </c>
      <c r="AE15" s="138">
        <f t="shared" si="1"/>
        <v>-4.2413726624253023E-3</v>
      </c>
    </row>
    <row r="16" spans="1:31" x14ac:dyDescent="0.25">
      <c r="H16" s="72"/>
      <c r="W16" s="133">
        <v>42626</v>
      </c>
      <c r="X16" s="10">
        <v>52.5</v>
      </c>
      <c r="Y16" s="10">
        <v>52.82</v>
      </c>
      <c r="Z16" s="10">
        <v>51.43</v>
      </c>
      <c r="AA16" s="10">
        <v>51.87</v>
      </c>
      <c r="AB16" s="95">
        <v>1902900</v>
      </c>
      <c r="AC16" s="10">
        <v>51.87</v>
      </c>
      <c r="AD16" s="2">
        <f t="shared" si="0"/>
        <v>1.3900000000000006</v>
      </c>
      <c r="AE16" s="138">
        <f t="shared" si="1"/>
        <v>-2.2979845545300526E-2</v>
      </c>
    </row>
    <row r="17" spans="1:31" x14ac:dyDescent="0.25">
      <c r="W17" s="133">
        <v>42625</v>
      </c>
      <c r="X17" s="10">
        <v>52.38</v>
      </c>
      <c r="Y17" s="10">
        <v>53.28</v>
      </c>
      <c r="Z17" s="10">
        <v>52.31</v>
      </c>
      <c r="AA17" s="10">
        <v>53.09</v>
      </c>
      <c r="AB17" s="95">
        <v>2109200</v>
      </c>
      <c r="AC17" s="10">
        <v>53.09</v>
      </c>
      <c r="AD17" s="2">
        <f t="shared" si="0"/>
        <v>0.96999999999999886</v>
      </c>
      <c r="AE17" s="138">
        <f t="shared" si="1"/>
        <v>1.1238095238095269E-2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42622</v>
      </c>
      <c r="X18" s="10">
        <v>53.04</v>
      </c>
      <c r="Y18" s="10">
        <v>53.73</v>
      </c>
      <c r="Z18" s="10">
        <v>52.43</v>
      </c>
      <c r="AA18" s="10">
        <v>52.5</v>
      </c>
      <c r="AB18" s="95">
        <v>2196800</v>
      </c>
      <c r="AC18" s="10">
        <v>52.5</v>
      </c>
      <c r="AD18" s="2">
        <f t="shared" si="0"/>
        <v>1.2999999999999972</v>
      </c>
      <c r="AE18" s="138">
        <f t="shared" si="1"/>
        <v>-1.8691588785046731E-2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42621</v>
      </c>
      <c r="X19" s="10">
        <v>53.9</v>
      </c>
      <c r="Y19" s="10">
        <v>54.31</v>
      </c>
      <c r="Z19" s="10">
        <v>53.24</v>
      </c>
      <c r="AA19" s="10">
        <v>53.5</v>
      </c>
      <c r="AB19" s="95">
        <v>3483400</v>
      </c>
      <c r="AC19" s="10">
        <v>53.5</v>
      </c>
      <c r="AD19" s="2">
        <f t="shared" si="0"/>
        <v>1.0700000000000003</v>
      </c>
      <c r="AE19" s="138">
        <f t="shared" si="1"/>
        <v>-1.072485207100593E-2</v>
      </c>
    </row>
    <row r="20" spans="1:31" x14ac:dyDescent="0.25">
      <c r="W20" s="133">
        <v>42620</v>
      </c>
      <c r="X20" s="10">
        <v>55.37</v>
      </c>
      <c r="Y20" s="10">
        <v>55.43</v>
      </c>
      <c r="Z20" s="10">
        <v>53.91</v>
      </c>
      <c r="AA20" s="10">
        <v>54.08</v>
      </c>
      <c r="AB20" s="95">
        <v>2394700</v>
      </c>
      <c r="AC20" s="10">
        <v>54.08</v>
      </c>
      <c r="AD20" s="2">
        <f t="shared" si="0"/>
        <v>1.5200000000000031</v>
      </c>
      <c r="AE20" s="138">
        <f t="shared" si="1"/>
        <v>-2.5585585585585657E-2</v>
      </c>
    </row>
    <row r="21" spans="1:31" x14ac:dyDescent="0.25">
      <c r="W21" s="133">
        <v>42619</v>
      </c>
      <c r="X21" s="10">
        <v>55.29</v>
      </c>
      <c r="Y21" s="10">
        <v>55.83</v>
      </c>
      <c r="Z21" s="10">
        <v>55.08</v>
      </c>
      <c r="AA21" s="10">
        <v>55.5</v>
      </c>
      <c r="AB21" s="95">
        <v>1736500</v>
      </c>
      <c r="AC21" s="10">
        <v>55.5</v>
      </c>
      <c r="AD21" s="2">
        <f t="shared" si="0"/>
        <v>0.75</v>
      </c>
      <c r="AE21" s="138">
        <f t="shared" si="1"/>
        <v>3.0724742454364407E-3</v>
      </c>
    </row>
    <row r="22" spans="1:31" x14ac:dyDescent="0.25">
      <c r="W22" s="133">
        <v>42615</v>
      </c>
      <c r="X22" s="10">
        <v>55.4</v>
      </c>
      <c r="Y22" s="10">
        <v>55.78</v>
      </c>
      <c r="Z22" s="10">
        <v>55.01</v>
      </c>
      <c r="AA22" s="10">
        <v>55.33</v>
      </c>
      <c r="AB22" s="95">
        <v>1149100</v>
      </c>
      <c r="AC22" s="10">
        <v>55.33</v>
      </c>
      <c r="AD22" s="2">
        <f t="shared" si="0"/>
        <v>0.77000000000000313</v>
      </c>
      <c r="AE22" s="138">
        <f t="shared" si="1"/>
        <v>4.7212638460141232E-3</v>
      </c>
    </row>
    <row r="23" spans="1:31" x14ac:dyDescent="0.25">
      <c r="W23" s="133">
        <v>42614</v>
      </c>
      <c r="X23" s="10">
        <v>54.82</v>
      </c>
      <c r="Y23" s="10">
        <v>55.08</v>
      </c>
      <c r="Z23" s="10">
        <v>54.16</v>
      </c>
      <c r="AA23" s="10">
        <v>55.07</v>
      </c>
      <c r="AB23" s="95">
        <v>1769500</v>
      </c>
      <c r="AC23" s="10">
        <v>55.07</v>
      </c>
      <c r="AD23" s="2">
        <f t="shared" si="0"/>
        <v>0.92000000000000171</v>
      </c>
      <c r="AE23" s="138">
        <f t="shared" si="1"/>
        <v>3.0965391621129434E-3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54.97</v>
      </c>
      <c r="Y24" s="10">
        <v>55.14</v>
      </c>
      <c r="Z24" s="10">
        <v>54.29</v>
      </c>
      <c r="AA24" s="10">
        <v>54.9</v>
      </c>
      <c r="AB24" s="95">
        <v>1304200</v>
      </c>
      <c r="AC24" s="10">
        <v>54.9</v>
      </c>
      <c r="AD24" s="2">
        <f t="shared" si="0"/>
        <v>0.85000000000000142</v>
      </c>
      <c r="AE24" s="138">
        <f t="shared" si="1"/>
        <v>1.8218254691193536E-4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297</v>
      </c>
      <c r="W25" s="133">
        <v>42612</v>
      </c>
      <c r="X25" s="10">
        <v>55.05</v>
      </c>
      <c r="Y25" s="10">
        <v>55.56</v>
      </c>
      <c r="Z25" s="10">
        <v>54.61</v>
      </c>
      <c r="AA25" s="10">
        <v>54.89</v>
      </c>
      <c r="AB25" s="95">
        <v>1168100</v>
      </c>
      <c r="AC25" s="10">
        <v>54.89</v>
      </c>
      <c r="AD25" s="2">
        <f t="shared" si="0"/>
        <v>0.95000000000000284</v>
      </c>
      <c r="AE25" s="138">
        <f t="shared" si="1"/>
        <v>-2.7252906976743541E-3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42611</v>
      </c>
      <c r="X26" s="10">
        <v>55.25</v>
      </c>
      <c r="Y26" s="10">
        <v>55.3</v>
      </c>
      <c r="Z26" s="10">
        <v>54.66</v>
      </c>
      <c r="AA26" s="10">
        <v>55.04</v>
      </c>
      <c r="AB26" s="95">
        <v>1169500</v>
      </c>
      <c r="AC26" s="10">
        <v>55.04</v>
      </c>
      <c r="AD26" s="2">
        <f t="shared" si="0"/>
        <v>0.64000000000000057</v>
      </c>
      <c r="AE26" s="138">
        <f t="shared" si="1"/>
        <v>-4.8815765684325774E-3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302</v>
      </c>
      <c r="W27" s="133">
        <v>42608</v>
      </c>
      <c r="X27" s="10">
        <v>54.56</v>
      </c>
      <c r="Y27" s="10">
        <v>55.94</v>
      </c>
      <c r="Z27" s="10">
        <v>54.18</v>
      </c>
      <c r="AA27" s="10">
        <v>55.31</v>
      </c>
      <c r="AB27" s="95">
        <v>2221500</v>
      </c>
      <c r="AC27" s="10">
        <v>55.31</v>
      </c>
      <c r="AD27" s="2">
        <f t="shared" si="0"/>
        <v>1.759999999999998</v>
      </c>
      <c r="AE27" s="138">
        <f t="shared" si="1"/>
        <v>1.3746334310850372E-2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42607</v>
      </c>
      <c r="X28" s="10">
        <v>53.8</v>
      </c>
      <c r="Y28" s="10">
        <v>54.68</v>
      </c>
      <c r="Z28" s="10">
        <v>53.76</v>
      </c>
      <c r="AA28" s="10">
        <v>54.56</v>
      </c>
      <c r="AB28" s="95">
        <v>1969900</v>
      </c>
      <c r="AC28" s="10">
        <v>54.56</v>
      </c>
      <c r="AD28" s="2">
        <f t="shared" si="0"/>
        <v>0.92000000000000171</v>
      </c>
      <c r="AE28" s="138">
        <f t="shared" si="1"/>
        <v>1.0744720266765651E-2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42606</v>
      </c>
      <c r="X29" s="10">
        <v>53.68</v>
      </c>
      <c r="Y29" s="10">
        <v>54.44</v>
      </c>
      <c r="Z29" s="10">
        <v>53.63</v>
      </c>
      <c r="AA29" s="10">
        <v>53.98</v>
      </c>
      <c r="AB29" s="95">
        <v>1984600</v>
      </c>
      <c r="AC29" s="10">
        <v>53.98</v>
      </c>
      <c r="AD29" s="2">
        <f t="shared" si="0"/>
        <v>0.80999999999999517</v>
      </c>
      <c r="AE29" s="138">
        <f t="shared" si="1"/>
        <v>7.0895522388059184E-3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42605</v>
      </c>
      <c r="X30" s="10">
        <v>53.06</v>
      </c>
      <c r="Y30" s="10">
        <v>54.28</v>
      </c>
      <c r="Z30" s="10">
        <v>52.95</v>
      </c>
      <c r="AA30" s="10">
        <v>53.6</v>
      </c>
      <c r="AB30" s="95">
        <v>1379100</v>
      </c>
      <c r="AC30" s="10">
        <v>53.6</v>
      </c>
      <c r="AD30" s="2">
        <f t="shared" si="0"/>
        <v>1.3299999999999983</v>
      </c>
      <c r="AE30" s="138">
        <f t="shared" si="1"/>
        <v>1.1702529256323313E-2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42604</v>
      </c>
      <c r="X31" s="10">
        <v>52.81</v>
      </c>
      <c r="Y31" s="10">
        <v>53</v>
      </c>
      <c r="Z31" s="10">
        <v>52.25</v>
      </c>
      <c r="AA31" s="10">
        <v>52.98</v>
      </c>
      <c r="AB31" s="95">
        <v>1286100</v>
      </c>
      <c r="AC31" s="10">
        <v>52.98</v>
      </c>
      <c r="AD31" s="2">
        <f t="shared" si="0"/>
        <v>0.75</v>
      </c>
      <c r="AE31" s="138">
        <f t="shared" si="1"/>
        <v>5.6657223796019451E-4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42601</v>
      </c>
      <c r="X32" s="10">
        <v>52.3</v>
      </c>
      <c r="Y32" s="10">
        <v>52.96</v>
      </c>
      <c r="Z32" s="10">
        <v>52</v>
      </c>
      <c r="AA32" s="10">
        <v>52.95</v>
      </c>
      <c r="AB32" s="95">
        <v>1390800</v>
      </c>
      <c r="AC32" s="10">
        <v>52.95</v>
      </c>
      <c r="AD32" s="2">
        <f t="shared" si="0"/>
        <v>0.96000000000000085</v>
      </c>
      <c r="AE32" s="138">
        <f t="shared" si="1"/>
        <v>1.1461318051575908E-2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42600</v>
      </c>
      <c r="X33" s="10">
        <v>52.35</v>
      </c>
      <c r="Y33" s="10">
        <v>52.64</v>
      </c>
      <c r="Z33" s="10">
        <v>52</v>
      </c>
      <c r="AA33" s="10">
        <v>52.35</v>
      </c>
      <c r="AB33" s="95">
        <v>1108100</v>
      </c>
      <c r="AC33" s="10">
        <v>52.35</v>
      </c>
      <c r="AD33" s="2">
        <f t="shared" si="0"/>
        <v>0.64000000000000057</v>
      </c>
      <c r="AE33" s="138">
        <f t="shared" si="1"/>
        <v>1.9105846389000369E-4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42599</v>
      </c>
      <c r="X34" s="10">
        <v>52.24</v>
      </c>
      <c r="Y34" s="10">
        <v>52.4</v>
      </c>
      <c r="Z34" s="10">
        <v>51.98</v>
      </c>
      <c r="AA34" s="10">
        <v>52.34</v>
      </c>
      <c r="AB34" s="95">
        <v>1608500</v>
      </c>
      <c r="AC34" s="10">
        <v>52.34</v>
      </c>
      <c r="AD34" s="2">
        <f t="shared" si="0"/>
        <v>0.42000000000000171</v>
      </c>
      <c r="AE34" s="138">
        <f t="shared" si="1"/>
        <v>6.5384615384616041E-3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42598</v>
      </c>
      <c r="X35" s="10">
        <v>52.07</v>
      </c>
      <c r="Y35" s="10">
        <v>52.63</v>
      </c>
      <c r="Z35" s="10">
        <v>52</v>
      </c>
      <c r="AA35" s="10">
        <v>52</v>
      </c>
      <c r="AB35" s="95">
        <v>1241000</v>
      </c>
      <c r="AC35" s="10">
        <v>52</v>
      </c>
      <c r="AD35" s="2">
        <f t="shared" si="0"/>
        <v>0.63000000000000256</v>
      </c>
      <c r="AE35" s="138">
        <f t="shared" si="1"/>
        <v>-9.6061479346776224E-4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42597</v>
      </c>
      <c r="X36" s="10">
        <v>52.05</v>
      </c>
      <c r="Y36" s="10">
        <v>53.01</v>
      </c>
      <c r="Z36" s="10">
        <v>52.02</v>
      </c>
      <c r="AA36" s="10">
        <v>52.05</v>
      </c>
      <c r="AB36" s="95">
        <v>1960700</v>
      </c>
      <c r="AC36" s="10">
        <v>52.05</v>
      </c>
      <c r="AD36" s="2">
        <f t="shared" si="0"/>
        <v>0.98999999999999488</v>
      </c>
      <c r="AE36" s="138">
        <f t="shared" si="1"/>
        <v>1.5393496247835259E-3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42594</v>
      </c>
      <c r="X37" s="10">
        <v>52.19</v>
      </c>
      <c r="Y37" s="10">
        <v>52.57</v>
      </c>
      <c r="Z37" s="10">
        <v>51.96</v>
      </c>
      <c r="AA37" s="10">
        <v>51.97</v>
      </c>
      <c r="AB37" s="95">
        <v>1978800</v>
      </c>
      <c r="AC37" s="10">
        <v>51.97</v>
      </c>
      <c r="AD37" s="2">
        <f t="shared" si="0"/>
        <v>0.60999999999999943</v>
      </c>
      <c r="AE37" s="138">
        <f t="shared" si="1"/>
        <v>1.0892822408091751E-2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42593</v>
      </c>
      <c r="X38" s="10">
        <v>52.15</v>
      </c>
      <c r="Y38" s="10">
        <v>52.3</v>
      </c>
      <c r="Z38" s="10">
        <v>51.3</v>
      </c>
      <c r="AA38" s="10">
        <v>51.41</v>
      </c>
      <c r="AB38" s="95">
        <v>1580400</v>
      </c>
      <c r="AC38" s="10">
        <v>51.41</v>
      </c>
      <c r="AD38" s="2">
        <f t="shared" si="0"/>
        <v>1</v>
      </c>
      <c r="AE38" s="138">
        <f t="shared" si="1"/>
        <v>-1.1726259131103589E-2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42592</v>
      </c>
      <c r="X39" s="10">
        <v>50.35</v>
      </c>
      <c r="Y39" s="10">
        <v>52.06</v>
      </c>
      <c r="Z39" s="10">
        <v>50.35</v>
      </c>
      <c r="AA39" s="10">
        <v>52.02</v>
      </c>
      <c r="AB39" s="95">
        <v>2996400</v>
      </c>
      <c r="AC39" s="10">
        <v>52.02</v>
      </c>
      <c r="AD39" s="2">
        <f t="shared" si="0"/>
        <v>1.7100000000000009</v>
      </c>
      <c r="AE39" s="138">
        <f t="shared" si="1"/>
        <v>3.5842293906810152E-2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4" t="s">
        <v>78</v>
      </c>
      <c r="P40" s="584"/>
      <c r="W40" s="133">
        <v>42591</v>
      </c>
      <c r="X40" s="10">
        <v>50.17</v>
      </c>
      <c r="Y40" s="10">
        <v>50.95</v>
      </c>
      <c r="Z40" s="10">
        <v>50.16</v>
      </c>
      <c r="AA40" s="10">
        <v>50.22</v>
      </c>
      <c r="AB40" s="95">
        <v>1800900</v>
      </c>
      <c r="AC40" s="10">
        <v>50.22</v>
      </c>
      <c r="AD40" s="2">
        <f t="shared" si="0"/>
        <v>0.79000000000000625</v>
      </c>
      <c r="AE40" s="138">
        <f t="shared" si="1"/>
        <v>1.9916351324433812E-4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61.578000000000003</v>
      </c>
      <c r="Q41" s="2"/>
      <c r="W41" s="133">
        <v>42590</v>
      </c>
      <c r="X41" s="10">
        <v>50.78</v>
      </c>
      <c r="Y41" s="10">
        <v>50.94</v>
      </c>
      <c r="Z41" s="10">
        <v>50.05</v>
      </c>
      <c r="AA41" s="10">
        <v>50.21</v>
      </c>
      <c r="AB41" s="95">
        <v>1405300</v>
      </c>
      <c r="AC41" s="10">
        <v>50.21</v>
      </c>
      <c r="AD41" s="2">
        <f t="shared" si="0"/>
        <v>0.89000000000000057</v>
      </c>
      <c r="AE41" s="138">
        <f t="shared" si="1"/>
        <v>-8.8827477299643354E-3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61.0182</v>
      </c>
      <c r="Q42" s="2"/>
      <c r="T42" s="91" t="s">
        <v>113</v>
      </c>
      <c r="W42" s="133">
        <v>42587</v>
      </c>
      <c r="X42" s="10">
        <v>49.73</v>
      </c>
      <c r="Y42" s="10">
        <v>50.87</v>
      </c>
      <c r="Z42" s="10">
        <v>49.16</v>
      </c>
      <c r="AA42" s="10">
        <v>50.66</v>
      </c>
      <c r="AB42" s="95">
        <v>2085000</v>
      </c>
      <c r="AC42" s="10">
        <v>50.66</v>
      </c>
      <c r="AD42" s="2">
        <f t="shared" si="0"/>
        <v>1.7100000000000009</v>
      </c>
      <c r="AE42" s="138">
        <f t="shared" si="1"/>
        <v>2.4883673882257762E-2</v>
      </c>
    </row>
    <row r="43" spans="1:31" ht="15.75" thickTop="1" x14ac:dyDescent="0.25">
      <c r="O43" s="83">
        <v>1.08</v>
      </c>
      <c r="P43" s="83">
        <f t="shared" si="30"/>
        <v>60.458399999999997</v>
      </c>
      <c r="Q43" s="2"/>
      <c r="T43" s="128" t="s">
        <v>98</v>
      </c>
      <c r="U43" s="129">
        <v>52.99</v>
      </c>
      <c r="W43" s="133">
        <v>42586</v>
      </c>
      <c r="X43" s="10">
        <v>49.28</v>
      </c>
      <c r="Y43" s="10">
        <v>49.71</v>
      </c>
      <c r="Z43" s="10">
        <v>48.92</v>
      </c>
      <c r="AA43" s="10">
        <v>49.43</v>
      </c>
      <c r="AB43" s="95">
        <v>1938500</v>
      </c>
      <c r="AC43" s="10">
        <v>49.43</v>
      </c>
      <c r="AD43" s="2">
        <f t="shared" si="0"/>
        <v>0.78999999999999915</v>
      </c>
      <c r="AE43" s="138">
        <f t="shared" si="1"/>
        <v>-2.0226537216827545E-4</v>
      </c>
    </row>
    <row r="44" spans="1:31" x14ac:dyDescent="0.25">
      <c r="O44" s="83">
        <v>1.07</v>
      </c>
      <c r="P44" s="83">
        <f t="shared" si="30"/>
        <v>59.898600000000002</v>
      </c>
      <c r="Q44" s="2"/>
      <c r="T44" s="93" t="s">
        <v>99</v>
      </c>
      <c r="U44" s="130">
        <v>52.96</v>
      </c>
      <c r="W44" s="133">
        <v>42585</v>
      </c>
      <c r="X44" s="10">
        <v>49.86</v>
      </c>
      <c r="Y44" s="10">
        <v>49.98</v>
      </c>
      <c r="Z44" s="10">
        <v>49.16</v>
      </c>
      <c r="AA44" s="10">
        <v>49.44</v>
      </c>
      <c r="AB44" s="95">
        <v>1909000</v>
      </c>
      <c r="AC44" s="10">
        <v>49.44</v>
      </c>
      <c r="AD44" s="2">
        <f t="shared" si="0"/>
        <v>0.82000000000000028</v>
      </c>
      <c r="AE44" s="138">
        <f t="shared" si="1"/>
        <v>-1.040832666132907E-2</v>
      </c>
    </row>
    <row r="45" spans="1:31" x14ac:dyDescent="0.25">
      <c r="O45" s="83">
        <v>1.06</v>
      </c>
      <c r="P45" s="83">
        <f t="shared" si="30"/>
        <v>59.338799999999999</v>
      </c>
      <c r="Q45" s="2"/>
      <c r="T45" s="93" t="s">
        <v>100</v>
      </c>
      <c r="U45" s="130" t="s">
        <v>610</v>
      </c>
      <c r="W45" s="133">
        <v>42584</v>
      </c>
      <c r="X45" s="10">
        <v>50.46</v>
      </c>
      <c r="Y45" s="10">
        <v>50.69</v>
      </c>
      <c r="Z45" s="10">
        <v>49.21</v>
      </c>
      <c r="AA45" s="10">
        <v>49.96</v>
      </c>
      <c r="AB45" s="95">
        <v>3083500</v>
      </c>
      <c r="AC45" s="10">
        <v>49.96</v>
      </c>
      <c r="AD45" s="2">
        <f t="shared" si="0"/>
        <v>1.4799999999999969</v>
      </c>
      <c r="AE45" s="138">
        <f t="shared" si="1"/>
        <v>-1.2648221343873556E-2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58.778999999999996</v>
      </c>
      <c r="Q46" s="2"/>
      <c r="T46" s="93" t="s">
        <v>101</v>
      </c>
      <c r="U46" s="130" t="s">
        <v>611</v>
      </c>
      <c r="W46" s="133">
        <v>42583</v>
      </c>
      <c r="X46" s="10">
        <v>50.56</v>
      </c>
      <c r="Y46" s="10">
        <v>50.71</v>
      </c>
      <c r="Z46" s="10">
        <v>50.19</v>
      </c>
      <c r="AA46" s="10">
        <v>50.6</v>
      </c>
      <c r="AB46" s="95">
        <v>3028300</v>
      </c>
      <c r="AC46" s="10">
        <v>50.6</v>
      </c>
      <c r="AD46" s="2">
        <f t="shared" si="0"/>
        <v>0.52000000000000313</v>
      </c>
      <c r="AE46" s="138">
        <f t="shared" si="1"/>
        <v>1.3853156540668543E-3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58.219200000000001</v>
      </c>
      <c r="Q47" s="2"/>
      <c r="T47" s="93" t="s">
        <v>102</v>
      </c>
      <c r="U47" s="130">
        <v>60.22</v>
      </c>
      <c r="W47" s="133">
        <v>42580</v>
      </c>
      <c r="X47" s="10">
        <v>50.64</v>
      </c>
      <c r="Y47" s="10">
        <v>50.83</v>
      </c>
      <c r="Z47" s="10">
        <v>49.76</v>
      </c>
      <c r="AA47" s="10">
        <v>50.53</v>
      </c>
      <c r="AB47" s="95">
        <v>3622500</v>
      </c>
      <c r="AC47" s="10">
        <v>50.53</v>
      </c>
      <c r="AD47" s="2">
        <f t="shared" si="0"/>
        <v>1.0700000000000003</v>
      </c>
      <c r="AE47" s="138">
        <f t="shared" si="1"/>
        <v>-3.1564411126454583E-3</v>
      </c>
    </row>
    <row r="48" spans="1:31" x14ac:dyDescent="0.25">
      <c r="A48" s="265" t="s">
        <v>296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57.659399999999998</v>
      </c>
      <c r="Q48" s="2"/>
      <c r="T48" s="93" t="s">
        <v>103</v>
      </c>
      <c r="U48" s="130">
        <v>0.95650999999999997</v>
      </c>
      <c r="W48" s="133">
        <v>42579</v>
      </c>
      <c r="X48" s="10">
        <v>50.45</v>
      </c>
      <c r="Y48" s="10">
        <v>51.13</v>
      </c>
      <c r="Z48" s="10">
        <v>50.21</v>
      </c>
      <c r="AA48" s="10">
        <v>50.69</v>
      </c>
      <c r="AB48" s="95">
        <v>4725000</v>
      </c>
      <c r="AC48" s="10">
        <v>50.69</v>
      </c>
      <c r="AD48" s="2">
        <f t="shared" si="0"/>
        <v>0.92000000000000171</v>
      </c>
      <c r="AE48" s="138">
        <f t="shared" si="1"/>
        <v>3.5636507622252012E-3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57.099599999999995</v>
      </c>
      <c r="Q49" s="2"/>
      <c r="T49" s="93" t="s">
        <v>104</v>
      </c>
      <c r="U49" s="130" t="s">
        <v>427</v>
      </c>
      <c r="W49" s="133">
        <v>42578</v>
      </c>
      <c r="X49" s="10">
        <v>51.23</v>
      </c>
      <c r="Y49" s="10">
        <v>51.44</v>
      </c>
      <c r="Z49" s="10">
        <v>47.8</v>
      </c>
      <c r="AA49" s="10">
        <v>50.51</v>
      </c>
      <c r="AB49" s="95">
        <v>19372300</v>
      </c>
      <c r="AC49" s="10">
        <v>50.51</v>
      </c>
      <c r="AD49" s="2">
        <f t="shared" si="0"/>
        <v>3.6400000000000006</v>
      </c>
      <c r="AE49" s="138">
        <f t="shared" si="1"/>
        <v>-0.13048717507316243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56.5398</v>
      </c>
      <c r="Q50" s="2"/>
      <c r="T50" s="93"/>
      <c r="U50" s="130"/>
      <c r="W50" s="133">
        <v>42577</v>
      </c>
      <c r="X50" s="10">
        <v>58</v>
      </c>
      <c r="Y50" s="10">
        <v>58.47</v>
      </c>
      <c r="Z50" s="10">
        <v>57.69</v>
      </c>
      <c r="AA50" s="10">
        <v>58.09</v>
      </c>
      <c r="AB50" s="95">
        <v>3896200</v>
      </c>
      <c r="AC50" s="10">
        <v>58.09</v>
      </c>
      <c r="AD50" s="2">
        <f t="shared" si="0"/>
        <v>0.78000000000000114</v>
      </c>
      <c r="AE50" s="138">
        <f t="shared" si="1"/>
        <v>3.2815198618307839E-3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55.98</v>
      </c>
      <c r="Q51" s="2"/>
      <c r="T51" s="93" t="s">
        <v>105</v>
      </c>
      <c r="U51" s="130" t="s">
        <v>612</v>
      </c>
      <c r="W51" s="133">
        <v>42576</v>
      </c>
      <c r="X51" s="10">
        <v>57.83</v>
      </c>
      <c r="Y51" s="10">
        <v>58.33</v>
      </c>
      <c r="Z51" s="10">
        <v>57.57</v>
      </c>
      <c r="AA51" s="10">
        <v>57.9</v>
      </c>
      <c r="AB51" s="95">
        <v>1676800</v>
      </c>
      <c r="AC51" s="10">
        <v>57.9</v>
      </c>
      <c r="AD51" s="2">
        <f t="shared" si="0"/>
        <v>0.75999999999999801</v>
      </c>
      <c r="AE51" s="138">
        <f t="shared" si="1"/>
        <v>1.7274140611500677E-4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55.420199999999994</v>
      </c>
      <c r="Q52" s="2"/>
      <c r="T52" s="93" t="s">
        <v>106</v>
      </c>
      <c r="U52" s="130" t="s">
        <v>319</v>
      </c>
      <c r="W52" s="133">
        <v>42573</v>
      </c>
      <c r="X52" s="10">
        <v>57.45</v>
      </c>
      <c r="Y52" s="10">
        <v>58.14</v>
      </c>
      <c r="Z52" s="10">
        <v>57.24</v>
      </c>
      <c r="AA52" s="10">
        <v>57.89</v>
      </c>
      <c r="AB52" s="95">
        <v>1047900</v>
      </c>
      <c r="AC52" s="10">
        <v>57.89</v>
      </c>
      <c r="AD52" s="2">
        <f t="shared" si="0"/>
        <v>0.89999999999999858</v>
      </c>
      <c r="AE52" s="138">
        <f t="shared" si="1"/>
        <v>1.206293706293704E-2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54.860399999999998</v>
      </c>
      <c r="Q53" s="2"/>
      <c r="T53" s="93" t="s">
        <v>107</v>
      </c>
      <c r="U53" s="131">
        <v>1848293</v>
      </c>
      <c r="W53" s="133">
        <v>42572</v>
      </c>
      <c r="X53" s="10">
        <v>57.89</v>
      </c>
      <c r="Y53" s="10">
        <v>58.12</v>
      </c>
      <c r="Z53" s="10">
        <v>57.01</v>
      </c>
      <c r="AA53" s="10">
        <v>57.2</v>
      </c>
      <c r="AB53" s="95">
        <v>1486500</v>
      </c>
      <c r="AC53" s="10">
        <v>57.2</v>
      </c>
      <c r="AD53" s="2">
        <f t="shared" si="0"/>
        <v>1.1099999999999994</v>
      </c>
      <c r="AE53" s="138">
        <f t="shared" si="1"/>
        <v>-1.0893999654158715E-2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54.300599999999996</v>
      </c>
      <c r="T54" s="93" t="s">
        <v>110</v>
      </c>
      <c r="U54" s="131">
        <v>2165540</v>
      </c>
      <c r="W54" s="133">
        <v>42571</v>
      </c>
      <c r="X54" s="10">
        <v>57.71</v>
      </c>
      <c r="Y54" s="10">
        <v>57.89</v>
      </c>
      <c r="Z54" s="10">
        <v>57.42</v>
      </c>
      <c r="AA54" s="10">
        <v>57.83</v>
      </c>
      <c r="AB54" s="95">
        <v>1164600</v>
      </c>
      <c r="AC54" s="10">
        <v>57.83</v>
      </c>
      <c r="AD54" s="2">
        <f t="shared" si="0"/>
        <v>0.46999999999999886</v>
      </c>
      <c r="AE54" s="138">
        <f t="shared" si="1"/>
        <v>6.6144473455178598E-3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53.740799999999993</v>
      </c>
      <c r="T55" s="93" t="s">
        <v>108</v>
      </c>
      <c r="U55" s="130" t="s">
        <v>613</v>
      </c>
      <c r="W55" s="133">
        <v>42570</v>
      </c>
      <c r="X55" s="10">
        <v>57.24</v>
      </c>
      <c r="Y55" s="10">
        <v>57.96</v>
      </c>
      <c r="Z55" s="10">
        <v>57.24</v>
      </c>
      <c r="AA55" s="10">
        <v>57.45</v>
      </c>
      <c r="AB55" s="95">
        <v>1000100</v>
      </c>
      <c r="AC55" s="10">
        <v>57.45</v>
      </c>
      <c r="AD55" s="2">
        <f t="shared" si="0"/>
        <v>0.71999999999999886</v>
      </c>
      <c r="AE55" s="138">
        <f t="shared" si="1"/>
        <v>-3.4800765616838092E-4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53.180999999999997</v>
      </c>
      <c r="T56" s="93" t="s">
        <v>111</v>
      </c>
      <c r="U56" s="130">
        <v>29.48</v>
      </c>
      <c r="W56" s="133">
        <v>42569</v>
      </c>
      <c r="X56" s="10">
        <v>57.39</v>
      </c>
      <c r="Y56" s="10">
        <v>57.86</v>
      </c>
      <c r="Z56" s="10">
        <v>57.28</v>
      </c>
      <c r="AA56" s="10">
        <v>57.47</v>
      </c>
      <c r="AB56" s="95">
        <v>937900</v>
      </c>
      <c r="AC56" s="10">
        <v>57.47</v>
      </c>
      <c r="AD56" s="2">
        <f t="shared" si="0"/>
        <v>0.57999999999999829</v>
      </c>
      <c r="AE56" s="138">
        <f t="shared" si="1"/>
        <v>3.8427947598254075E-3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52.621199999999995</v>
      </c>
      <c r="T57" s="93" t="s">
        <v>112</v>
      </c>
      <c r="U57" s="130">
        <v>1.82</v>
      </c>
      <c r="W57" s="133">
        <v>42566</v>
      </c>
      <c r="X57" s="10">
        <v>57.7</v>
      </c>
      <c r="Y57" s="10">
        <v>57.91</v>
      </c>
      <c r="Z57" s="10">
        <v>57.03</v>
      </c>
      <c r="AA57" s="10">
        <v>57.25</v>
      </c>
      <c r="AB57" s="95">
        <v>1138000</v>
      </c>
      <c r="AC57" s="10">
        <v>57.25</v>
      </c>
      <c r="AD57" s="2">
        <f t="shared" si="0"/>
        <v>0.87999999999999545</v>
      </c>
      <c r="AE57" s="138">
        <f t="shared" si="1"/>
        <v>-3.1342503917812792E-3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52.061399999999999</v>
      </c>
      <c r="T58" s="93" t="s">
        <v>109</v>
      </c>
      <c r="U58" s="130" t="s">
        <v>124</v>
      </c>
      <c r="W58" s="133">
        <v>42565</v>
      </c>
      <c r="X58" s="10">
        <v>57.72</v>
      </c>
      <c r="Y58" s="10">
        <v>58.01</v>
      </c>
      <c r="Z58" s="10">
        <v>57.11</v>
      </c>
      <c r="AA58" s="10">
        <v>57.43</v>
      </c>
      <c r="AB58" s="95">
        <v>1611000</v>
      </c>
      <c r="AC58" s="10">
        <v>57.43</v>
      </c>
      <c r="AD58" s="2">
        <f t="shared" si="0"/>
        <v>0.89999999999999858</v>
      </c>
      <c r="AE58" s="138">
        <f t="shared" si="1"/>
        <v>1.0024621878297557E-2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51.501599999999996</v>
      </c>
      <c r="W59" s="133">
        <v>42564</v>
      </c>
      <c r="X59" s="10">
        <v>56.7</v>
      </c>
      <c r="Y59" s="10">
        <v>57.69</v>
      </c>
      <c r="Z59" s="10">
        <v>56.5</v>
      </c>
      <c r="AA59" s="10">
        <v>56.86</v>
      </c>
      <c r="AB59" s="95">
        <v>1789600</v>
      </c>
      <c r="AC59" s="10">
        <v>56.86</v>
      </c>
      <c r="AD59" s="2">
        <f t="shared" si="0"/>
        <v>1.1899999999999977</v>
      </c>
      <c r="AE59" s="138">
        <f t="shared" si="1"/>
        <v>1.2464387464387494E-2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50.941800000000001</v>
      </c>
      <c r="W60" s="133">
        <v>42563</v>
      </c>
      <c r="X60" s="10">
        <v>56.74</v>
      </c>
      <c r="Y60" s="10">
        <v>56.9</v>
      </c>
      <c r="Z60" s="10">
        <v>56.11</v>
      </c>
      <c r="AA60" s="10">
        <v>56.16</v>
      </c>
      <c r="AB60" s="95">
        <v>2017300</v>
      </c>
      <c r="AC60" s="10">
        <v>56.16</v>
      </c>
      <c r="AD60" s="2">
        <f t="shared" si="0"/>
        <v>0.78999999999999915</v>
      </c>
      <c r="AE60" s="138">
        <f t="shared" si="1"/>
        <v>-1.4224751066856944E-3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50.381999999999998</v>
      </c>
      <c r="W61" s="133">
        <v>42562</v>
      </c>
      <c r="X61" s="10">
        <v>56.66</v>
      </c>
      <c r="Y61" s="10">
        <v>57.4</v>
      </c>
      <c r="Z61" s="10">
        <v>55.89</v>
      </c>
      <c r="AA61" s="10">
        <v>56.24</v>
      </c>
      <c r="AB61" s="95">
        <v>1498000</v>
      </c>
      <c r="AC61" s="10">
        <v>56.24</v>
      </c>
      <c r="AD61" s="2">
        <f t="shared" si="0"/>
        <v>1.509999999999998</v>
      </c>
      <c r="AE61" s="138">
        <f t="shared" si="1"/>
        <v>-2.4831500532103146E-3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42559</v>
      </c>
      <c r="X62" s="10">
        <v>55.5</v>
      </c>
      <c r="Y62" s="10">
        <v>56.64</v>
      </c>
      <c r="Z62" s="10">
        <v>54.86</v>
      </c>
      <c r="AA62" s="10">
        <v>56.38</v>
      </c>
      <c r="AB62" s="95">
        <v>1919200</v>
      </c>
      <c r="AC62" s="10">
        <v>56.38</v>
      </c>
      <c r="AD62" s="2">
        <f t="shared" si="0"/>
        <v>1.7800000000000011</v>
      </c>
      <c r="AE62" s="138">
        <f t="shared" si="1"/>
        <v>2.6210411357844965E-2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42558</v>
      </c>
      <c r="X63" s="10">
        <v>55</v>
      </c>
      <c r="Y63" s="10">
        <v>55.39</v>
      </c>
      <c r="Z63" s="10">
        <v>54.68</v>
      </c>
      <c r="AA63" s="10">
        <v>54.94</v>
      </c>
      <c r="AB63" s="95">
        <v>989600</v>
      </c>
      <c r="AC63" s="10">
        <v>54.94</v>
      </c>
      <c r="AD63" s="2">
        <f t="shared" si="0"/>
        <v>0.71000000000000085</v>
      </c>
      <c r="AE63" s="138">
        <f t="shared" si="1"/>
        <v>-3.639010189229186E-4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42557</v>
      </c>
      <c r="X64" s="10">
        <v>54.18</v>
      </c>
      <c r="Y64" s="10">
        <v>55.03</v>
      </c>
      <c r="Z64" s="10">
        <v>53.72</v>
      </c>
      <c r="AA64" s="10">
        <v>54.96</v>
      </c>
      <c r="AB64" s="95">
        <v>1443500</v>
      </c>
      <c r="AC64" s="10">
        <v>54.96</v>
      </c>
      <c r="AD64" s="2">
        <f t="shared" si="0"/>
        <v>1.3100000000000023</v>
      </c>
      <c r="AE64" s="138">
        <f t="shared" si="1"/>
        <v>1.3087557603686628E-2</v>
      </c>
    </row>
    <row r="65" spans="1:31" ht="15.75" thickBot="1" x14ac:dyDescent="0.3">
      <c r="A65" s="484" t="s">
        <v>202</v>
      </c>
      <c r="B65" s="485"/>
      <c r="C65" s="486">
        <f>SumByColor($A$19,C48:C63)</f>
        <v>0</v>
      </c>
      <c r="D65" s="486"/>
      <c r="E65" s="486"/>
      <c r="F65" s="487">
        <f>SumByColor($A$19,F48:F63)</f>
        <v>0</v>
      </c>
      <c r="G65" s="486"/>
      <c r="H65" s="486">
        <f>SumByColor($A$19,H48:H63)</f>
        <v>0</v>
      </c>
      <c r="I65" s="486"/>
      <c r="J65" s="486"/>
      <c r="K65" s="487">
        <f>SumByColor($A$19,K48:K63)</f>
        <v>0</v>
      </c>
      <c r="L65" s="486"/>
      <c r="M65" s="487">
        <f t="shared" ref="M65" si="31">SumByColor($A$19,M48:M63)</f>
        <v>0</v>
      </c>
      <c r="W65" s="133">
        <v>42556</v>
      </c>
      <c r="X65" s="10">
        <v>55.1</v>
      </c>
      <c r="Y65" s="10">
        <v>55.5</v>
      </c>
      <c r="Z65" s="10">
        <v>53.81</v>
      </c>
      <c r="AA65" s="10">
        <v>54.25</v>
      </c>
      <c r="AB65" s="95">
        <v>1327200</v>
      </c>
      <c r="AC65" s="10">
        <v>54.25</v>
      </c>
      <c r="AD65" s="2">
        <f t="shared" si="0"/>
        <v>1.6899999999999977</v>
      </c>
      <c r="AE65" s="138">
        <f t="shared" si="1"/>
        <v>-2.2522522522522515E-2</v>
      </c>
    </row>
    <row r="66" spans="1:31" x14ac:dyDescent="0.25">
      <c r="W66" s="133">
        <v>42552</v>
      </c>
      <c r="X66" s="10">
        <v>55.81</v>
      </c>
      <c r="Y66" s="10">
        <v>56.33</v>
      </c>
      <c r="Z66" s="10">
        <v>55.2</v>
      </c>
      <c r="AA66" s="10">
        <v>55.5</v>
      </c>
      <c r="AB66" s="95">
        <v>1242400</v>
      </c>
      <c r="AC66" s="10">
        <v>55.5</v>
      </c>
      <c r="AD66" s="2">
        <f t="shared" si="0"/>
        <v>1.1299999999999955</v>
      </c>
      <c r="AE66" s="138">
        <f t="shared" si="1"/>
        <v>-7.6881816556410021E-3</v>
      </c>
    </row>
    <row r="67" spans="1:31" x14ac:dyDescent="0.25">
      <c r="W67" s="133">
        <v>42551</v>
      </c>
      <c r="X67" s="10">
        <v>54.79</v>
      </c>
      <c r="Y67" s="10">
        <v>55.94</v>
      </c>
      <c r="Z67" s="10">
        <v>53.99</v>
      </c>
      <c r="AA67" s="10">
        <v>55.93</v>
      </c>
      <c r="AB67" s="95">
        <v>1957600</v>
      </c>
      <c r="AC67" s="10">
        <v>55.93</v>
      </c>
      <c r="AD67" s="2">
        <f>Y67-Z67</f>
        <v>1.9499999999999957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51" priority="11">
      <formula>F34&gt;0</formula>
    </cfRule>
    <cfRule type="expression" dxfId="650" priority="12">
      <formula>F34&lt;0</formula>
    </cfRule>
  </conditionalFormatting>
  <conditionalFormatting sqref="Q7">
    <cfRule type="expression" dxfId="649" priority="9">
      <formula>Q7&gt;0</formula>
    </cfRule>
    <cfRule type="expression" dxfId="648" priority="10">
      <formula>Q7&lt;0</formula>
    </cfRule>
  </conditionalFormatting>
  <conditionalFormatting sqref="Q8">
    <cfRule type="expression" dxfId="647" priority="7">
      <formula>Q8&gt;0</formula>
    </cfRule>
    <cfRule type="expression" dxfId="646" priority="8">
      <formula>Q8&lt;0</formula>
    </cfRule>
  </conditionalFormatting>
  <conditionalFormatting sqref="F25:F33">
    <cfRule type="expression" dxfId="645" priority="5">
      <formula>F25&gt;0</formula>
    </cfRule>
    <cfRule type="expression" dxfId="644" priority="6">
      <formula>F25&lt;0</formula>
    </cfRule>
  </conditionalFormatting>
  <conditionalFormatting sqref="H25:H33">
    <cfRule type="expression" dxfId="643" priority="3">
      <formula>H25&gt;0</formula>
    </cfRule>
    <cfRule type="expression" dxfId="642" priority="4">
      <formula>H25&lt;0</formula>
    </cfRule>
  </conditionalFormatting>
  <conditionalFormatting sqref="M46">
    <cfRule type="expression" dxfId="641" priority="1">
      <formula>M46&gt;0</formula>
    </cfRule>
    <cfRule type="expression" dxfId="64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129</v>
      </c>
    </row>
    <row r="2" spans="1:31" x14ac:dyDescent="0.25">
      <c r="A2" s="6" t="s">
        <v>388</v>
      </c>
      <c r="B2" s="525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42646</v>
      </c>
      <c r="X2" s="10">
        <v>88.79</v>
      </c>
      <c r="Y2" s="10">
        <v>88.88</v>
      </c>
      <c r="Z2" s="10">
        <v>86.96</v>
      </c>
      <c r="AA2" s="10">
        <v>87.09</v>
      </c>
      <c r="AB2" s="95">
        <v>7501100</v>
      </c>
      <c r="AC2" s="10">
        <v>87.09</v>
      </c>
      <c r="AD2" s="2"/>
      <c r="AE2" s="138">
        <f>AC2/AC3-1</f>
        <v>-2.1350713563321633E-2</v>
      </c>
    </row>
    <row r="3" spans="1:31" x14ac:dyDescent="0.25">
      <c r="A3" s="23" t="s">
        <v>71</v>
      </c>
      <c r="B3" s="525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89.204999999999998</v>
      </c>
      <c r="T3" s="1"/>
      <c r="W3" s="133">
        <v>42643</v>
      </c>
      <c r="X3" s="10">
        <v>89.48</v>
      </c>
      <c r="Y3" s="10">
        <v>89.91</v>
      </c>
      <c r="Z3" s="10">
        <v>88.46</v>
      </c>
      <c r="AA3" s="10">
        <v>88.99</v>
      </c>
      <c r="AB3" s="95">
        <v>9013300</v>
      </c>
      <c r="AC3" s="10">
        <v>88.99</v>
      </c>
      <c r="AD3" s="2"/>
      <c r="AE3" s="138">
        <f t="shared" ref="AE3:AE66" si="0">AC3/AC4-1</f>
        <v>-6.2534896705751519E-3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86.2</v>
      </c>
      <c r="R4" s="527">
        <v>-2.0000000000000001E-4</v>
      </c>
      <c r="T4" s="163"/>
      <c r="U4" s="1"/>
      <c r="W4" s="133">
        <v>42642</v>
      </c>
      <c r="X4" s="10">
        <v>90.02</v>
      </c>
      <c r="Y4" s="10">
        <v>90.54</v>
      </c>
      <c r="Z4" s="10">
        <v>89.5</v>
      </c>
      <c r="AA4" s="10">
        <v>89.55</v>
      </c>
      <c r="AB4" s="95">
        <v>5211400</v>
      </c>
      <c r="AC4" s="10">
        <v>89.55</v>
      </c>
      <c r="AD4" s="2"/>
      <c r="AE4" s="138">
        <f t="shared" si="0"/>
        <v>-6.98602794411185E-3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3448</v>
      </c>
      <c r="W5" s="133">
        <v>42641</v>
      </c>
      <c r="X5" s="10">
        <v>90.31</v>
      </c>
      <c r="Y5" s="10">
        <v>90.56</v>
      </c>
      <c r="Z5" s="10">
        <v>89.74</v>
      </c>
      <c r="AA5" s="10">
        <v>90.18</v>
      </c>
      <c r="AB5" s="95">
        <v>4468300</v>
      </c>
      <c r="AC5" s="10">
        <v>90.18</v>
      </c>
      <c r="AD5" s="2"/>
      <c r="AE5" s="138">
        <f t="shared" si="0"/>
        <v>-4.1961130742048658E-3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3568.2</v>
      </c>
      <c r="W6" s="133">
        <v>42640</v>
      </c>
      <c r="X6" s="10">
        <v>90.17</v>
      </c>
      <c r="Y6" s="10">
        <v>90.83</v>
      </c>
      <c r="Z6" s="10">
        <v>90.06</v>
      </c>
      <c r="AA6" s="10">
        <v>90.56</v>
      </c>
      <c r="AB6" s="95">
        <v>4196100</v>
      </c>
      <c r="AC6" s="10">
        <v>90.56</v>
      </c>
      <c r="AD6" s="2"/>
      <c r="AE6" s="138">
        <f t="shared" si="0"/>
        <v>7.1174377224199059E-3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-120.19999999999982</v>
      </c>
      <c r="R7" s="30">
        <v>42657</v>
      </c>
      <c r="W7" s="133">
        <v>42639</v>
      </c>
      <c r="X7" s="10">
        <v>90.08</v>
      </c>
      <c r="Y7" s="10">
        <v>90.38</v>
      </c>
      <c r="Z7" s="10">
        <v>89.49</v>
      </c>
      <c r="AA7" s="10">
        <v>89.92</v>
      </c>
      <c r="AB7" s="95">
        <v>4722100</v>
      </c>
      <c r="AC7" s="10">
        <v>89.92</v>
      </c>
      <c r="AD7" s="2"/>
      <c r="AE7" s="138">
        <f t="shared" si="0"/>
        <v>-7.5055187637967924E-3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-120.19999999999982</v>
      </c>
      <c r="W8" s="133">
        <v>42636</v>
      </c>
      <c r="X8" s="10">
        <v>90.25</v>
      </c>
      <c r="Y8" s="10">
        <v>90.85</v>
      </c>
      <c r="Z8" s="10">
        <v>90.2</v>
      </c>
      <c r="AA8" s="10">
        <v>90.6</v>
      </c>
      <c r="AB8" s="95">
        <v>3865300</v>
      </c>
      <c r="AC8" s="10">
        <v>90.6</v>
      </c>
      <c r="AD8" s="2"/>
      <c r="AE8" s="138">
        <f t="shared" si="0"/>
        <v>3.3123550844660343E-4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-3.3686452553107961E-2</v>
      </c>
      <c r="W9" s="133">
        <v>42635</v>
      </c>
      <c r="X9" s="10">
        <v>90.7</v>
      </c>
      <c r="Y9" s="10">
        <v>90.81</v>
      </c>
      <c r="Z9" s="10">
        <v>90.01</v>
      </c>
      <c r="AA9" s="10">
        <v>90.57</v>
      </c>
      <c r="AB9" s="95">
        <v>8280000</v>
      </c>
      <c r="AC9" s="10">
        <v>90.57</v>
      </c>
      <c r="AD9" s="2"/>
      <c r="AE9" s="138">
        <f t="shared" si="0"/>
        <v>3.4345224905827365E-3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42634</v>
      </c>
      <c r="X10" s="10">
        <v>90.08</v>
      </c>
      <c r="Y10" s="10">
        <v>90.4</v>
      </c>
      <c r="Z10" s="10">
        <v>89.2</v>
      </c>
      <c r="AA10" s="10">
        <v>90.26</v>
      </c>
      <c r="AB10" s="95">
        <v>5773900</v>
      </c>
      <c r="AC10" s="10">
        <v>90.26</v>
      </c>
      <c r="AD10" s="2"/>
      <c r="AE10" s="138">
        <f t="shared" si="0"/>
        <v>3.0003333703745305E-3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1.9099999999999999E-2</v>
      </c>
      <c r="W11" s="133">
        <v>42633</v>
      </c>
      <c r="X11" s="10">
        <v>89.5</v>
      </c>
      <c r="Y11" s="10">
        <v>90.29</v>
      </c>
      <c r="Z11" s="10">
        <v>89.5</v>
      </c>
      <c r="AA11" s="10">
        <v>89.99</v>
      </c>
      <c r="AB11" s="95">
        <v>5465100</v>
      </c>
      <c r="AC11" s="10">
        <v>89.99</v>
      </c>
      <c r="AD11" s="2"/>
      <c r="AE11" s="138">
        <f t="shared" si="0"/>
        <v>9.195917909610829E-3</v>
      </c>
    </row>
    <row r="12" spans="1:31" x14ac:dyDescent="0.25">
      <c r="H12" s="72"/>
      <c r="W12" s="133">
        <v>42632</v>
      </c>
      <c r="X12" s="10">
        <v>90.13</v>
      </c>
      <c r="Y12" s="10">
        <v>90.23</v>
      </c>
      <c r="Z12" s="10">
        <v>89</v>
      </c>
      <c r="AA12" s="10">
        <v>89.17</v>
      </c>
      <c r="AB12" s="95">
        <v>7480000</v>
      </c>
      <c r="AC12" s="10">
        <v>89.17</v>
      </c>
      <c r="AD12" s="2"/>
      <c r="AE12" s="138">
        <f t="shared" si="0"/>
        <v>-1.0541500221926348E-2</v>
      </c>
    </row>
    <row r="13" spans="1:31" x14ac:dyDescent="0.25">
      <c r="H13" s="72"/>
      <c r="W13" s="133">
        <v>42629</v>
      </c>
      <c r="X13" s="10">
        <v>90</v>
      </c>
      <c r="Y13" s="10">
        <v>90.35</v>
      </c>
      <c r="Z13" s="10">
        <v>89.37</v>
      </c>
      <c r="AA13" s="10">
        <v>90.12</v>
      </c>
      <c r="AB13" s="95">
        <v>6406800</v>
      </c>
      <c r="AC13" s="10">
        <v>90.12</v>
      </c>
      <c r="AD13" s="2"/>
      <c r="AE13" s="138">
        <f t="shared" si="0"/>
        <v>-3.3277870216308347E-4</v>
      </c>
    </row>
    <row r="14" spans="1:31" x14ac:dyDescent="0.25">
      <c r="H14" s="72"/>
      <c r="W14" s="133">
        <v>42628</v>
      </c>
      <c r="X14" s="10">
        <v>89.14</v>
      </c>
      <c r="Y14" s="10">
        <v>90.22</v>
      </c>
      <c r="Z14" s="10">
        <v>88.1</v>
      </c>
      <c r="AA14" s="10">
        <v>90.15</v>
      </c>
      <c r="AB14" s="95">
        <v>7449200</v>
      </c>
      <c r="AC14" s="10">
        <v>90.15</v>
      </c>
      <c r="AD14" s="2"/>
      <c r="AE14" s="138">
        <f t="shared" si="0"/>
        <v>7.9382826475851154E-3</v>
      </c>
    </row>
    <row r="15" spans="1:31" x14ac:dyDescent="0.25">
      <c r="H15" s="72"/>
      <c r="W15" s="133">
        <v>42627</v>
      </c>
      <c r="X15" s="10">
        <v>90.75</v>
      </c>
      <c r="Y15" s="10">
        <v>91.13</v>
      </c>
      <c r="Z15" s="10">
        <v>89.33</v>
      </c>
      <c r="AA15" s="10">
        <v>89.44</v>
      </c>
      <c r="AB15" s="95">
        <v>7939400</v>
      </c>
      <c r="AC15" s="10">
        <v>89.44</v>
      </c>
      <c r="AD15" s="2"/>
      <c r="AE15" s="138">
        <f t="shared" si="0"/>
        <v>-1.6386231166831688E-2</v>
      </c>
    </row>
    <row r="16" spans="1:31" x14ac:dyDescent="0.25">
      <c r="H16" s="72"/>
      <c r="W16" s="133">
        <v>42626</v>
      </c>
      <c r="X16" s="10">
        <v>91.58</v>
      </c>
      <c r="Y16" s="10">
        <v>91.82</v>
      </c>
      <c r="Z16" s="10">
        <v>90.72</v>
      </c>
      <c r="AA16" s="10">
        <v>90.93</v>
      </c>
      <c r="AB16" s="95">
        <v>4082100</v>
      </c>
      <c r="AC16" s="10">
        <v>90.93</v>
      </c>
      <c r="AD16" s="2"/>
      <c r="AE16" s="138">
        <f t="shared" si="0"/>
        <v>-1.205997392438074E-2</v>
      </c>
    </row>
    <row r="17" spans="1:31" x14ac:dyDescent="0.25">
      <c r="W17" s="133">
        <v>42625</v>
      </c>
      <c r="X17" s="10">
        <v>91.4</v>
      </c>
      <c r="Y17" s="10">
        <v>92.26</v>
      </c>
      <c r="Z17" s="10">
        <v>91.04</v>
      </c>
      <c r="AA17" s="10">
        <v>92.04</v>
      </c>
      <c r="AB17" s="95">
        <v>5235400</v>
      </c>
      <c r="AC17" s="10">
        <v>92.04</v>
      </c>
      <c r="AD17" s="2"/>
      <c r="AE17" s="138">
        <f t="shared" si="0"/>
        <v>5.6818181818183433E-3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3568.2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42622</v>
      </c>
      <c r="X18" s="10">
        <v>92.74</v>
      </c>
      <c r="Y18" s="10">
        <v>92.79</v>
      </c>
      <c r="Z18" s="10">
        <v>91.52</v>
      </c>
      <c r="AA18" s="10">
        <v>91.52</v>
      </c>
      <c r="AB18" s="95">
        <v>6153400</v>
      </c>
      <c r="AC18" s="10">
        <v>91.52</v>
      </c>
      <c r="AD18" s="2"/>
      <c r="AE18" s="138">
        <f t="shared" si="0"/>
        <v>-1.7076576092793561E-2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42621</v>
      </c>
      <c r="X19" s="10">
        <v>93.56</v>
      </c>
      <c r="Y19" s="10">
        <v>93.86</v>
      </c>
      <c r="Z19" s="10">
        <v>92.28</v>
      </c>
      <c r="AA19" s="10">
        <v>93.11</v>
      </c>
      <c r="AB19" s="95">
        <v>7380800</v>
      </c>
      <c r="AC19" s="10">
        <v>93.11</v>
      </c>
      <c r="AD19" s="2"/>
      <c r="AE19" s="138">
        <f t="shared" si="0"/>
        <v>-5.3413096891358203E-3</v>
      </c>
    </row>
    <row r="20" spans="1:31" x14ac:dyDescent="0.25">
      <c r="W20" s="133">
        <v>42620</v>
      </c>
      <c r="X20" s="10">
        <v>93.18</v>
      </c>
      <c r="Y20" s="10">
        <v>93.81</v>
      </c>
      <c r="Z20" s="10">
        <v>92.86</v>
      </c>
      <c r="AA20" s="10">
        <v>93.61</v>
      </c>
      <c r="AB20" s="95">
        <v>3350400</v>
      </c>
      <c r="AC20" s="10">
        <v>93.61</v>
      </c>
      <c r="AD20" s="2"/>
      <c r="AE20" s="138">
        <f t="shared" si="0"/>
        <v>2.6778063410453079E-3</v>
      </c>
    </row>
    <row r="21" spans="1:31" x14ac:dyDescent="0.25">
      <c r="W21" s="133">
        <v>42619</v>
      </c>
      <c r="X21" s="10">
        <v>93.97</v>
      </c>
      <c r="Y21" s="10">
        <v>94.08</v>
      </c>
      <c r="Z21" s="10">
        <v>92.9</v>
      </c>
      <c r="AA21" s="10">
        <v>93.36</v>
      </c>
      <c r="AB21" s="95">
        <v>3745200</v>
      </c>
      <c r="AC21" s="10">
        <v>93.36</v>
      </c>
      <c r="AD21" s="2"/>
      <c r="AE21" s="138">
        <f t="shared" si="0"/>
        <v>-5.1150895140665842E-3</v>
      </c>
    </row>
    <row r="22" spans="1:31" x14ac:dyDescent="0.25">
      <c r="W22" s="133">
        <v>42615</v>
      </c>
      <c r="X22" s="10">
        <v>93.83</v>
      </c>
      <c r="Y22" s="10">
        <v>94.2</v>
      </c>
      <c r="Z22" s="10">
        <v>93.52</v>
      </c>
      <c r="AA22" s="10">
        <v>93.84</v>
      </c>
      <c r="AB22" s="95">
        <v>3133600</v>
      </c>
      <c r="AC22" s="10">
        <v>93.84</v>
      </c>
      <c r="AD22" s="2"/>
      <c r="AE22" s="138">
        <f t="shared" si="0"/>
        <v>5.0337367462782723E-3</v>
      </c>
    </row>
    <row r="23" spans="1:31" x14ac:dyDescent="0.25">
      <c r="W23" s="133">
        <v>42614</v>
      </c>
      <c r="X23" s="10">
        <v>93.56</v>
      </c>
      <c r="Y23" s="10">
        <v>93.75</v>
      </c>
      <c r="Z23" s="10">
        <v>93.07</v>
      </c>
      <c r="AA23" s="10">
        <v>93.37</v>
      </c>
      <c r="AB23" s="95">
        <v>3274400</v>
      </c>
      <c r="AC23" s="10">
        <v>93.37</v>
      </c>
      <c r="AD23" s="2"/>
      <c r="AE23" s="138">
        <f t="shared" si="0"/>
        <v>-3.2119914346895317E-4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92.86</v>
      </c>
      <c r="Y24" s="10">
        <v>93.53</v>
      </c>
      <c r="Z24" s="10">
        <v>92.31</v>
      </c>
      <c r="AA24" s="10">
        <v>93.4</v>
      </c>
      <c r="AB24" s="95">
        <v>5226300</v>
      </c>
      <c r="AC24" s="10">
        <v>93.4</v>
      </c>
      <c r="AD24" s="2"/>
      <c r="AE24" s="138">
        <f t="shared" si="0"/>
        <v>6.5739842655458958E-3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42612</v>
      </c>
      <c r="X25" s="10">
        <v>93.01</v>
      </c>
      <c r="Y25" s="10">
        <v>93.22</v>
      </c>
      <c r="Z25" s="10">
        <v>92.25</v>
      </c>
      <c r="AA25" s="10">
        <v>92.79</v>
      </c>
      <c r="AB25" s="95">
        <v>4971900</v>
      </c>
      <c r="AC25" s="10">
        <v>92.79</v>
      </c>
      <c r="AD25" s="2"/>
      <c r="AE25" s="138">
        <f t="shared" si="0"/>
        <v>-3.1155994843145018E-3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42611</v>
      </c>
      <c r="X26" s="10">
        <v>93.42</v>
      </c>
      <c r="Y26" s="10">
        <v>93.55</v>
      </c>
      <c r="Z26" s="10">
        <v>92.44</v>
      </c>
      <c r="AA26" s="10">
        <v>93.08</v>
      </c>
      <c r="AB26" s="95">
        <v>6093500</v>
      </c>
      <c r="AC26" s="10">
        <v>93.08</v>
      </c>
      <c r="AD26" s="2"/>
      <c r="AE26" s="138">
        <f t="shared" si="0"/>
        <v>-1.9300879262278414E-3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42608</v>
      </c>
      <c r="X27" s="10">
        <v>94.01</v>
      </c>
      <c r="Y27" s="10">
        <v>94.3</v>
      </c>
      <c r="Z27" s="10">
        <v>92.73</v>
      </c>
      <c r="AA27" s="10">
        <v>93.26</v>
      </c>
      <c r="AB27" s="95">
        <v>6370400</v>
      </c>
      <c r="AC27" s="10">
        <v>93.26</v>
      </c>
      <c r="AD27" s="2"/>
      <c r="AE27" s="138">
        <f t="shared" si="0"/>
        <v>-5.5448923011303108E-3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42607</v>
      </c>
      <c r="X28" s="10">
        <v>96.92</v>
      </c>
      <c r="Y28" s="10">
        <v>96.97</v>
      </c>
      <c r="Z28" s="10">
        <v>93.4</v>
      </c>
      <c r="AA28" s="10">
        <v>93.78</v>
      </c>
      <c r="AB28" s="95">
        <v>9393800</v>
      </c>
      <c r="AC28" s="10">
        <v>93.78</v>
      </c>
      <c r="AD28" s="2"/>
      <c r="AE28" s="138">
        <f t="shared" si="0"/>
        <v>-3.488731089842545E-2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42606</v>
      </c>
      <c r="X29" s="10">
        <v>97.05</v>
      </c>
      <c r="Y29" s="10">
        <v>98.09</v>
      </c>
      <c r="Z29" s="10">
        <v>96.96</v>
      </c>
      <c r="AA29" s="10">
        <v>97.17</v>
      </c>
      <c r="AB29" s="95">
        <v>3585600</v>
      </c>
      <c r="AC29" s="10">
        <v>97.17</v>
      </c>
      <c r="AD29" s="2"/>
      <c r="AE29" s="138">
        <f t="shared" si="0"/>
        <v>-1.0280662074636515E-3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42605</v>
      </c>
      <c r="X30" s="10">
        <v>98.27</v>
      </c>
      <c r="Y30" s="10">
        <v>98.44</v>
      </c>
      <c r="Z30" s="10">
        <v>97.1</v>
      </c>
      <c r="AA30" s="10">
        <v>97.27</v>
      </c>
      <c r="AB30" s="95">
        <v>3004400</v>
      </c>
      <c r="AC30" s="10">
        <v>97.27</v>
      </c>
      <c r="AD30" s="2"/>
      <c r="AE30" s="138">
        <f t="shared" si="0"/>
        <v>-7.4489795918367685E-3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42604</v>
      </c>
      <c r="X31" s="10">
        <v>96.99</v>
      </c>
      <c r="Y31" s="10">
        <v>98.11</v>
      </c>
      <c r="Z31" s="10">
        <v>96.31</v>
      </c>
      <c r="AA31" s="10">
        <v>98</v>
      </c>
      <c r="AB31" s="95">
        <v>4351800</v>
      </c>
      <c r="AC31" s="10">
        <v>98</v>
      </c>
      <c r="AD31" s="2"/>
      <c r="AE31" s="138">
        <f t="shared" si="0"/>
        <v>1.0309278350515427E-2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42601</v>
      </c>
      <c r="X32" s="10">
        <v>97.01</v>
      </c>
      <c r="Y32" s="10">
        <v>97.11</v>
      </c>
      <c r="Z32" s="10">
        <v>96.37</v>
      </c>
      <c r="AA32" s="10">
        <v>97</v>
      </c>
      <c r="AB32" s="95">
        <v>2939100</v>
      </c>
      <c r="AC32" s="10">
        <v>97</v>
      </c>
      <c r="AD32" s="2"/>
      <c r="AE32" s="138">
        <f t="shared" si="0"/>
        <v>-1.8522329697469031E-3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42600</v>
      </c>
      <c r="X33" s="10">
        <v>97.52</v>
      </c>
      <c r="Y33" s="10">
        <v>97.64</v>
      </c>
      <c r="Z33" s="10">
        <v>96.84</v>
      </c>
      <c r="AA33" s="10">
        <v>97.18</v>
      </c>
      <c r="AB33" s="95">
        <v>3192000</v>
      </c>
      <c r="AC33" s="10">
        <v>97.18</v>
      </c>
      <c r="AD33" s="2"/>
      <c r="AE33" s="138">
        <f t="shared" si="0"/>
        <v>-3.7929267042541293E-3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42599</v>
      </c>
      <c r="X34" s="10">
        <v>97.4</v>
      </c>
      <c r="Y34" s="10">
        <v>97.72</v>
      </c>
      <c r="Z34" s="10">
        <v>97.16</v>
      </c>
      <c r="AA34" s="10">
        <v>97.55</v>
      </c>
      <c r="AB34" s="95">
        <v>3107200</v>
      </c>
      <c r="AC34" s="10">
        <v>97.55</v>
      </c>
      <c r="AD34" s="2"/>
      <c r="AE34" s="138">
        <f t="shared" si="0"/>
        <v>-1.0250102501030423E-4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42598</v>
      </c>
      <c r="X35" s="10">
        <v>97.08</v>
      </c>
      <c r="Y35" s="10">
        <v>97.85</v>
      </c>
      <c r="Z35" s="10">
        <v>96.98</v>
      </c>
      <c r="AA35" s="10">
        <v>97.56</v>
      </c>
      <c r="AB35" s="95">
        <v>3328300</v>
      </c>
      <c r="AC35" s="10">
        <v>97.56</v>
      </c>
      <c r="AD35" s="2"/>
      <c r="AE35" s="138">
        <f t="shared" si="0"/>
        <v>-2.0496003279357744E-4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42597</v>
      </c>
      <c r="X36" s="10">
        <v>97.4</v>
      </c>
      <c r="Y36" s="10">
        <v>97.67</v>
      </c>
      <c r="Z36" s="10">
        <v>97.13</v>
      </c>
      <c r="AA36" s="10">
        <v>97.58</v>
      </c>
      <c r="AB36" s="95">
        <v>2397200</v>
      </c>
      <c r="AC36" s="10">
        <v>97.58</v>
      </c>
      <c r="AD36" s="2"/>
      <c r="AE36" s="138">
        <f t="shared" si="0"/>
        <v>1.5395668685209696E-3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42594</v>
      </c>
      <c r="X37" s="10">
        <v>97.32</v>
      </c>
      <c r="Y37" s="10">
        <v>97.45</v>
      </c>
      <c r="Z37" s="10">
        <v>96.89</v>
      </c>
      <c r="AA37" s="10">
        <v>97.43</v>
      </c>
      <c r="AB37" s="95">
        <v>2362500</v>
      </c>
      <c r="AC37" s="10">
        <v>97.43</v>
      </c>
      <c r="AD37" s="2"/>
      <c r="AE37" s="138">
        <f t="shared" si="0"/>
        <v>4.4329896907218114E-3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42593</v>
      </c>
      <c r="X38" s="10">
        <v>97.38</v>
      </c>
      <c r="Y38" s="10">
        <v>97.67</v>
      </c>
      <c r="Z38" s="10">
        <v>96.8</v>
      </c>
      <c r="AA38" s="10">
        <v>97</v>
      </c>
      <c r="AB38" s="95">
        <v>3870900</v>
      </c>
      <c r="AC38" s="10">
        <v>97</v>
      </c>
      <c r="AD38" s="2"/>
      <c r="AE38" s="138">
        <f t="shared" si="0"/>
        <v>-1.1327360724950886E-3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42592</v>
      </c>
      <c r="X39" s="10">
        <v>97.51</v>
      </c>
      <c r="Y39" s="10">
        <v>97.95</v>
      </c>
      <c r="Z39" s="10">
        <v>96.95</v>
      </c>
      <c r="AA39" s="10">
        <v>97.11</v>
      </c>
      <c r="AB39" s="95">
        <v>3784100</v>
      </c>
      <c r="AC39" s="10">
        <v>97.11</v>
      </c>
      <c r="AD39" s="2"/>
      <c r="AE39" s="138">
        <f t="shared" si="0"/>
        <v>-3.4889687018984095E-3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4" t="s">
        <v>78</v>
      </c>
      <c r="P40" s="584"/>
      <c r="W40" s="133">
        <v>42591</v>
      </c>
      <c r="X40" s="10">
        <v>97.46</v>
      </c>
      <c r="Y40" s="10">
        <v>97.8</v>
      </c>
      <c r="Z40" s="10">
        <v>96.95</v>
      </c>
      <c r="AA40" s="10">
        <v>97.45</v>
      </c>
      <c r="AB40" s="95">
        <v>2465300</v>
      </c>
      <c r="AC40" s="10">
        <v>97.45</v>
      </c>
      <c r="AD40" s="2"/>
      <c r="AE40" s="138">
        <f t="shared" si="0"/>
        <v>2.7783494546202991E-3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94.820000000000007</v>
      </c>
      <c r="Q41" s="2"/>
      <c r="W41" s="133">
        <v>42590</v>
      </c>
      <c r="X41" s="10">
        <v>97.37</v>
      </c>
      <c r="Y41" s="10">
        <v>97.62</v>
      </c>
      <c r="Z41" s="10">
        <v>96.85</v>
      </c>
      <c r="AA41" s="10">
        <v>97.18</v>
      </c>
      <c r="AB41" s="95">
        <v>3603400</v>
      </c>
      <c r="AC41" s="10">
        <v>97.18</v>
      </c>
      <c r="AD41" s="2"/>
      <c r="AE41" s="138">
        <f t="shared" si="0"/>
        <v>-1.951319708329069E-3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4">O42*$Q$4</f>
        <v>93.958000000000013</v>
      </c>
      <c r="Q42" s="2"/>
      <c r="T42" s="91" t="s">
        <v>113</v>
      </c>
      <c r="W42" s="133">
        <v>42587</v>
      </c>
      <c r="X42" s="10">
        <v>97.38</v>
      </c>
      <c r="Y42" s="10">
        <v>97.91</v>
      </c>
      <c r="Z42" s="10">
        <v>96.92</v>
      </c>
      <c r="AA42" s="10">
        <v>97.37</v>
      </c>
      <c r="AB42" s="95">
        <v>3797700</v>
      </c>
      <c r="AC42" s="10">
        <v>97.37</v>
      </c>
      <c r="AD42" s="2"/>
      <c r="AE42" s="138">
        <f t="shared" si="0"/>
        <v>4.1249871094153345E-3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4"/>
        <v>93.096000000000004</v>
      </c>
      <c r="Q43" s="2"/>
      <c r="T43" s="128" t="s">
        <v>98</v>
      </c>
      <c r="U43" s="129">
        <v>88.99</v>
      </c>
      <c r="W43" s="133">
        <v>42586</v>
      </c>
      <c r="X43" s="10">
        <v>97.26</v>
      </c>
      <c r="Y43" s="10">
        <v>97.93</v>
      </c>
      <c r="Z43" s="10">
        <v>96.27</v>
      </c>
      <c r="AA43" s="10">
        <v>96.97</v>
      </c>
      <c r="AB43" s="95">
        <v>4126000</v>
      </c>
      <c r="AC43" s="10">
        <v>96.97</v>
      </c>
      <c r="AD43" s="2"/>
      <c r="AE43" s="138">
        <f t="shared" si="0"/>
        <v>-4.7213383967977807E-3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4"/>
        <v>92.234000000000009</v>
      </c>
      <c r="Q44" s="2"/>
      <c r="T44" s="93" t="s">
        <v>99</v>
      </c>
      <c r="U44" s="130">
        <v>88.79</v>
      </c>
      <c r="W44" s="133">
        <v>42585</v>
      </c>
      <c r="X44" s="10">
        <v>97.7</v>
      </c>
      <c r="Y44" s="10">
        <v>97.99</v>
      </c>
      <c r="Z44" s="10">
        <v>96.96</v>
      </c>
      <c r="AA44" s="10">
        <v>97.43</v>
      </c>
      <c r="AB44" s="95">
        <v>6236900</v>
      </c>
      <c r="AC44" s="10">
        <v>97.43</v>
      </c>
      <c r="AD44" s="2"/>
      <c r="AE44" s="138">
        <f t="shared" si="0"/>
        <v>-6.4246379767488593E-3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4"/>
        <v>91.372000000000014</v>
      </c>
      <c r="Q45" s="2"/>
      <c r="T45" s="93" t="s">
        <v>100</v>
      </c>
      <c r="U45" s="130" t="s">
        <v>614</v>
      </c>
      <c r="W45" s="133">
        <v>42584</v>
      </c>
      <c r="X45" s="10">
        <v>95.75</v>
      </c>
      <c r="Y45" s="10">
        <v>98.66</v>
      </c>
      <c r="Z45" s="10">
        <v>95.62</v>
      </c>
      <c r="AA45" s="10">
        <v>98.06</v>
      </c>
      <c r="AB45" s="95">
        <v>12545900</v>
      </c>
      <c r="AC45" s="10">
        <v>98.06</v>
      </c>
      <c r="AD45" s="2"/>
      <c r="AE45" s="138">
        <f t="shared" si="0"/>
        <v>4.888223339394604E-2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4"/>
        <v>90.51</v>
      </c>
      <c r="Q46" s="2"/>
      <c r="T46" s="93" t="s">
        <v>101</v>
      </c>
      <c r="U46" s="130" t="s">
        <v>615</v>
      </c>
      <c r="W46" s="133">
        <v>42583</v>
      </c>
      <c r="X46" s="10">
        <v>92.58</v>
      </c>
      <c r="Y46" s="10">
        <v>94.05</v>
      </c>
      <c r="Z46" s="10">
        <v>92.27</v>
      </c>
      <c r="AA46" s="10">
        <v>93.49</v>
      </c>
      <c r="AB46" s="95">
        <v>6605000</v>
      </c>
      <c r="AC46" s="10">
        <v>93.49</v>
      </c>
      <c r="AD46" s="2"/>
      <c r="AE46" s="138">
        <f t="shared" si="0"/>
        <v>8.3045729076789421E-3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4"/>
        <v>89.64800000000001</v>
      </c>
      <c r="Q47" s="2"/>
      <c r="T47" s="93" t="s">
        <v>102</v>
      </c>
      <c r="U47" s="130">
        <v>110.93</v>
      </c>
      <c r="W47" s="133">
        <v>42580</v>
      </c>
      <c r="X47" s="10">
        <v>93.45</v>
      </c>
      <c r="Y47" s="10">
        <v>93.55</v>
      </c>
      <c r="Z47" s="10">
        <v>92.36</v>
      </c>
      <c r="AA47" s="10">
        <v>92.72</v>
      </c>
      <c r="AB47" s="95">
        <v>6120600</v>
      </c>
      <c r="AC47" s="10">
        <v>92.72</v>
      </c>
      <c r="AD47" s="2"/>
      <c r="AE47" s="138">
        <f t="shared" si="0"/>
        <v>-7.1742156547810465E-3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4"/>
        <v>88.786000000000001</v>
      </c>
      <c r="Q48" s="2"/>
      <c r="T48" s="93" t="s">
        <v>103</v>
      </c>
      <c r="U48" s="130">
        <v>0.84345899999999996</v>
      </c>
      <c r="W48" s="133">
        <v>42579</v>
      </c>
      <c r="X48" s="10">
        <v>92.67</v>
      </c>
      <c r="Y48" s="10">
        <v>93.72</v>
      </c>
      <c r="Z48" s="10">
        <v>92.16</v>
      </c>
      <c r="AA48" s="10">
        <v>93.39</v>
      </c>
      <c r="AB48" s="95">
        <v>3857300</v>
      </c>
      <c r="AC48" s="10">
        <v>93.39</v>
      </c>
      <c r="AD48" s="2"/>
      <c r="AE48" s="138">
        <f t="shared" si="0"/>
        <v>7.1174377224199059E-3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4"/>
        <v>87.924000000000007</v>
      </c>
      <c r="Q49" s="2"/>
      <c r="T49" s="93" t="s">
        <v>104</v>
      </c>
      <c r="U49" s="130" t="s">
        <v>403</v>
      </c>
      <c r="W49" s="133">
        <v>42578</v>
      </c>
      <c r="X49" s="10">
        <v>93.88</v>
      </c>
      <c r="Y49" s="10">
        <v>94</v>
      </c>
      <c r="Z49" s="10">
        <v>92.7</v>
      </c>
      <c r="AA49" s="10">
        <v>92.73</v>
      </c>
      <c r="AB49" s="95">
        <v>4633900</v>
      </c>
      <c r="AC49" s="10">
        <v>92.73</v>
      </c>
      <c r="AD49" s="2"/>
      <c r="AE49" s="138">
        <f t="shared" si="0"/>
        <v>-1.1933937133723926E-2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4"/>
        <v>87.061999999999998</v>
      </c>
      <c r="Q50" s="2"/>
      <c r="T50" s="93"/>
      <c r="U50" s="130"/>
      <c r="W50" s="133">
        <v>42577</v>
      </c>
      <c r="X50" s="10">
        <v>94.2</v>
      </c>
      <c r="Y50" s="10">
        <v>94.45</v>
      </c>
      <c r="Z50" s="10">
        <v>93.39</v>
      </c>
      <c r="AA50" s="10">
        <v>93.85</v>
      </c>
      <c r="AB50" s="95">
        <v>4901200</v>
      </c>
      <c r="AC50" s="10">
        <v>93.85</v>
      </c>
      <c r="AD50" s="2"/>
      <c r="AE50" s="138">
        <f t="shared" si="0"/>
        <v>-2.020416843896311E-3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4"/>
        <v>86.2</v>
      </c>
      <c r="Q51" s="2"/>
      <c r="T51" s="93" t="s">
        <v>105</v>
      </c>
      <c r="U51" s="130" t="s">
        <v>616</v>
      </c>
      <c r="W51" s="133">
        <v>42576</v>
      </c>
      <c r="X51" s="10">
        <v>95.75</v>
      </c>
      <c r="Y51" s="10">
        <v>96.22</v>
      </c>
      <c r="Z51" s="10">
        <v>93.73</v>
      </c>
      <c r="AA51" s="10">
        <v>94.04</v>
      </c>
      <c r="AB51" s="95">
        <v>7405200</v>
      </c>
      <c r="AC51" s="10">
        <v>94.04</v>
      </c>
      <c r="AD51" s="2"/>
      <c r="AE51" s="138">
        <f t="shared" si="0"/>
        <v>-2.5996892801657068E-2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4"/>
        <v>85.338000000000008</v>
      </c>
      <c r="Q52" s="2"/>
      <c r="T52" s="93" t="s">
        <v>106</v>
      </c>
      <c r="U52" s="130" t="s">
        <v>404</v>
      </c>
      <c r="W52" s="133">
        <v>42573</v>
      </c>
      <c r="X52" s="10">
        <v>97.08</v>
      </c>
      <c r="Y52" s="10">
        <v>97.14</v>
      </c>
      <c r="Z52" s="10">
        <v>96.2</v>
      </c>
      <c r="AA52" s="10">
        <v>96.55</v>
      </c>
      <c r="AB52" s="95">
        <v>2955700</v>
      </c>
      <c r="AC52" s="10">
        <v>96.55</v>
      </c>
      <c r="AD52" s="2"/>
      <c r="AE52" s="138">
        <f t="shared" si="0"/>
        <v>-4.1258380608562017E-3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4"/>
        <v>84.475999999999999</v>
      </c>
      <c r="Q53" s="2"/>
      <c r="T53" s="93" t="s">
        <v>107</v>
      </c>
      <c r="U53" s="131">
        <v>7525619</v>
      </c>
      <c r="W53" s="133">
        <v>42572</v>
      </c>
      <c r="X53" s="10">
        <v>97</v>
      </c>
      <c r="Y53" s="10">
        <v>97.12</v>
      </c>
      <c r="Z53" s="10">
        <v>96.55</v>
      </c>
      <c r="AA53" s="10">
        <v>96.95</v>
      </c>
      <c r="AB53" s="95">
        <v>3023000</v>
      </c>
      <c r="AC53" s="10">
        <v>96.95</v>
      </c>
      <c r="AD53" s="2"/>
      <c r="AE53" s="138">
        <f t="shared" si="0"/>
        <v>-5.1546391752577136E-4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4"/>
        <v>83.614000000000004</v>
      </c>
      <c r="T54" s="93" t="s">
        <v>110</v>
      </c>
      <c r="U54" s="131">
        <v>4841080</v>
      </c>
      <c r="W54" s="133">
        <v>42571</v>
      </c>
      <c r="X54" s="10">
        <v>97.26</v>
      </c>
      <c r="Y54" s="10">
        <v>97.37</v>
      </c>
      <c r="Z54" s="10">
        <v>96.65</v>
      </c>
      <c r="AA54" s="10">
        <v>97</v>
      </c>
      <c r="AB54" s="95">
        <v>3486000</v>
      </c>
      <c r="AC54" s="10">
        <v>97</v>
      </c>
      <c r="AD54" s="2"/>
      <c r="AE54" s="138">
        <f t="shared" si="0"/>
        <v>1.0319917440659854E-3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4"/>
        <v>82.751999999999995</v>
      </c>
      <c r="T55" s="93" t="s">
        <v>108</v>
      </c>
      <c r="U55" s="130" t="s">
        <v>617</v>
      </c>
      <c r="W55" s="133">
        <v>42570</v>
      </c>
      <c r="X55" s="10">
        <v>96.45</v>
      </c>
      <c r="Y55" s="10">
        <v>96.92</v>
      </c>
      <c r="Z55" s="10">
        <v>96.31</v>
      </c>
      <c r="AA55" s="10">
        <v>96.9</v>
      </c>
      <c r="AB55" s="95">
        <v>3101100</v>
      </c>
      <c r="AC55" s="10">
        <v>96.9</v>
      </c>
      <c r="AD55" s="2"/>
      <c r="AE55" s="138" t="e">
        <f t="shared" si="0"/>
        <v>#DIV/0!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4"/>
        <v>81.89</v>
      </c>
      <c r="T56" s="93" t="s">
        <v>111</v>
      </c>
      <c r="U56" s="130">
        <v>20.03</v>
      </c>
      <c r="W56" s="133">
        <v>42570</v>
      </c>
      <c r="X56" s="10" t="s">
        <v>402</v>
      </c>
      <c r="Y56" s="10"/>
      <c r="Z56" s="10"/>
      <c r="AA56" s="10"/>
      <c r="AB56" s="95"/>
      <c r="AC56" s="10"/>
      <c r="AD56" s="2"/>
      <c r="AE56" s="138">
        <f t="shared" si="0"/>
        <v>-1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4"/>
        <v>81.027999999999992</v>
      </c>
      <c r="T57" s="93" t="s">
        <v>112</v>
      </c>
      <c r="U57" s="130">
        <v>4.3499999999999996</v>
      </c>
      <c r="W57" s="133">
        <v>42569</v>
      </c>
      <c r="X57" s="10">
        <v>97.44</v>
      </c>
      <c r="Y57" s="10">
        <v>97.69</v>
      </c>
      <c r="Z57" s="10">
        <v>96.76</v>
      </c>
      <c r="AA57" s="10">
        <v>96.87</v>
      </c>
      <c r="AB57" s="95">
        <v>3571200</v>
      </c>
      <c r="AC57" s="10">
        <v>96.45</v>
      </c>
      <c r="AD57" s="2"/>
      <c r="AE57" s="138">
        <f t="shared" si="0"/>
        <v>-2.1725636250775615E-3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4"/>
        <v>80.166000000000011</v>
      </c>
      <c r="T58" s="93" t="s">
        <v>109</v>
      </c>
      <c r="U58" s="130" t="s">
        <v>618</v>
      </c>
      <c r="W58" s="133">
        <v>42566</v>
      </c>
      <c r="X58" s="10">
        <v>97.95</v>
      </c>
      <c r="Y58" s="10">
        <v>97.95</v>
      </c>
      <c r="Z58" s="10">
        <v>96.91</v>
      </c>
      <c r="AA58" s="10">
        <v>97.09</v>
      </c>
      <c r="AB58" s="95">
        <v>3346200</v>
      </c>
      <c r="AC58" s="10">
        <v>96.66</v>
      </c>
      <c r="AD58" s="2"/>
      <c r="AE58" s="138">
        <f t="shared" si="0"/>
        <v>-3.8132536328970845E-3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4"/>
        <v>79.304000000000002</v>
      </c>
      <c r="W59" s="133">
        <v>42565</v>
      </c>
      <c r="X59" s="10">
        <v>98.21</v>
      </c>
      <c r="Y59" s="10">
        <v>98.24</v>
      </c>
      <c r="Z59" s="10">
        <v>97.27</v>
      </c>
      <c r="AA59" s="10">
        <v>97.46</v>
      </c>
      <c r="AB59" s="95">
        <v>4816100</v>
      </c>
      <c r="AC59" s="10">
        <v>97.03</v>
      </c>
      <c r="AD59" s="2"/>
      <c r="AE59" s="138">
        <f t="shared" si="0"/>
        <v>-1.7489711934156604E-3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4"/>
        <v>78.442000000000007</v>
      </c>
      <c r="W60" s="133">
        <v>42564</v>
      </c>
      <c r="X60" s="10">
        <v>96.74</v>
      </c>
      <c r="Y60" s="10">
        <v>97.69</v>
      </c>
      <c r="Z60" s="10">
        <v>96.53</v>
      </c>
      <c r="AA60" s="10">
        <v>97.63</v>
      </c>
      <c r="AB60" s="95">
        <v>4276700</v>
      </c>
      <c r="AC60" s="10">
        <v>97.2</v>
      </c>
      <c r="AD60" s="2"/>
      <c r="AE60" s="138">
        <f t="shared" si="0"/>
        <v>1.2078300708038281E-2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4"/>
        <v>77.58</v>
      </c>
      <c r="W61" s="133">
        <v>42563</v>
      </c>
      <c r="X61" s="10">
        <v>96.83</v>
      </c>
      <c r="Y61" s="10">
        <v>97</v>
      </c>
      <c r="Z61" s="10">
        <v>95.9</v>
      </c>
      <c r="AA61" s="10">
        <v>96.46</v>
      </c>
      <c r="AB61" s="95">
        <v>3974300</v>
      </c>
      <c r="AC61" s="10">
        <v>96.04</v>
      </c>
      <c r="AD61" s="2"/>
      <c r="AE61" s="138">
        <f t="shared" si="0"/>
        <v>-3.9410910599460003E-3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42562</v>
      </c>
      <c r="X62" s="10">
        <v>96.69</v>
      </c>
      <c r="Y62" s="10">
        <v>97.21</v>
      </c>
      <c r="Z62" s="10">
        <v>96.5</v>
      </c>
      <c r="AA62" s="10">
        <v>96.84</v>
      </c>
      <c r="AB62" s="95">
        <v>3567300</v>
      </c>
      <c r="AC62" s="10">
        <v>96.42</v>
      </c>
      <c r="AD62" s="2"/>
      <c r="AE62" s="138">
        <f t="shared" si="0"/>
        <v>1.0382059800664312E-3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42559</v>
      </c>
      <c r="X63" s="10">
        <v>96.34</v>
      </c>
      <c r="Y63" s="10">
        <v>96.82</v>
      </c>
      <c r="Z63" s="10">
        <v>95.59</v>
      </c>
      <c r="AA63" s="10">
        <v>96.74</v>
      </c>
      <c r="AB63" s="95">
        <v>3722600</v>
      </c>
      <c r="AC63" s="10">
        <v>96.32</v>
      </c>
      <c r="AD63" s="2"/>
      <c r="AE63" s="138">
        <f t="shared" si="0"/>
        <v>1.3041649137568223E-2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42558</v>
      </c>
      <c r="X64" s="10">
        <v>96.29</v>
      </c>
      <c r="Y64" s="10">
        <v>96.43</v>
      </c>
      <c r="Z64" s="10">
        <v>95.21</v>
      </c>
      <c r="AA64" s="10">
        <v>95.5</v>
      </c>
      <c r="AB64" s="95">
        <v>4199100</v>
      </c>
      <c r="AC64" s="10">
        <v>95.08</v>
      </c>
      <c r="AD64" s="2"/>
      <c r="AE64" s="138">
        <f t="shared" si="0"/>
        <v>-5.8552906733584376E-3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42557</v>
      </c>
      <c r="X65" s="10">
        <v>94.85</v>
      </c>
      <c r="Y65" s="10">
        <v>96.14</v>
      </c>
      <c r="Z65" s="10">
        <v>94.72</v>
      </c>
      <c r="AA65" s="10">
        <v>96.06</v>
      </c>
      <c r="AB65" s="95">
        <v>5637500</v>
      </c>
      <c r="AC65" s="10">
        <v>95.64</v>
      </c>
      <c r="AD65" s="2"/>
      <c r="AE65" s="138">
        <f t="shared" si="0"/>
        <v>1.1421319796954377E-2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42556</v>
      </c>
      <c r="X66" s="10">
        <v>94.49</v>
      </c>
      <c r="Y66" s="10">
        <v>95.53</v>
      </c>
      <c r="Z66" s="10">
        <v>94.42</v>
      </c>
      <c r="AA66" s="10">
        <v>94.98</v>
      </c>
      <c r="AB66" s="95">
        <v>4269000</v>
      </c>
      <c r="AC66" s="10">
        <v>94.56</v>
      </c>
      <c r="AD66" s="2"/>
      <c r="AE66" s="138">
        <f t="shared" si="0"/>
        <v>-2.1146119687032172E-4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42552</v>
      </c>
      <c r="X67" s="10">
        <v>95.88</v>
      </c>
      <c r="Y67" s="10">
        <v>96.04</v>
      </c>
      <c r="Z67" s="10">
        <v>94.72</v>
      </c>
      <c r="AA67" s="10">
        <v>95</v>
      </c>
      <c r="AB67" s="95">
        <v>3783900</v>
      </c>
      <c r="AC67" s="10">
        <v>94.58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42551</v>
      </c>
      <c r="X68" s="10">
        <v>94.8</v>
      </c>
      <c r="Y68" s="10">
        <v>95.74</v>
      </c>
      <c r="Z68" s="10">
        <v>94.36</v>
      </c>
      <c r="AA68" s="10">
        <v>95.74</v>
      </c>
      <c r="AB68" s="95">
        <v>4936900</v>
      </c>
      <c r="AC68" s="10">
        <v>95.32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63 H36:H63">
    <cfRule type="expression" dxfId="639" priority="9">
      <formula>F36&gt;0</formula>
    </cfRule>
    <cfRule type="expression" dxfId="638" priority="10">
      <formula>F36&lt;0</formula>
    </cfRule>
  </conditionalFormatting>
  <conditionalFormatting sqref="Q7">
    <cfRule type="expression" dxfId="637" priority="7">
      <formula>Q7&gt;0</formula>
    </cfRule>
    <cfRule type="expression" dxfId="636" priority="8">
      <formula>Q7&lt;0</formula>
    </cfRule>
  </conditionalFormatting>
  <conditionalFormatting sqref="Q8">
    <cfRule type="expression" dxfId="635" priority="5">
      <formula>Q8&gt;0</formula>
    </cfRule>
    <cfRule type="expression" dxfId="634" priority="6">
      <formula>Q8&lt;0</formula>
    </cfRule>
  </conditionalFormatting>
  <conditionalFormatting sqref="F25:F35">
    <cfRule type="expression" dxfId="633" priority="3">
      <formula>F25&gt;0</formula>
    </cfRule>
    <cfRule type="expression" dxfId="632" priority="4">
      <formula>F25&lt;0</formula>
    </cfRule>
  </conditionalFormatting>
  <conditionalFormatting sqref="H25:H35">
    <cfRule type="expression" dxfId="631" priority="1">
      <formula>H25&gt;0</formula>
    </cfRule>
    <cfRule type="expression" dxfId="6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3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625" bestFit="1" customWidth="1"/>
    <col min="2" max="2" width="10.75" style="30" bestFit="1" customWidth="1"/>
    <col min="3" max="3" width="9.125" customWidth="1"/>
    <col min="4" max="4" width="9.125" style="80"/>
    <col min="5" max="5" width="9.125" style="2"/>
    <col min="6" max="6" width="14.875" style="2" bestFit="1" customWidth="1"/>
    <col min="7" max="7" width="10.75" bestFit="1" customWidth="1"/>
    <col min="8" max="8" width="10.625" style="72" bestFit="1" customWidth="1"/>
    <col min="9" max="9" width="15.25" style="80" customWidth="1"/>
    <col min="10" max="10" width="9.125" style="2"/>
    <col min="11" max="11" width="10.625" style="2" bestFit="1" customWidth="1"/>
    <col min="12" max="12" width="9.625" bestFit="1" customWidth="1"/>
    <col min="13" max="13" width="9.625" style="2" bestFit="1" customWidth="1"/>
    <col min="17" max="17" width="11.125" customWidth="1"/>
    <col min="18" max="18" width="9.375" bestFit="1" customWidth="1"/>
    <col min="20" max="20" width="16.125" style="42" bestFit="1" customWidth="1"/>
    <col min="21" max="21" width="31.375" style="34" customWidth="1"/>
    <col min="22" max="22" width="25.875" customWidth="1"/>
    <col min="23" max="23" width="15.75" customWidth="1"/>
    <col min="24" max="24" width="13.125" customWidth="1"/>
    <col min="25" max="27" width="6" bestFit="1" customWidth="1"/>
    <col min="28" max="28" width="11.125" bestFit="1" customWidth="1"/>
    <col min="29" max="29" width="10.25" bestFit="1" customWidth="1"/>
    <col min="31" max="31" width="15" customWidth="1"/>
    <col min="35" max="35" width="31.75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532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C219-H219</f>
        <v>7678</v>
      </c>
      <c r="T2" s="42">
        <v>42620</v>
      </c>
      <c r="U2" s="34" t="s">
        <v>340</v>
      </c>
      <c r="W2" s="133">
        <v>42646</v>
      </c>
      <c r="X2" s="10">
        <v>15.89</v>
      </c>
      <c r="Y2" s="10">
        <v>16.09</v>
      </c>
      <c r="Z2" s="10">
        <v>15.61</v>
      </c>
      <c r="AA2" s="10">
        <v>15.98</v>
      </c>
      <c r="AB2" s="95">
        <v>10435500</v>
      </c>
      <c r="AC2" s="10">
        <v>15.98</v>
      </c>
      <c r="AE2" s="138">
        <f t="shared" ref="AE2:AE14" si="0">AC2/AC3-1</f>
        <v>1.0752688172043001E-2</v>
      </c>
    </row>
    <row r="3" spans="1:41" x14ac:dyDescent="0.25">
      <c r="A3" s="23" t="s">
        <v>71</v>
      </c>
      <c r="B3" s="532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2">
        <f>IF(Q2=0, Q4, (F219-K219-M219)/Q2)</f>
        <v>15.951528913779402</v>
      </c>
      <c r="W3" s="133">
        <v>42643</v>
      </c>
      <c r="X3" s="10">
        <v>15.95</v>
      </c>
      <c r="Y3" s="10">
        <v>16.16</v>
      </c>
      <c r="Z3" s="10">
        <v>15.76</v>
      </c>
      <c r="AA3" s="10">
        <v>15.81</v>
      </c>
      <c r="AB3" s="95">
        <v>19201700</v>
      </c>
      <c r="AC3" s="10">
        <v>15.81</v>
      </c>
      <c r="AE3" s="138">
        <f t="shared" si="0"/>
        <v>-5.6603773584905648E-3</v>
      </c>
      <c r="AL3" s="234"/>
      <c r="AO3" s="234"/>
    </row>
    <row r="4" spans="1:41" x14ac:dyDescent="0.25">
      <c r="B4" s="532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16.12</v>
      </c>
      <c r="R4" s="527">
        <v>3.1399999999999997E-2</v>
      </c>
      <c r="W4" s="133">
        <v>42642</v>
      </c>
      <c r="X4" s="10">
        <v>15.28</v>
      </c>
      <c r="Y4" s="10">
        <v>16.25</v>
      </c>
      <c r="Z4" s="10">
        <v>15.28</v>
      </c>
      <c r="AA4" s="10">
        <v>15.9</v>
      </c>
      <c r="AB4" s="95">
        <v>34965500</v>
      </c>
      <c r="AC4" s="10">
        <v>15.9</v>
      </c>
      <c r="AE4" s="138">
        <f t="shared" si="0"/>
        <v>4.743083003952564E-2</v>
      </c>
      <c r="AJ4" s="235"/>
      <c r="AL4" s="234"/>
      <c r="AO4" s="234"/>
    </row>
    <row r="5" spans="1:41" x14ac:dyDescent="0.25">
      <c r="B5" s="592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123769.36</v>
      </c>
      <c r="T5" s="67"/>
      <c r="W5" s="133">
        <v>42641</v>
      </c>
      <c r="X5" s="10">
        <v>14.21</v>
      </c>
      <c r="Y5" s="10">
        <v>15.24</v>
      </c>
      <c r="Z5" s="10">
        <v>13.84</v>
      </c>
      <c r="AA5" s="10">
        <v>15.18</v>
      </c>
      <c r="AB5" s="95">
        <v>30979900</v>
      </c>
      <c r="AC5" s="10">
        <v>15.18</v>
      </c>
      <c r="AE5" s="138">
        <f t="shared" si="0"/>
        <v>7.9658605974395336E-2</v>
      </c>
    </row>
    <row r="6" spans="1:41" x14ac:dyDescent="0.25">
      <c r="B6" s="592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122475.83899999825</v>
      </c>
      <c r="W6" s="133">
        <v>42640</v>
      </c>
      <c r="X6" s="10">
        <v>14.16</v>
      </c>
      <c r="Y6" s="10">
        <v>14.22</v>
      </c>
      <c r="Z6" s="10">
        <v>13.9</v>
      </c>
      <c r="AA6" s="10">
        <v>14.06</v>
      </c>
      <c r="AB6" s="95">
        <v>16028700</v>
      </c>
      <c r="AC6" s="10">
        <v>14.06</v>
      </c>
      <c r="AE6" s="138">
        <f t="shared" si="0"/>
        <v>-2.4288688410825765E-2</v>
      </c>
    </row>
    <row r="7" spans="1:41" x14ac:dyDescent="0.25">
      <c r="B7" s="592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93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185</v>
      </c>
      <c r="Q7" s="2">
        <f>Q10+Q8</f>
        <v>1293.5210000017105</v>
      </c>
      <c r="R7">
        <v>500</v>
      </c>
      <c r="U7" s="184"/>
      <c r="W7" s="133">
        <v>42639</v>
      </c>
      <c r="X7" s="10">
        <v>14.55</v>
      </c>
      <c r="Y7" s="10">
        <v>14.85</v>
      </c>
      <c r="Z7" s="10">
        <v>14.38</v>
      </c>
      <c r="AA7" s="10">
        <v>14.41</v>
      </c>
      <c r="AB7" s="95">
        <v>11913000</v>
      </c>
      <c r="AC7" s="10">
        <v>14.41</v>
      </c>
      <c r="AE7" s="138">
        <f t="shared" si="0"/>
        <v>-5.52104899930983E-3</v>
      </c>
    </row>
    <row r="8" spans="1:41" x14ac:dyDescent="0.25">
      <c r="B8" s="592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93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188</v>
      </c>
      <c r="P8" s="34"/>
      <c r="Q8" s="2">
        <f>K219+M219-F219+Q2*Q4</f>
        <v>1293.5210000017105</v>
      </c>
      <c r="W8" s="133">
        <v>42636</v>
      </c>
      <c r="X8" s="10">
        <v>14.71</v>
      </c>
      <c r="Y8" s="10">
        <v>15.1</v>
      </c>
      <c r="Z8" s="10">
        <v>14.26</v>
      </c>
      <c r="AA8" s="10">
        <v>14.49</v>
      </c>
      <c r="AB8" s="95">
        <v>22031500</v>
      </c>
      <c r="AC8" s="10">
        <v>14.49</v>
      </c>
      <c r="AE8" s="138">
        <f t="shared" si="0"/>
        <v>-2.5554808338937418E-2</v>
      </c>
    </row>
    <row r="9" spans="1:41" x14ac:dyDescent="0.25">
      <c r="B9" s="592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222</v>
      </c>
      <c r="Q9" s="138">
        <f>IF(Q2=0, 0, Q8/Q6)</f>
        <v>1.0561438162523867E-2</v>
      </c>
      <c r="W9" s="133">
        <v>42635</v>
      </c>
      <c r="X9" s="10">
        <v>14.8</v>
      </c>
      <c r="Y9" s="10">
        <v>15.23</v>
      </c>
      <c r="Z9" s="10">
        <v>14.74</v>
      </c>
      <c r="AA9" s="10">
        <v>14.87</v>
      </c>
      <c r="AB9" s="95">
        <v>17035300</v>
      </c>
      <c r="AC9" s="10">
        <v>14.87</v>
      </c>
      <c r="AE9" s="138">
        <f t="shared" si="0"/>
        <v>1.5017064846416295E-2</v>
      </c>
    </row>
    <row r="10" spans="1:41" ht="15" customHeight="1" x14ac:dyDescent="0.25">
      <c r="B10" s="532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94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221</v>
      </c>
      <c r="P10" s="34"/>
      <c r="Q10" s="2">
        <f>M30</f>
        <v>0</v>
      </c>
      <c r="W10" s="133">
        <v>42634</v>
      </c>
      <c r="X10" s="10">
        <v>14.11</v>
      </c>
      <c r="Y10" s="10">
        <v>14.68</v>
      </c>
      <c r="Z10" s="10">
        <v>14.07</v>
      </c>
      <c r="AA10" s="10">
        <v>14.65</v>
      </c>
      <c r="AB10" s="95">
        <v>18859300</v>
      </c>
      <c r="AC10" s="10">
        <v>14.65</v>
      </c>
      <c r="AE10" s="138">
        <f t="shared" si="0"/>
        <v>5.6236481614996503E-2</v>
      </c>
    </row>
    <row r="11" spans="1:41" x14ac:dyDescent="0.25">
      <c r="B11" s="532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94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182</v>
      </c>
      <c r="P11" s="34"/>
      <c r="Q11" s="138">
        <f>VALUE(TRIM(CLEAN(MID(U58, FIND("(", U58)+1, 5))))</f>
        <v>1.2699999999999999E-2</v>
      </c>
      <c r="W11" s="133">
        <v>42633</v>
      </c>
      <c r="X11" s="10">
        <v>14.02</v>
      </c>
      <c r="Y11" s="10">
        <v>14.31</v>
      </c>
      <c r="Z11" s="10">
        <v>13.8</v>
      </c>
      <c r="AA11" s="10">
        <v>13.87</v>
      </c>
      <c r="AB11" s="95">
        <v>15967200</v>
      </c>
      <c r="AC11" s="10">
        <v>13.87</v>
      </c>
      <c r="AE11" s="138">
        <f t="shared" si="0"/>
        <v>-1.5613910574875822E-2</v>
      </c>
    </row>
    <row r="12" spans="1:41" x14ac:dyDescent="0.25">
      <c r="B12" s="532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94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42632</v>
      </c>
      <c r="X12" s="10">
        <v>14.5</v>
      </c>
      <c r="Y12" s="10">
        <v>14.63</v>
      </c>
      <c r="Z12" s="10">
        <v>14.08</v>
      </c>
      <c r="AA12" s="10">
        <v>14.09</v>
      </c>
      <c r="AB12" s="95">
        <v>12868800</v>
      </c>
      <c r="AC12" s="10">
        <v>14.09</v>
      </c>
      <c r="AE12" s="138">
        <f t="shared" si="0"/>
        <v>-1.0533707865168607E-2</v>
      </c>
    </row>
    <row r="13" spans="1:41" x14ac:dyDescent="0.25">
      <c r="B13" s="532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94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42629</v>
      </c>
      <c r="X13" s="10">
        <v>13.95</v>
      </c>
      <c r="Y13" s="10">
        <v>14.28</v>
      </c>
      <c r="Z13" s="10">
        <v>13.9</v>
      </c>
      <c r="AA13" s="10">
        <v>14.24</v>
      </c>
      <c r="AB13" s="95">
        <v>12956500</v>
      </c>
      <c r="AC13" s="10">
        <v>14.24</v>
      </c>
      <c r="AE13" s="138">
        <f t="shared" si="0"/>
        <v>-1.4025245441794398E-3</v>
      </c>
    </row>
    <row r="14" spans="1:41" x14ac:dyDescent="0.25">
      <c r="B14" s="532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94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42628</v>
      </c>
      <c r="X14" s="10">
        <v>14.12</v>
      </c>
      <c r="Y14" s="10">
        <v>14.5</v>
      </c>
      <c r="Z14" s="10">
        <v>14.08</v>
      </c>
      <c r="AA14" s="10">
        <v>14.26</v>
      </c>
      <c r="AB14" s="95">
        <v>12191200</v>
      </c>
      <c r="AC14" s="10">
        <v>14.26</v>
      </c>
      <c r="AE14" s="138">
        <f t="shared" si="0"/>
        <v>1.7844396859386213E-2</v>
      </c>
    </row>
    <row r="15" spans="1:41" x14ac:dyDescent="0.25">
      <c r="B15" s="532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94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42627</v>
      </c>
      <c r="X15" s="10">
        <v>14.3</v>
      </c>
      <c r="Y15" s="10">
        <v>14.58</v>
      </c>
      <c r="Z15" s="10">
        <v>13.95</v>
      </c>
      <c r="AA15" s="10">
        <v>14.01</v>
      </c>
      <c r="AB15" s="95">
        <v>18840400</v>
      </c>
      <c r="AC15" s="10">
        <v>14.01</v>
      </c>
      <c r="AE15" s="138">
        <f>AC15/AC16-1</f>
        <v>-2.3012552301255207E-2</v>
      </c>
    </row>
    <row r="16" spans="1:41" x14ac:dyDescent="0.25">
      <c r="B16" s="532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94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42626</v>
      </c>
      <c r="X16" s="10">
        <v>15.09</v>
      </c>
      <c r="Y16" s="10">
        <v>15.1</v>
      </c>
      <c r="Z16" s="10">
        <v>14.23</v>
      </c>
      <c r="AA16" s="10">
        <v>14.34</v>
      </c>
      <c r="AB16" s="95">
        <v>28846500</v>
      </c>
      <c r="AC16" s="10">
        <v>14.34</v>
      </c>
      <c r="AE16" s="138">
        <f t="shared" ref="AE16:AE67" si="4">AC16/AC17-1</f>
        <v>-7.3044602456367236E-2</v>
      </c>
    </row>
    <row r="17" spans="1:31" x14ac:dyDescent="0.25">
      <c r="A17" s="2"/>
      <c r="B17" s="532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94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42625</v>
      </c>
      <c r="X17" s="10">
        <v>15.4</v>
      </c>
      <c r="Y17" s="10">
        <v>15.74</v>
      </c>
      <c r="Z17" s="10">
        <v>15.07</v>
      </c>
      <c r="AA17" s="10">
        <v>15.47</v>
      </c>
      <c r="AB17" s="95">
        <v>18951200</v>
      </c>
      <c r="AC17" s="10">
        <v>15.47</v>
      </c>
      <c r="AE17" s="138">
        <f t="shared" si="4"/>
        <v>-1.276324186343325E-2</v>
      </c>
    </row>
    <row r="18" spans="1:31" x14ac:dyDescent="0.25">
      <c r="B18" s="532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42622</v>
      </c>
      <c r="X18" s="10">
        <v>16.440000000000001</v>
      </c>
      <c r="Y18" s="10">
        <v>16.61</v>
      </c>
      <c r="Z18" s="10">
        <v>15.67</v>
      </c>
      <c r="AA18" s="10">
        <v>15.67</v>
      </c>
      <c r="AB18" s="95">
        <v>17156500</v>
      </c>
      <c r="AC18" s="10">
        <v>15.67</v>
      </c>
      <c r="AE18" s="138">
        <f t="shared" si="4"/>
        <v>-6.3918757467144482E-2</v>
      </c>
    </row>
    <row r="19" spans="1:31" x14ac:dyDescent="0.25">
      <c r="A19" s="2"/>
      <c r="B19" s="532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42621</v>
      </c>
      <c r="X19" s="10">
        <v>15.89</v>
      </c>
      <c r="Y19" s="10">
        <v>16.899999999999999</v>
      </c>
      <c r="Z19" s="10">
        <v>15.77</v>
      </c>
      <c r="AA19" s="10">
        <v>16.739999999999998</v>
      </c>
      <c r="AB19" s="95">
        <v>26230500</v>
      </c>
      <c r="AC19" s="10">
        <v>16.739999999999998</v>
      </c>
      <c r="AE19" s="138">
        <f t="shared" si="4"/>
        <v>6.6921606118546695E-2</v>
      </c>
    </row>
    <row r="20" spans="1:31" x14ac:dyDescent="0.25">
      <c r="B20" s="532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42620</v>
      </c>
      <c r="X20" s="10">
        <v>15.8</v>
      </c>
      <c r="Y20" s="10">
        <v>15.93</v>
      </c>
      <c r="Z20" s="10">
        <v>15.47</v>
      </c>
      <c r="AA20" s="10">
        <v>15.69</v>
      </c>
      <c r="AB20" s="95">
        <v>12819100</v>
      </c>
      <c r="AC20" s="10">
        <v>15.69</v>
      </c>
      <c r="AE20" s="138">
        <f t="shared" si="4"/>
        <v>3.1969309462915874E-3</v>
      </c>
    </row>
    <row r="21" spans="1:31" x14ac:dyDescent="0.25">
      <c r="B21" s="532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42619</v>
      </c>
      <c r="X21" s="10">
        <v>15.57</v>
      </c>
      <c r="Y21" s="10">
        <v>15.71</v>
      </c>
      <c r="Z21" s="10">
        <v>15.28</v>
      </c>
      <c r="AA21" s="10">
        <v>15.64</v>
      </c>
      <c r="AB21" s="95">
        <v>10021700</v>
      </c>
      <c r="AC21" s="10">
        <v>15.64</v>
      </c>
      <c r="AE21" s="138">
        <f t="shared" si="4"/>
        <v>9.6836668818591765E-3</v>
      </c>
    </row>
    <row r="22" spans="1:31" x14ac:dyDescent="0.25">
      <c r="B22" s="532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42615</v>
      </c>
      <c r="X22" s="10">
        <v>15.37</v>
      </c>
      <c r="Y22" s="10">
        <v>15.69</v>
      </c>
      <c r="Z22" s="10">
        <v>15.35</v>
      </c>
      <c r="AA22" s="10">
        <v>15.49</v>
      </c>
      <c r="AB22" s="95">
        <v>12584600</v>
      </c>
      <c r="AC22" s="10">
        <v>15.49</v>
      </c>
      <c r="AE22" s="138">
        <f t="shared" si="4"/>
        <v>2.5148908007941895E-2</v>
      </c>
    </row>
    <row r="23" spans="1:31" x14ac:dyDescent="0.25">
      <c r="B23" s="532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42614</v>
      </c>
      <c r="X23" s="10">
        <v>14.96</v>
      </c>
      <c r="Y23" s="10">
        <v>15.26</v>
      </c>
      <c r="Z23" s="10">
        <v>14.82</v>
      </c>
      <c r="AA23" s="10">
        <v>15.11</v>
      </c>
      <c r="AB23" s="95">
        <v>14881800</v>
      </c>
      <c r="AC23" s="10">
        <v>15.11</v>
      </c>
      <c r="AE23" s="138">
        <f t="shared" si="4"/>
        <v>5.9920106524633532E-3</v>
      </c>
    </row>
    <row r="24" spans="1:31" x14ac:dyDescent="0.25">
      <c r="B24" s="532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42613</v>
      </c>
      <c r="X24" s="10">
        <v>15.4</v>
      </c>
      <c r="Y24" s="10">
        <v>15.51</v>
      </c>
      <c r="Z24" s="10">
        <v>14.92</v>
      </c>
      <c r="AA24" s="10">
        <v>15.02</v>
      </c>
      <c r="AB24" s="95">
        <v>17317200</v>
      </c>
      <c r="AC24" s="10">
        <v>15.02</v>
      </c>
      <c r="AE24" s="138">
        <f t="shared" si="4"/>
        <v>-3.4083601286173715E-2</v>
      </c>
    </row>
    <row r="25" spans="1:31" x14ac:dyDescent="0.25">
      <c r="B25" s="532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42612</v>
      </c>
      <c r="X25" s="10">
        <v>15.99</v>
      </c>
      <c r="Y25" s="10">
        <v>16.16</v>
      </c>
      <c r="Z25" s="10">
        <v>15.42</v>
      </c>
      <c r="AA25" s="10">
        <v>15.55</v>
      </c>
      <c r="AB25" s="95">
        <v>15529300</v>
      </c>
      <c r="AC25" s="10">
        <v>15.55</v>
      </c>
      <c r="AE25" s="138">
        <f t="shared" si="4"/>
        <v>-2.7517198248905528E-2</v>
      </c>
    </row>
    <row r="26" spans="1:31" x14ac:dyDescent="0.25">
      <c r="B26" s="532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42611</v>
      </c>
      <c r="X26" s="10">
        <v>15.84</v>
      </c>
      <c r="Y26" s="10">
        <v>16.079999999999998</v>
      </c>
      <c r="Z26" s="10">
        <v>15.73</v>
      </c>
      <c r="AA26" s="10">
        <v>15.99</v>
      </c>
      <c r="AB26" s="95">
        <v>9884400</v>
      </c>
      <c r="AC26" s="10">
        <v>15.99</v>
      </c>
      <c r="AE26" s="138">
        <f t="shared" si="4"/>
        <v>2.5078369905957576E-3</v>
      </c>
    </row>
    <row r="27" spans="1:31" x14ac:dyDescent="0.25">
      <c r="B27" s="532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42608</v>
      </c>
      <c r="X27" s="10">
        <v>16.07</v>
      </c>
      <c r="Y27" s="10">
        <v>16.32</v>
      </c>
      <c r="Z27" s="10">
        <v>15.75</v>
      </c>
      <c r="AA27" s="10">
        <v>15.95</v>
      </c>
      <c r="AB27" s="95">
        <v>15538800</v>
      </c>
      <c r="AC27" s="10">
        <v>15.95</v>
      </c>
      <c r="AE27" s="138">
        <f t="shared" si="4"/>
        <v>-3.7476577139289313E-3</v>
      </c>
    </row>
    <row r="28" spans="1:31" x14ac:dyDescent="0.25">
      <c r="B28" s="532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42607</v>
      </c>
      <c r="X28" s="10">
        <v>16.02</v>
      </c>
      <c r="Y28" s="10">
        <v>16.28</v>
      </c>
      <c r="Z28" s="10">
        <v>15.91</v>
      </c>
      <c r="AA28" s="10">
        <v>16.010000000000002</v>
      </c>
      <c r="AB28" s="95">
        <v>11531900</v>
      </c>
      <c r="AC28" s="10">
        <v>16.010000000000002</v>
      </c>
      <c r="AE28" s="138">
        <f t="shared" si="4"/>
        <v>-3.1133250311330407E-3</v>
      </c>
    </row>
    <row r="29" spans="1:31" x14ac:dyDescent="0.25">
      <c r="B29" s="532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42606</v>
      </c>
      <c r="X29" s="10">
        <v>16.34</v>
      </c>
      <c r="Y29" s="10">
        <v>16.53</v>
      </c>
      <c r="Z29" s="10">
        <v>15.97</v>
      </c>
      <c r="AA29" s="10">
        <v>16.059999999999999</v>
      </c>
      <c r="AB29" s="95">
        <v>16495700</v>
      </c>
      <c r="AC29" s="10">
        <v>16.059999999999999</v>
      </c>
      <c r="AE29" s="138">
        <f t="shared" si="4"/>
        <v>-2.251978088861839E-2</v>
      </c>
    </row>
    <row r="30" spans="1:31" x14ac:dyDescent="0.25">
      <c r="B30" s="532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42605</v>
      </c>
      <c r="X30" s="10">
        <v>15.73</v>
      </c>
      <c r="Y30" s="10">
        <v>16.55</v>
      </c>
      <c r="Z30" s="10">
        <v>15.67</v>
      </c>
      <c r="AA30" s="10">
        <v>16.43</v>
      </c>
      <c r="AB30" s="95">
        <v>29790900</v>
      </c>
      <c r="AC30" s="10">
        <v>16.43</v>
      </c>
      <c r="AE30" s="138">
        <f t="shared" si="4"/>
        <v>5.0511508951406547E-2</v>
      </c>
    </row>
    <row r="31" spans="1:31" x14ac:dyDescent="0.25">
      <c r="B31" s="532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42604</v>
      </c>
      <c r="X31" s="10">
        <v>16.2</v>
      </c>
      <c r="Y31" s="10">
        <v>16.25</v>
      </c>
      <c r="Z31" s="10">
        <v>15.45</v>
      </c>
      <c r="AA31" s="10">
        <v>15.64</v>
      </c>
      <c r="AB31" s="95">
        <v>26338000</v>
      </c>
      <c r="AC31" s="10">
        <v>15.64</v>
      </c>
      <c r="AE31" s="138">
        <f t="shared" si="4"/>
        <v>-6.9047619047619024E-2</v>
      </c>
    </row>
    <row r="32" spans="1:31" x14ac:dyDescent="0.25">
      <c r="B32" s="532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42601</v>
      </c>
      <c r="X32" s="10">
        <v>16.52</v>
      </c>
      <c r="Y32" s="10">
        <v>16.850000000000001</v>
      </c>
      <c r="Z32" s="10">
        <v>16.48</v>
      </c>
      <c r="AA32" s="10">
        <v>16.8</v>
      </c>
      <c r="AB32" s="95">
        <v>16932800</v>
      </c>
      <c r="AC32" s="10">
        <v>16.8</v>
      </c>
      <c r="AE32" s="138">
        <f t="shared" si="4"/>
        <v>7.194244604316502E-3</v>
      </c>
    </row>
    <row r="33" spans="2:31" x14ac:dyDescent="0.25">
      <c r="B33" s="532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42600</v>
      </c>
      <c r="X33" s="10">
        <v>15.87</v>
      </c>
      <c r="Y33" s="10">
        <v>16.73</v>
      </c>
      <c r="Z33" s="10">
        <v>15.8</v>
      </c>
      <c r="AA33" s="10">
        <v>16.68</v>
      </c>
      <c r="AB33" s="95">
        <v>26906000</v>
      </c>
      <c r="AC33" s="10">
        <v>16.68</v>
      </c>
      <c r="AE33" s="138">
        <f t="shared" si="4"/>
        <v>6.2420382165605082E-2</v>
      </c>
    </row>
    <row r="34" spans="2:31" x14ac:dyDescent="0.25">
      <c r="B34" s="532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42599</v>
      </c>
      <c r="X34" s="10">
        <v>15.07</v>
      </c>
      <c r="Y34" s="10">
        <v>15.75</v>
      </c>
      <c r="Z34" s="10">
        <v>14.93</v>
      </c>
      <c r="AA34" s="10">
        <v>15.7</v>
      </c>
      <c r="AB34" s="95">
        <v>20862600</v>
      </c>
      <c r="AC34" s="10">
        <v>15.7</v>
      </c>
      <c r="AE34" s="138">
        <f t="shared" si="4"/>
        <v>3.4937376400790976E-2</v>
      </c>
    </row>
    <row r="35" spans="2:31" x14ac:dyDescent="0.25">
      <c r="B35" s="532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42598</v>
      </c>
      <c r="X35" s="10">
        <v>15.12</v>
      </c>
      <c r="Y35" s="10">
        <v>15.25</v>
      </c>
      <c r="Z35" s="10">
        <v>14.71</v>
      </c>
      <c r="AA35" s="10">
        <v>15.17</v>
      </c>
      <c r="AB35" s="95">
        <v>18354900</v>
      </c>
      <c r="AC35" s="10">
        <v>15.17</v>
      </c>
      <c r="AE35" s="138">
        <f t="shared" si="4"/>
        <v>1.8120805369127524E-2</v>
      </c>
    </row>
    <row r="36" spans="2:31" x14ac:dyDescent="0.25">
      <c r="B36" s="532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42597</v>
      </c>
      <c r="X36" s="10">
        <v>14.94</v>
      </c>
      <c r="Y36" s="10">
        <v>15.06</v>
      </c>
      <c r="Z36" s="10">
        <v>14.78</v>
      </c>
      <c r="AA36" s="10">
        <v>14.9</v>
      </c>
      <c r="AB36" s="95">
        <v>12045700</v>
      </c>
      <c r="AC36" s="10">
        <v>14.9</v>
      </c>
      <c r="AE36" s="138" t="e">
        <f t="shared" si="4"/>
        <v>#DIV/0!</v>
      </c>
    </row>
    <row r="37" spans="2:31" x14ac:dyDescent="0.25">
      <c r="B37" s="532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42597</v>
      </c>
      <c r="X37" s="10" t="s">
        <v>158</v>
      </c>
      <c r="Y37" s="10"/>
      <c r="Z37" s="10"/>
      <c r="AA37" s="10"/>
      <c r="AB37" s="95"/>
      <c r="AC37" s="10"/>
      <c r="AE37" s="138">
        <f t="shared" si="4"/>
        <v>-1</v>
      </c>
    </row>
    <row r="38" spans="2:31" x14ac:dyDescent="0.25">
      <c r="B38" s="532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42594</v>
      </c>
      <c r="X38" s="10">
        <v>14.6</v>
      </c>
      <c r="Y38" s="10">
        <v>14.92</v>
      </c>
      <c r="Z38" s="10">
        <v>14.55</v>
      </c>
      <c r="AA38" s="10">
        <v>14.72</v>
      </c>
      <c r="AB38" s="95">
        <v>13455700</v>
      </c>
      <c r="AC38" s="10">
        <v>14.67</v>
      </c>
      <c r="AE38" s="138">
        <f t="shared" si="4"/>
        <v>1.8750000000000044E-2</v>
      </c>
    </row>
    <row r="39" spans="2:31" x14ac:dyDescent="0.25">
      <c r="B39" s="532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42593</v>
      </c>
      <c r="X39" s="10">
        <v>14.15</v>
      </c>
      <c r="Y39" s="10">
        <v>14.63</v>
      </c>
      <c r="Z39" s="10">
        <v>14.01</v>
      </c>
      <c r="AA39" s="10">
        <v>14.45</v>
      </c>
      <c r="AB39" s="95">
        <v>13615900</v>
      </c>
      <c r="AC39" s="10">
        <v>14.4</v>
      </c>
      <c r="AE39" s="138">
        <f t="shared" si="4"/>
        <v>3.3740129217516124E-2</v>
      </c>
    </row>
    <row r="40" spans="2:31" x14ac:dyDescent="0.25">
      <c r="B40" s="532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42592</v>
      </c>
      <c r="X40" s="10">
        <v>14.48</v>
      </c>
      <c r="Y40" s="10">
        <v>14.59</v>
      </c>
      <c r="Z40" s="10">
        <v>13.95</v>
      </c>
      <c r="AA40" s="10">
        <v>13.98</v>
      </c>
      <c r="AB40" s="95">
        <v>13540000</v>
      </c>
      <c r="AC40" s="10">
        <v>13.93</v>
      </c>
      <c r="AE40" s="138">
        <f t="shared" si="4"/>
        <v>-3.0619345859429381E-2</v>
      </c>
    </row>
    <row r="41" spans="2:31" ht="20.25" thickBot="1" x14ac:dyDescent="0.35">
      <c r="B41" s="592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84" t="s">
        <v>78</v>
      </c>
      <c r="P41" s="584"/>
      <c r="W41" s="133">
        <v>42591</v>
      </c>
      <c r="X41" s="10">
        <v>14.35</v>
      </c>
      <c r="Y41" s="10">
        <v>14.52</v>
      </c>
      <c r="Z41" s="10">
        <v>14.22</v>
      </c>
      <c r="AA41" s="10">
        <v>14.42</v>
      </c>
      <c r="AB41" s="95">
        <v>15450800</v>
      </c>
      <c r="AC41" s="10">
        <v>14.37</v>
      </c>
      <c r="AE41" s="138">
        <f t="shared" si="4"/>
        <v>1.1971830985915588E-2</v>
      </c>
    </row>
    <row r="42" spans="2:31" ht="21" thickTop="1" thickBot="1" x14ac:dyDescent="0.35">
      <c r="B42" s="592"/>
      <c r="C42" s="7">
        <v>340</v>
      </c>
      <c r="D42" s="79">
        <v>17.8</v>
      </c>
      <c r="E42" s="44">
        <v>0</v>
      </c>
      <c r="F42" s="44">
        <f t="shared" si="1"/>
        <v>6052</v>
      </c>
      <c r="G42" s="589" t="s">
        <v>189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19.666399999999999</v>
      </c>
      <c r="T42" s="134" t="s">
        <v>92</v>
      </c>
      <c r="W42" s="133">
        <v>42590</v>
      </c>
      <c r="X42" s="10">
        <v>14.1</v>
      </c>
      <c r="Y42" s="10">
        <v>14.68</v>
      </c>
      <c r="Z42" s="10">
        <v>14.1</v>
      </c>
      <c r="AA42" s="10">
        <v>14.25</v>
      </c>
      <c r="AB42" s="95">
        <v>18392000</v>
      </c>
      <c r="AC42" s="10">
        <v>14.2</v>
      </c>
      <c r="AE42" s="138">
        <f t="shared" si="4"/>
        <v>2.7496382054992718E-2</v>
      </c>
    </row>
    <row r="43" spans="2:31" ht="15.75" thickTop="1" x14ac:dyDescent="0.25">
      <c r="B43" s="532">
        <v>42312</v>
      </c>
      <c r="C43" s="429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589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19.505200000000002</v>
      </c>
      <c r="T43" s="135" t="s">
        <v>98</v>
      </c>
      <c r="U43" s="129">
        <v>15.81</v>
      </c>
      <c r="W43" s="133">
        <v>42587</v>
      </c>
      <c r="X43" s="10">
        <v>13.47</v>
      </c>
      <c r="Y43" s="10">
        <v>13.94</v>
      </c>
      <c r="Z43" s="10">
        <v>13.3</v>
      </c>
      <c r="AA43" s="10">
        <v>13.87</v>
      </c>
      <c r="AB43" s="95">
        <v>16909700</v>
      </c>
      <c r="AC43" s="10">
        <v>13.82</v>
      </c>
      <c r="AE43" s="138">
        <f t="shared" si="4"/>
        <v>3.4431137724550975E-2</v>
      </c>
    </row>
    <row r="44" spans="2:31" x14ac:dyDescent="0.25">
      <c r="B44" s="532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89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19.344000000000001</v>
      </c>
      <c r="T44" s="136" t="s">
        <v>99</v>
      </c>
      <c r="U44" s="130">
        <v>15.89</v>
      </c>
      <c r="W44" s="133">
        <v>42586</v>
      </c>
      <c r="X44" s="10">
        <v>13.6</v>
      </c>
      <c r="Y44" s="10">
        <v>13.9</v>
      </c>
      <c r="Z44" s="10">
        <v>13.05</v>
      </c>
      <c r="AA44" s="10">
        <v>13.41</v>
      </c>
      <c r="AB44" s="95">
        <v>24445600</v>
      </c>
      <c r="AC44" s="10">
        <v>13.36</v>
      </c>
      <c r="AE44" s="138">
        <f t="shared" si="4"/>
        <v>-7.4794315632009667E-4</v>
      </c>
    </row>
    <row r="45" spans="2:31" x14ac:dyDescent="0.25">
      <c r="B45" s="532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89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19.1828</v>
      </c>
      <c r="T45" s="136" t="s">
        <v>100</v>
      </c>
      <c r="U45" s="130" t="s">
        <v>619</v>
      </c>
      <c r="W45" s="133">
        <v>42585</v>
      </c>
      <c r="X45" s="10">
        <v>12.97</v>
      </c>
      <c r="Y45" s="10">
        <v>13.42</v>
      </c>
      <c r="Z45" s="10">
        <v>12.67</v>
      </c>
      <c r="AA45" s="10">
        <v>13.42</v>
      </c>
      <c r="AB45" s="95">
        <v>17171100</v>
      </c>
      <c r="AC45" s="10">
        <v>13.37</v>
      </c>
      <c r="AE45" s="138">
        <f t="shared" si="4"/>
        <v>3.9657853810264321E-2</v>
      </c>
    </row>
    <row r="46" spans="2:31" x14ac:dyDescent="0.25">
      <c r="B46" s="532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19.021599999999999</v>
      </c>
      <c r="T46" s="136" t="s">
        <v>101</v>
      </c>
      <c r="U46" s="130" t="s">
        <v>620</v>
      </c>
      <c r="W46" s="133">
        <v>42584</v>
      </c>
      <c r="X46" s="10">
        <v>13.12</v>
      </c>
      <c r="Y46" s="10">
        <v>13.23</v>
      </c>
      <c r="Z46" s="10">
        <v>12.47</v>
      </c>
      <c r="AA46" s="10">
        <v>12.9</v>
      </c>
      <c r="AB46" s="95">
        <v>17163600</v>
      </c>
      <c r="AC46" s="10">
        <v>12.86</v>
      </c>
      <c r="AE46" s="138">
        <f t="shared" si="4"/>
        <v>-1.5527950310559868E-3</v>
      </c>
    </row>
    <row r="47" spans="2:31" x14ac:dyDescent="0.25">
      <c r="B47" s="532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18.860399999999998</v>
      </c>
      <c r="T47" s="136" t="s">
        <v>102</v>
      </c>
      <c r="U47" s="130">
        <v>18.2</v>
      </c>
      <c r="W47" s="133">
        <v>42583</v>
      </c>
      <c r="X47" s="10">
        <v>13.42</v>
      </c>
      <c r="Y47" s="10">
        <v>13.43</v>
      </c>
      <c r="Z47" s="10">
        <v>12.84</v>
      </c>
      <c r="AA47" s="10">
        <v>12.92</v>
      </c>
      <c r="AB47" s="95">
        <v>20926700</v>
      </c>
      <c r="AC47" s="10">
        <v>12.88</v>
      </c>
      <c r="AE47" s="138">
        <f t="shared" si="4"/>
        <v>-5.2244297277409757E-2</v>
      </c>
    </row>
    <row r="48" spans="2:31" x14ac:dyDescent="0.25">
      <c r="B48" s="532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18.699200000000001</v>
      </c>
      <c r="T48" s="136" t="s">
        <v>103</v>
      </c>
      <c r="U48" s="130">
        <v>2.32464</v>
      </c>
      <c r="W48" s="133">
        <v>42580</v>
      </c>
      <c r="X48" s="10">
        <v>13.21</v>
      </c>
      <c r="Y48" s="10">
        <v>13.74</v>
      </c>
      <c r="Z48" s="10">
        <v>13.11</v>
      </c>
      <c r="AA48" s="10">
        <v>13.64</v>
      </c>
      <c r="AB48" s="95">
        <v>13855600</v>
      </c>
      <c r="AC48" s="10">
        <v>13.59</v>
      </c>
      <c r="AE48" s="138">
        <f t="shared" si="4"/>
        <v>2.1804511278195493E-2</v>
      </c>
    </row>
    <row r="49" spans="2:31" x14ac:dyDescent="0.25">
      <c r="B49" s="532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18.538</v>
      </c>
      <c r="T49" s="136" t="s">
        <v>104</v>
      </c>
      <c r="U49" s="130" t="s">
        <v>416</v>
      </c>
      <c r="W49" s="133">
        <v>42579</v>
      </c>
      <c r="X49" s="10">
        <v>13.19</v>
      </c>
      <c r="Y49" s="10">
        <v>13.45</v>
      </c>
      <c r="Z49" s="10">
        <v>13.08</v>
      </c>
      <c r="AA49" s="10">
        <v>13.35</v>
      </c>
      <c r="AB49" s="95">
        <v>16668900</v>
      </c>
      <c r="AC49" s="10">
        <v>13.3</v>
      </c>
      <c r="AE49" s="138">
        <f t="shared" si="4"/>
        <v>1.6042780748663166E-2</v>
      </c>
    </row>
    <row r="50" spans="2:31" x14ac:dyDescent="0.25">
      <c r="B50" s="532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18.376799999999999</v>
      </c>
      <c r="T50" s="136"/>
      <c r="U50" s="130"/>
      <c r="W50" s="133">
        <v>42578</v>
      </c>
      <c r="X50" s="10">
        <v>13.89</v>
      </c>
      <c r="Y50" s="10">
        <v>14.09</v>
      </c>
      <c r="Z50" s="10">
        <v>13.06</v>
      </c>
      <c r="AA50" s="10">
        <v>13.13</v>
      </c>
      <c r="AB50" s="95">
        <v>22775700</v>
      </c>
      <c r="AC50" s="10">
        <v>13.09</v>
      </c>
      <c r="AE50" s="138">
        <f t="shared" si="4"/>
        <v>-4.661325564457397E-2</v>
      </c>
    </row>
    <row r="51" spans="2:31" x14ac:dyDescent="0.25">
      <c r="B51" s="532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18.215599999999998</v>
      </c>
      <c r="T51" s="136" t="s">
        <v>105</v>
      </c>
      <c r="U51" s="130" t="s">
        <v>621</v>
      </c>
      <c r="W51" s="133">
        <v>42577</v>
      </c>
      <c r="X51" s="10">
        <v>13.49</v>
      </c>
      <c r="Y51" s="10">
        <v>13.83</v>
      </c>
      <c r="Z51" s="10">
        <v>13.41</v>
      </c>
      <c r="AA51" s="10">
        <v>13.78</v>
      </c>
      <c r="AB51" s="95">
        <v>14112600</v>
      </c>
      <c r="AC51" s="10">
        <v>13.73</v>
      </c>
      <c r="AE51" s="138">
        <f t="shared" si="4"/>
        <v>1.4781966001478297E-2</v>
      </c>
    </row>
    <row r="52" spans="2:31" x14ac:dyDescent="0.25">
      <c r="B52" s="532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18.054400000000001</v>
      </c>
      <c r="T52" s="136" t="s">
        <v>106</v>
      </c>
      <c r="U52" s="130" t="s">
        <v>342</v>
      </c>
      <c r="W52" s="133">
        <v>42576</v>
      </c>
      <c r="X52" s="10">
        <v>13.94</v>
      </c>
      <c r="Y52" s="10">
        <v>14.06</v>
      </c>
      <c r="Z52" s="10">
        <v>13.5</v>
      </c>
      <c r="AA52" s="10">
        <v>13.58</v>
      </c>
      <c r="AB52" s="95">
        <v>17377400</v>
      </c>
      <c r="AC52" s="10">
        <v>13.53</v>
      </c>
      <c r="AE52" s="138">
        <f t="shared" si="4"/>
        <v>-3.7695590327169404E-2</v>
      </c>
    </row>
    <row r="53" spans="2:31" ht="15" customHeight="1" x14ac:dyDescent="0.25">
      <c r="B53" s="532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94" t="s">
        <v>191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17.893200000000004</v>
      </c>
      <c r="T53" s="136" t="s">
        <v>107</v>
      </c>
      <c r="U53" s="131">
        <v>10465332</v>
      </c>
      <c r="W53" s="133">
        <v>42573</v>
      </c>
      <c r="X53" s="10">
        <v>14.49</v>
      </c>
      <c r="Y53" s="10">
        <v>14.52</v>
      </c>
      <c r="Z53" s="10">
        <v>14.03</v>
      </c>
      <c r="AA53" s="10">
        <v>14.11</v>
      </c>
      <c r="AB53" s="95">
        <v>19805400</v>
      </c>
      <c r="AC53" s="10">
        <v>14.06</v>
      </c>
      <c r="AE53" s="138">
        <f t="shared" si="4"/>
        <v>-2.1572720946416046E-2</v>
      </c>
    </row>
    <row r="54" spans="2:31" x14ac:dyDescent="0.25">
      <c r="B54" s="532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94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17.732000000000003</v>
      </c>
      <c r="T54" s="136" t="s">
        <v>110</v>
      </c>
      <c r="U54" s="131">
        <v>17766100</v>
      </c>
      <c r="W54" s="133">
        <v>42572</v>
      </c>
      <c r="X54" s="10">
        <v>14.8</v>
      </c>
      <c r="Y54" s="10">
        <v>15.08</v>
      </c>
      <c r="Z54" s="10">
        <v>14.37</v>
      </c>
      <c r="AA54" s="10">
        <v>14.42</v>
      </c>
      <c r="AB54" s="95">
        <v>18026500</v>
      </c>
      <c r="AC54" s="10">
        <v>14.37</v>
      </c>
      <c r="AE54" s="138">
        <f t="shared" si="4"/>
        <v>-2.8397565922920864E-2</v>
      </c>
    </row>
    <row r="55" spans="2:31" x14ac:dyDescent="0.25">
      <c r="B55" s="532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94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17.570800000000002</v>
      </c>
      <c r="T55" s="136" t="s">
        <v>108</v>
      </c>
      <c r="U55" s="130" t="s">
        <v>622</v>
      </c>
      <c r="W55" s="133">
        <v>42571</v>
      </c>
      <c r="X55" s="10">
        <v>14.62</v>
      </c>
      <c r="Y55" s="10">
        <v>14.94</v>
      </c>
      <c r="Z55" s="10">
        <v>14.14</v>
      </c>
      <c r="AA55" s="10">
        <v>14.84</v>
      </c>
      <c r="AB55" s="95">
        <v>17544800</v>
      </c>
      <c r="AC55" s="10">
        <v>14.79</v>
      </c>
      <c r="AE55" s="138">
        <f t="shared" si="4"/>
        <v>6.1224489795919101E-3</v>
      </c>
    </row>
    <row r="56" spans="2:31" x14ac:dyDescent="0.25">
      <c r="B56" s="532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17.409600000000001</v>
      </c>
      <c r="T56" s="136" t="s">
        <v>111</v>
      </c>
      <c r="U56" s="130" t="s">
        <v>130</v>
      </c>
      <c r="W56" s="133">
        <v>42570</v>
      </c>
      <c r="X56" s="10">
        <v>15.06</v>
      </c>
      <c r="Y56" s="10">
        <v>15.13</v>
      </c>
      <c r="Z56" s="10">
        <v>14.65</v>
      </c>
      <c r="AA56" s="10">
        <v>14.75</v>
      </c>
      <c r="AB56" s="95">
        <v>12830500</v>
      </c>
      <c r="AC56" s="10">
        <v>14.7</v>
      </c>
      <c r="AE56" s="138">
        <f t="shared" si="4"/>
        <v>-2.8420356906807775E-2</v>
      </c>
    </row>
    <row r="57" spans="2:31" x14ac:dyDescent="0.25">
      <c r="B57" s="532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17.248400000000004</v>
      </c>
      <c r="T57" s="136" t="s">
        <v>112</v>
      </c>
      <c r="U57" s="130">
        <v>-2.89</v>
      </c>
      <c r="W57" s="133">
        <v>42569</v>
      </c>
      <c r="X57" s="10">
        <v>15.04</v>
      </c>
      <c r="Y57" s="10">
        <v>15.21</v>
      </c>
      <c r="Z57" s="10">
        <v>14.73</v>
      </c>
      <c r="AA57" s="10">
        <v>15.18</v>
      </c>
      <c r="AB57" s="95">
        <v>14617600</v>
      </c>
      <c r="AC57" s="10">
        <v>15.13</v>
      </c>
      <c r="AE57" s="138">
        <f t="shared" si="4"/>
        <v>-1.9788918205804196E-3</v>
      </c>
    </row>
    <row r="58" spans="2:31" x14ac:dyDescent="0.25">
      <c r="B58" s="532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17.087200000000003</v>
      </c>
      <c r="T58" s="136" t="s">
        <v>109</v>
      </c>
      <c r="U58" s="130" t="s">
        <v>623</v>
      </c>
      <c r="W58" s="133">
        <v>42566</v>
      </c>
      <c r="X58" s="10">
        <v>15.41</v>
      </c>
      <c r="Y58" s="10">
        <v>15.51</v>
      </c>
      <c r="Z58" s="10">
        <v>15.1</v>
      </c>
      <c r="AA58" s="10">
        <v>15.21</v>
      </c>
      <c r="AB58" s="95">
        <v>15297900</v>
      </c>
      <c r="AC58" s="10">
        <v>15.16</v>
      </c>
      <c r="AE58" s="138">
        <f t="shared" si="4"/>
        <v>-3.9421813403416328E-3</v>
      </c>
    </row>
    <row r="59" spans="2:31" x14ac:dyDescent="0.25">
      <c r="B59" s="532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16.926000000000002</v>
      </c>
      <c r="W59" s="133">
        <v>42565</v>
      </c>
      <c r="X59" s="10">
        <v>15.55</v>
      </c>
      <c r="Y59" s="10">
        <v>15.76</v>
      </c>
      <c r="Z59" s="10">
        <v>15.21</v>
      </c>
      <c r="AA59" s="10">
        <v>15.27</v>
      </c>
      <c r="AB59" s="95">
        <v>12174900</v>
      </c>
      <c r="AC59" s="10">
        <v>15.22</v>
      </c>
      <c r="AE59" s="138">
        <f t="shared" si="4"/>
        <v>-1.312335958005173E-3</v>
      </c>
    </row>
    <row r="60" spans="2:31" x14ac:dyDescent="0.25">
      <c r="B60" s="532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16.764800000000001</v>
      </c>
      <c r="W60" s="133">
        <v>42564</v>
      </c>
      <c r="X60" s="10">
        <v>15.44</v>
      </c>
      <c r="Y60" s="10">
        <v>15.74</v>
      </c>
      <c r="Z60" s="10">
        <v>15.13</v>
      </c>
      <c r="AA60" s="10">
        <v>15.29</v>
      </c>
      <c r="AB60" s="95">
        <v>22648400</v>
      </c>
      <c r="AC60" s="10">
        <v>15.24</v>
      </c>
      <c r="AE60" s="138">
        <f t="shared" si="4"/>
        <v>-1.9935691318327953E-2</v>
      </c>
    </row>
    <row r="61" spans="2:31" x14ac:dyDescent="0.25">
      <c r="B61" s="532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16.6036</v>
      </c>
      <c r="W61" s="133">
        <v>42563</v>
      </c>
      <c r="X61" s="10">
        <v>15.03</v>
      </c>
      <c r="Y61" s="10">
        <v>15.73</v>
      </c>
      <c r="Z61" s="10">
        <v>15.01</v>
      </c>
      <c r="AA61" s="10">
        <v>15.6</v>
      </c>
      <c r="AB61" s="95">
        <v>21959700</v>
      </c>
      <c r="AC61" s="10">
        <v>15.55</v>
      </c>
      <c r="AE61" s="138">
        <f t="shared" si="4"/>
        <v>6.2158469945355233E-2</v>
      </c>
    </row>
    <row r="62" spans="2:31" x14ac:dyDescent="0.25">
      <c r="B62" s="532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93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16.442400000000003</v>
      </c>
      <c r="W62" s="133">
        <v>42562</v>
      </c>
      <c r="X62" s="10">
        <v>15</v>
      </c>
      <c r="Y62" s="10">
        <v>15.14</v>
      </c>
      <c r="Z62" s="10">
        <v>14.66</v>
      </c>
      <c r="AA62" s="10">
        <v>14.69</v>
      </c>
      <c r="AB62" s="95">
        <v>12502900</v>
      </c>
      <c r="AC62" s="10">
        <v>14.64</v>
      </c>
      <c r="AE62" s="138">
        <f t="shared" si="4"/>
        <v>-1.5467383994619999E-2</v>
      </c>
    </row>
    <row r="63" spans="2:31" x14ac:dyDescent="0.25">
      <c r="B63" s="532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93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16.281200000000002</v>
      </c>
      <c r="W63" s="133">
        <v>42559</v>
      </c>
      <c r="X63" s="10">
        <v>15.06</v>
      </c>
      <c r="Y63" s="10">
        <v>15.17</v>
      </c>
      <c r="Z63" s="10">
        <v>14.68</v>
      </c>
      <c r="AA63" s="10">
        <v>14.92</v>
      </c>
      <c r="AB63" s="95">
        <v>17321300</v>
      </c>
      <c r="AC63" s="10">
        <v>14.87</v>
      </c>
      <c r="AE63" s="138">
        <f t="shared" si="4"/>
        <v>1.2253233492171445E-2</v>
      </c>
    </row>
    <row r="64" spans="2:31" x14ac:dyDescent="0.25">
      <c r="B64" s="532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16.12</v>
      </c>
      <c r="W64" s="133">
        <v>42558</v>
      </c>
      <c r="X64" s="10">
        <v>15.2</v>
      </c>
      <c r="Y64" s="10">
        <v>15.4</v>
      </c>
      <c r="Z64" s="10">
        <v>14.56</v>
      </c>
      <c r="AA64" s="10">
        <v>14.74</v>
      </c>
      <c r="AB64" s="95">
        <v>18822000</v>
      </c>
      <c r="AC64" s="10">
        <v>14.69</v>
      </c>
      <c r="AE64" s="138">
        <f t="shared" si="4"/>
        <v>-6.7613252197430418E-3</v>
      </c>
    </row>
    <row r="65" spans="1:31" x14ac:dyDescent="0.25">
      <c r="B65" s="532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15.9588</v>
      </c>
      <c r="W65" s="133">
        <v>42557</v>
      </c>
      <c r="X65" s="10">
        <v>14.56</v>
      </c>
      <c r="Y65" s="10">
        <v>15</v>
      </c>
      <c r="Z65" s="10">
        <v>14.43</v>
      </c>
      <c r="AA65" s="10">
        <v>14.84</v>
      </c>
      <c r="AB65" s="95">
        <v>15754800</v>
      </c>
      <c r="AC65" s="10">
        <v>14.79</v>
      </c>
      <c r="AE65" s="138">
        <f t="shared" si="4"/>
        <v>8.1799591002045258E-3</v>
      </c>
    </row>
    <row r="66" spans="1:31" x14ac:dyDescent="0.25">
      <c r="B66" s="532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15.797600000000001</v>
      </c>
      <c r="W66" s="133">
        <v>42556</v>
      </c>
      <c r="X66" s="10">
        <v>15.21</v>
      </c>
      <c r="Y66" s="10">
        <v>15.45</v>
      </c>
      <c r="Z66" s="10">
        <v>14.45</v>
      </c>
      <c r="AA66" s="10">
        <v>14.72</v>
      </c>
      <c r="AB66" s="95">
        <v>21129200</v>
      </c>
      <c r="AC66" s="10">
        <v>14.67</v>
      </c>
      <c r="AE66" s="138">
        <f t="shared" si="4"/>
        <v>-6.1420345489443418E-2</v>
      </c>
    </row>
    <row r="67" spans="1:31" x14ac:dyDescent="0.25">
      <c r="B67" s="533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15.6364</v>
      </c>
      <c r="W67" s="133">
        <v>42552</v>
      </c>
      <c r="X67" s="10">
        <v>14.88</v>
      </c>
      <c r="Y67" s="10">
        <v>15.84</v>
      </c>
      <c r="Z67" s="10">
        <v>14.85</v>
      </c>
      <c r="AA67" s="10">
        <v>15.68</v>
      </c>
      <c r="AB67" s="95">
        <v>19890800</v>
      </c>
      <c r="AC67" s="10">
        <v>15.63</v>
      </c>
      <c r="AE67" s="138">
        <f t="shared" si="4"/>
        <v>4.4786096256684393E-2</v>
      </c>
    </row>
    <row r="68" spans="1:31" x14ac:dyDescent="0.25">
      <c r="B68" s="532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15.475200000000001</v>
      </c>
      <c r="W68" s="133">
        <v>42551</v>
      </c>
      <c r="X68" s="10">
        <v>15.02</v>
      </c>
      <c r="Y68" s="10">
        <v>15.15</v>
      </c>
      <c r="Z68" s="10">
        <v>14.76</v>
      </c>
      <c r="AA68" s="10">
        <v>15.01</v>
      </c>
      <c r="AB68" s="95">
        <v>15331700</v>
      </c>
      <c r="AC68" s="10">
        <v>14.96</v>
      </c>
      <c r="AE68" s="138" t="e">
        <f>AC68/AC69-1</f>
        <v>#DIV/0!</v>
      </c>
    </row>
    <row r="69" spans="1:31" x14ac:dyDescent="0.25">
      <c r="B69" s="532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15.314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2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15.152800000000001</v>
      </c>
    </row>
    <row r="71" spans="1:31" x14ac:dyDescent="0.25">
      <c r="B71" s="532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14.991600000000002</v>
      </c>
    </row>
    <row r="72" spans="1:31" x14ac:dyDescent="0.25">
      <c r="B72" s="532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14.830400000000001</v>
      </c>
    </row>
    <row r="73" spans="1:31" x14ac:dyDescent="0.25">
      <c r="B73" s="532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93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14.669200000000002</v>
      </c>
    </row>
    <row r="74" spans="1:31" ht="15" customHeight="1" x14ac:dyDescent="0.25">
      <c r="B74" s="591" t="s">
        <v>186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93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14.508000000000001</v>
      </c>
    </row>
    <row r="75" spans="1:31" x14ac:dyDescent="0.25">
      <c r="B75" s="591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14.346800000000002</v>
      </c>
    </row>
    <row r="76" spans="1:31" x14ac:dyDescent="0.25">
      <c r="B76" s="591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14.185600000000001</v>
      </c>
    </row>
    <row r="77" spans="1:31" x14ac:dyDescent="0.25">
      <c r="B77" s="532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14.0244</v>
      </c>
    </row>
    <row r="78" spans="1:31" x14ac:dyDescent="0.25">
      <c r="B78" s="532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13.863200000000001</v>
      </c>
    </row>
    <row r="79" spans="1:31" x14ac:dyDescent="0.25">
      <c r="B79" s="532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13.702</v>
      </c>
    </row>
    <row r="80" spans="1:31" x14ac:dyDescent="0.25">
      <c r="A80" s="2"/>
      <c r="B80" s="532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2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2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2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2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2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2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2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2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92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95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2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2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2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92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92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91" t="s">
        <v>201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91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91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91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91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2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2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2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90" t="s">
        <v>244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2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90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2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90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2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2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2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2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2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2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2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87" t="s">
        <v>207</v>
      </c>
      <c r="B113" s="532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87"/>
      <c r="B114" s="532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87"/>
      <c r="B115" s="532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87"/>
      <c r="B116" s="532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2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2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2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88" t="s">
        <v>212</v>
      </c>
      <c r="B120" s="532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88"/>
      <c r="B121" s="532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88"/>
      <c r="B122" s="532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2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2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2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87" t="s">
        <v>217</v>
      </c>
      <c r="B126" s="532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87"/>
      <c r="B127" s="532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87"/>
      <c r="B128" s="532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2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2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2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2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2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2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2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2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2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2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2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2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2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2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2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2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2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2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192" si="13">H146*I146-J146</f>
        <v>16147.65</v>
      </c>
    </row>
    <row r="147" spans="1:14" x14ac:dyDescent="0.25">
      <c r="B147" s="532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89" t="s">
        <v>260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2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89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2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89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4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89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7"/>
      <c r="B151" s="534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7"/>
      <c r="B152" s="532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7"/>
      <c r="B153" s="532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2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2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2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2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2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2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2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2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2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2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2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2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2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2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586" t="s">
        <v>329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2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586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2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586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2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586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2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2">
        <v>42604</v>
      </c>
      <c r="C172" s="7">
        <v>1000</v>
      </c>
      <c r="D172" s="79">
        <v>15.68</v>
      </c>
      <c r="E172" s="44">
        <v>0</v>
      </c>
      <c r="F172" s="44">
        <f t="shared" ref="F172:F202" si="20">C172*D172+E172</f>
        <v>15680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2">
        <v>42604</v>
      </c>
      <c r="C173" s="4">
        <v>500</v>
      </c>
      <c r="D173" s="240">
        <v>15.48</v>
      </c>
      <c r="E173" s="3">
        <v>0</v>
      </c>
      <c r="F173" s="3">
        <f t="shared" si="20"/>
        <v>7740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2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2">
        <v>42608</v>
      </c>
      <c r="C175" s="4">
        <v>500</v>
      </c>
      <c r="D175" s="240">
        <v>15.98</v>
      </c>
      <c r="E175" s="3">
        <v>0</v>
      </c>
      <c r="F175" s="3">
        <f t="shared" si="20"/>
        <v>7990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2">
        <v>42608</v>
      </c>
      <c r="C176" s="4">
        <v>500</v>
      </c>
      <c r="D176" s="240">
        <v>15.85</v>
      </c>
      <c r="E176" s="3">
        <v>0</v>
      </c>
      <c r="F176" s="3">
        <f t="shared" si="20"/>
        <v>7925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85" t="s">
        <v>366</v>
      </c>
    </row>
    <row r="177" spans="1:15" x14ac:dyDescent="0.25">
      <c r="B177" s="532">
        <v>42612</v>
      </c>
      <c r="C177" s="4">
        <v>500</v>
      </c>
      <c r="D177" s="240">
        <v>15.68</v>
      </c>
      <c r="E177" s="3">
        <v>0</v>
      </c>
      <c r="F177" s="3">
        <f t="shared" si="20"/>
        <v>7840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85"/>
    </row>
    <row r="178" spans="1:15" x14ac:dyDescent="0.25">
      <c r="B178" s="532">
        <v>42612</v>
      </c>
      <c r="C178" s="4">
        <v>500</v>
      </c>
      <c r="D178" s="240">
        <v>15.55</v>
      </c>
      <c r="E178" s="3">
        <v>0</v>
      </c>
      <c r="F178" s="3">
        <f t="shared" si="20"/>
        <v>7775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85"/>
      <c r="O178" s="2"/>
    </row>
    <row r="179" spans="1:15" x14ac:dyDescent="0.25">
      <c r="B179" s="532">
        <v>42613</v>
      </c>
      <c r="C179" s="4">
        <v>500</v>
      </c>
      <c r="D179" s="240">
        <v>15.244999999999999</v>
      </c>
      <c r="E179" s="3">
        <v>0</v>
      </c>
      <c r="F179" s="3">
        <f t="shared" si="20"/>
        <v>7622.5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5">
        <v>42613</v>
      </c>
      <c r="C180" s="4">
        <v>500</v>
      </c>
      <c r="D180" s="240">
        <v>15.08</v>
      </c>
      <c r="E180" s="3">
        <v>0</v>
      </c>
      <c r="F180" s="3">
        <f t="shared" si="20"/>
        <v>7540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6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6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6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36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3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51" t="s">
        <v>391</v>
      </c>
      <c r="B185" s="536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3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51"/>
      <c r="B186" s="536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3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51"/>
      <c r="B187" s="536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3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51"/>
      <c r="B188" s="536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3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51"/>
      <c r="B189" s="536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3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36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3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36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73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36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73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2:6" x14ac:dyDescent="0.25">
      <c r="B193" s="536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</row>
    <row r="194" spans="2:6" x14ac:dyDescent="0.25">
      <c r="B194" s="536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</row>
    <row r="195" spans="2:6" x14ac:dyDescent="0.25">
      <c r="B195" s="536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</row>
    <row r="196" spans="2:6" x14ac:dyDescent="0.25">
      <c r="B196" s="536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</row>
    <row r="197" spans="2:6" x14ac:dyDescent="0.25">
      <c r="B197" s="536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</row>
    <row r="198" spans="2:6" x14ac:dyDescent="0.25">
      <c r="B198" s="536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</row>
    <row r="199" spans="2:6" x14ac:dyDescent="0.25">
      <c r="B199" s="536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</row>
    <row r="200" spans="2:6" x14ac:dyDescent="0.25">
      <c r="B200" s="536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</row>
    <row r="201" spans="2:6" x14ac:dyDescent="0.25">
      <c r="B201" s="536">
        <v>42647</v>
      </c>
      <c r="C201" s="4">
        <v>500</v>
      </c>
      <c r="D201" s="240">
        <v>15.86</v>
      </c>
      <c r="E201" s="3">
        <v>0</v>
      </c>
      <c r="F201" s="3">
        <f t="shared" si="20"/>
        <v>7930</v>
      </c>
    </row>
    <row r="202" spans="2:6" x14ac:dyDescent="0.25">
      <c r="B202" s="536">
        <v>42647</v>
      </c>
      <c r="C202" s="4">
        <v>500</v>
      </c>
      <c r="D202" s="80">
        <v>15.62</v>
      </c>
      <c r="E202" s="2">
        <v>0</v>
      </c>
      <c r="F202" s="2">
        <f t="shared" si="20"/>
        <v>7810</v>
      </c>
    </row>
    <row r="219" spans="1:13" x14ac:dyDescent="0.25">
      <c r="A219" s="32" t="s">
        <v>81</v>
      </c>
      <c r="B219" s="537"/>
      <c r="C219" s="73">
        <f>SUM(C2:C218)</f>
        <v>117790</v>
      </c>
      <c r="D219" s="18"/>
      <c r="E219" s="18"/>
      <c r="F219" s="18">
        <f>SUM(F2:F218)</f>
        <v>1647236.7589999998</v>
      </c>
      <c r="G219" s="14"/>
      <c r="H219" s="73">
        <f>SUM(H2:H218)</f>
        <v>110112</v>
      </c>
      <c r="I219" s="81"/>
      <c r="J219" s="18"/>
      <c r="K219" s="18">
        <f>SUM(K2:K218)</f>
        <v>1522508.7200000016</v>
      </c>
      <c r="L219" s="14"/>
      <c r="M219" s="18">
        <f>SUM(M2:M12)</f>
        <v>2252.2000000000003</v>
      </c>
    </row>
    <row r="220" spans="1:13" ht="15.75" thickBot="1" x14ac:dyDescent="0.3">
      <c r="A220" s="359" t="s">
        <v>202</v>
      </c>
      <c r="B220" s="538"/>
      <c r="C220" s="361">
        <f>SumByColor($A$220, C2:C218)</f>
        <v>110112</v>
      </c>
      <c r="D220" s="361"/>
      <c r="E220" s="361"/>
      <c r="F220" s="362">
        <f>SumByColor($A$220, F2:F218)</f>
        <v>1521623</v>
      </c>
      <c r="G220" s="361"/>
      <c r="H220" s="361">
        <f>SumByColor($A$220, H2:H218)</f>
        <v>110112</v>
      </c>
      <c r="I220" s="361"/>
      <c r="J220" s="362"/>
      <c r="K220" s="362">
        <f>SumByColor($A$220, K2:K218)</f>
        <v>1522528</v>
      </c>
      <c r="L220" s="361"/>
      <c r="M220" s="362">
        <f>SumByColor($A$220, M2:M218)</f>
        <v>2252</v>
      </c>
    </row>
    <row r="222" spans="1:13" x14ac:dyDescent="0.25">
      <c r="B222" s="539" t="s">
        <v>114</v>
      </c>
      <c r="C222" s="191" t="s">
        <v>150</v>
      </c>
      <c r="D222" s="199" t="s">
        <v>149</v>
      </c>
      <c r="E222" s="194" t="s">
        <v>151</v>
      </c>
      <c r="F222" s="195" t="s">
        <v>65</v>
      </c>
      <c r="G222" s="229" t="s">
        <v>155</v>
      </c>
      <c r="H222" s="195" t="s">
        <v>88</v>
      </c>
      <c r="I222" s="229" t="s">
        <v>159</v>
      </c>
    </row>
    <row r="223" spans="1:13" x14ac:dyDescent="0.25">
      <c r="B223" s="157">
        <v>42305</v>
      </c>
      <c r="C223" s="10">
        <v>2000</v>
      </c>
      <c r="D223" s="242">
        <v>34.06</v>
      </c>
      <c r="E223" s="40">
        <v>17.68</v>
      </c>
      <c r="F223" s="40">
        <v>-32767.45</v>
      </c>
      <c r="G223" s="40">
        <f t="shared" ref="G223:G229" si="21">IF(C223=0, 0,D223*C223)</f>
        <v>68120</v>
      </c>
      <c r="H223" s="232">
        <f t="shared" ref="H223:H229" si="22">IF(C223=0, D223, (E223-D223)/D223)</f>
        <v>-0.48091603053435117</v>
      </c>
      <c r="I223" s="40"/>
    </row>
    <row r="224" spans="1:13" x14ac:dyDescent="0.25">
      <c r="B224" s="157">
        <v>42307</v>
      </c>
      <c r="C224" s="10">
        <v>0</v>
      </c>
      <c r="D224" s="242" t="s">
        <v>130</v>
      </c>
      <c r="E224" s="40">
        <v>17.55</v>
      </c>
      <c r="F224" s="40">
        <v>-30722.2</v>
      </c>
      <c r="G224" s="40">
        <f t="shared" si="21"/>
        <v>0</v>
      </c>
      <c r="H224" s="232" t="str">
        <f t="shared" si="22"/>
        <v>N/A</v>
      </c>
      <c r="I224" s="40"/>
    </row>
    <row r="225" spans="2:9" x14ac:dyDescent="0.25">
      <c r="B225" s="157">
        <v>42310</v>
      </c>
      <c r="C225" s="10">
        <v>0</v>
      </c>
      <c r="D225" s="242" t="s">
        <v>130</v>
      </c>
      <c r="E225" s="40">
        <v>19.010000000000002</v>
      </c>
      <c r="F225" s="40">
        <v>-30693.25</v>
      </c>
      <c r="G225" s="40">
        <f t="shared" si="21"/>
        <v>0</v>
      </c>
      <c r="H225" s="232" t="str">
        <f t="shared" si="22"/>
        <v>N/A</v>
      </c>
      <c r="I225" s="40"/>
    </row>
    <row r="226" spans="2:9" x14ac:dyDescent="0.25">
      <c r="B226" s="157">
        <v>42314</v>
      </c>
      <c r="C226" s="10">
        <v>2500</v>
      </c>
      <c r="D226" s="242">
        <v>30.24</v>
      </c>
      <c r="E226" s="40">
        <v>18.29</v>
      </c>
      <c r="F226" s="40">
        <v>-29878.25</v>
      </c>
      <c r="G226" s="40">
        <f t="shared" si="21"/>
        <v>75600</v>
      </c>
      <c r="H226" s="232">
        <f t="shared" si="22"/>
        <v>-0.39517195767195767</v>
      </c>
      <c r="I226" s="40"/>
    </row>
    <row r="227" spans="2:9" x14ac:dyDescent="0.25">
      <c r="B227" s="157">
        <v>42318</v>
      </c>
      <c r="C227" s="10">
        <v>0</v>
      </c>
      <c r="D227" s="242" t="s">
        <v>130</v>
      </c>
      <c r="E227" s="40">
        <v>18.78</v>
      </c>
      <c r="F227" s="40">
        <v>-28604.09</v>
      </c>
      <c r="G227" s="40">
        <f t="shared" si="21"/>
        <v>0</v>
      </c>
      <c r="H227" s="232" t="str">
        <f t="shared" si="22"/>
        <v>N/A</v>
      </c>
      <c r="I227" s="40"/>
    </row>
    <row r="228" spans="2:9" x14ac:dyDescent="0.25">
      <c r="B228" s="157">
        <v>42328</v>
      </c>
      <c r="C228" s="10">
        <v>3078</v>
      </c>
      <c r="D228" s="242">
        <v>26.76</v>
      </c>
      <c r="E228" s="40">
        <v>17.440000000000001</v>
      </c>
      <c r="F228" s="40">
        <v>-28696.448999999906</v>
      </c>
      <c r="G228" s="40">
        <f t="shared" si="21"/>
        <v>82367.28</v>
      </c>
      <c r="H228" s="232">
        <f t="shared" si="22"/>
        <v>-0.34828101644245141</v>
      </c>
      <c r="I228" s="40"/>
    </row>
    <row r="229" spans="2:9" x14ac:dyDescent="0.25">
      <c r="B229" s="157">
        <v>42331</v>
      </c>
      <c r="C229" s="10">
        <v>0</v>
      </c>
      <c r="D229" s="242" t="s">
        <v>130</v>
      </c>
      <c r="E229" s="40">
        <v>17.53</v>
      </c>
      <c r="F229" s="40">
        <v>-28051.068999999901</v>
      </c>
      <c r="G229" s="40">
        <f t="shared" si="21"/>
        <v>0</v>
      </c>
      <c r="H229" s="232" t="str">
        <f t="shared" si="22"/>
        <v>N/A</v>
      </c>
      <c r="I229" s="40"/>
    </row>
    <row r="230" spans="2:9" x14ac:dyDescent="0.25">
      <c r="B230" s="157">
        <v>42335</v>
      </c>
      <c r="C230" s="10">
        <v>3078</v>
      </c>
      <c r="D230" s="242">
        <v>26.85</v>
      </c>
      <c r="E230" s="40">
        <v>17.73</v>
      </c>
      <c r="F230" s="40">
        <f>C230*(E230-D230)</f>
        <v>-28071.360000000004</v>
      </c>
      <c r="G230" s="40">
        <f>D230*C230</f>
        <v>82644.3</v>
      </c>
      <c r="H230" s="231">
        <f>(E230-D230)/D230</f>
        <v>-0.33966480446927377</v>
      </c>
      <c r="I230" s="40"/>
    </row>
    <row r="231" spans="2:9" x14ac:dyDescent="0.25">
      <c r="B231" s="157">
        <v>42335</v>
      </c>
      <c r="C231" s="10">
        <v>3578</v>
      </c>
      <c r="D231" s="242">
        <v>25.55</v>
      </c>
      <c r="E231" s="40">
        <v>17.440000000000001</v>
      </c>
      <c r="F231" s="40">
        <f t="shared" ref="F231:F262" si="23">C231*(E231-D231)</f>
        <v>-29017.579999999998</v>
      </c>
      <c r="G231" s="40">
        <f t="shared" ref="G231:G260" si="24">D231*C231</f>
        <v>91417.900000000009</v>
      </c>
      <c r="H231" s="231">
        <f t="shared" ref="H231:H260" si="25">(E231-D231)/D231</f>
        <v>-0.31741682974559682</v>
      </c>
      <c r="I231" s="40"/>
    </row>
    <row r="232" spans="2:9" x14ac:dyDescent="0.25">
      <c r="B232" s="157">
        <v>42340</v>
      </c>
      <c r="C232" s="10">
        <v>4178</v>
      </c>
      <c r="D232" s="242">
        <v>24.29</v>
      </c>
      <c r="E232" s="40">
        <v>16.670000000000002</v>
      </c>
      <c r="F232" s="40">
        <f t="shared" si="23"/>
        <v>-31836.35999999999</v>
      </c>
      <c r="G232" s="40">
        <f t="shared" si="24"/>
        <v>101483.62</v>
      </c>
      <c r="H232" s="231">
        <f t="shared" si="25"/>
        <v>-0.31370934540963352</v>
      </c>
      <c r="I232" s="40"/>
    </row>
    <row r="233" spans="2:9" x14ac:dyDescent="0.25">
      <c r="B233" s="157">
        <v>42342</v>
      </c>
      <c r="C233" s="10">
        <v>4678</v>
      </c>
      <c r="D233" s="242">
        <v>23.39</v>
      </c>
      <c r="E233" s="40">
        <v>16.12</v>
      </c>
      <c r="F233" s="40">
        <f t="shared" si="23"/>
        <v>-34009.06</v>
      </c>
      <c r="G233" s="40">
        <f t="shared" si="24"/>
        <v>109418.42</v>
      </c>
      <c r="H233" s="231">
        <f t="shared" si="25"/>
        <v>-0.31081658828559211</v>
      </c>
      <c r="I233" s="40"/>
    </row>
    <row r="234" spans="2:9" x14ac:dyDescent="0.25">
      <c r="B234" s="157">
        <v>42342</v>
      </c>
      <c r="C234" s="10">
        <v>4178</v>
      </c>
      <c r="D234" s="242">
        <v>24.26</v>
      </c>
      <c r="E234" s="40">
        <v>16.12</v>
      </c>
      <c r="F234" s="40">
        <f t="shared" si="23"/>
        <v>-34008.920000000006</v>
      </c>
      <c r="G234" s="40">
        <f t="shared" si="24"/>
        <v>101358.28000000001</v>
      </c>
      <c r="H234" s="231">
        <f t="shared" si="25"/>
        <v>-0.33553173948887055</v>
      </c>
      <c r="I234" s="40"/>
    </row>
    <row r="235" spans="2:9" x14ac:dyDescent="0.25">
      <c r="B235" s="157">
        <v>42345</v>
      </c>
      <c r="C235" s="10">
        <v>4678</v>
      </c>
      <c r="D235" s="242">
        <v>23.24</v>
      </c>
      <c r="E235" s="40">
        <v>14.78</v>
      </c>
      <c r="F235" s="40">
        <f t="shared" si="23"/>
        <v>-39575.879999999997</v>
      </c>
      <c r="G235" s="40">
        <f t="shared" si="24"/>
        <v>108716.71999999999</v>
      </c>
      <c r="H235" s="231">
        <f t="shared" si="25"/>
        <v>-0.36402753872633387</v>
      </c>
      <c r="I235" s="40"/>
    </row>
    <row r="236" spans="2:9" x14ac:dyDescent="0.25">
      <c r="B236" s="157">
        <v>42347</v>
      </c>
      <c r="C236" s="10">
        <v>4778</v>
      </c>
      <c r="D236" s="242">
        <v>23.06</v>
      </c>
      <c r="E236" s="40">
        <v>14.92</v>
      </c>
      <c r="F236" s="40">
        <f t="shared" si="23"/>
        <v>-38892.919999999991</v>
      </c>
      <c r="G236" s="40">
        <f t="shared" si="24"/>
        <v>110180.68</v>
      </c>
      <c r="H236" s="231">
        <f t="shared" si="25"/>
        <v>-0.3529921942758022</v>
      </c>
      <c r="I236" s="40"/>
    </row>
    <row r="237" spans="2:9" x14ac:dyDescent="0.25">
      <c r="B237" s="157">
        <v>42348</v>
      </c>
      <c r="C237" s="10">
        <v>4178</v>
      </c>
      <c r="D237" s="242">
        <v>24.23</v>
      </c>
      <c r="E237" s="40">
        <v>14.74</v>
      </c>
      <c r="F237" s="40">
        <f t="shared" si="23"/>
        <v>-39649.22</v>
      </c>
      <c r="G237" s="40">
        <f t="shared" si="24"/>
        <v>101232.94</v>
      </c>
      <c r="H237" s="231">
        <f t="shared" si="25"/>
        <v>-0.39166322740404458</v>
      </c>
      <c r="I237" s="40"/>
    </row>
    <row r="238" spans="2:9" x14ac:dyDescent="0.25">
      <c r="B238" s="157">
        <v>42349</v>
      </c>
      <c r="C238" s="10">
        <v>3678</v>
      </c>
      <c r="D238" s="242">
        <v>25.57</v>
      </c>
      <c r="E238" s="40">
        <v>14.34</v>
      </c>
      <c r="F238" s="40">
        <f t="shared" si="23"/>
        <v>-41303.94</v>
      </c>
      <c r="G238" s="40">
        <f t="shared" si="24"/>
        <v>94046.46</v>
      </c>
      <c r="H238" s="231">
        <f t="shared" si="25"/>
        <v>-0.43918654673445445</v>
      </c>
      <c r="I238" s="40"/>
    </row>
    <row r="239" spans="2:9" x14ac:dyDescent="0.25">
      <c r="B239" s="157">
        <v>42352</v>
      </c>
      <c r="C239" s="10">
        <v>4178</v>
      </c>
      <c r="D239" s="242">
        <v>24.18</v>
      </c>
      <c r="E239" s="40">
        <v>13.96</v>
      </c>
      <c r="F239" s="40">
        <f t="shared" si="23"/>
        <v>-42699.159999999996</v>
      </c>
      <c r="G239" s="40">
        <f t="shared" si="24"/>
        <v>101024.04</v>
      </c>
      <c r="H239" s="231">
        <f t="shared" si="25"/>
        <v>-0.42266335814722905</v>
      </c>
      <c r="I239" s="40"/>
    </row>
    <row r="240" spans="2:9" x14ac:dyDescent="0.25">
      <c r="B240" s="157">
        <v>42355</v>
      </c>
      <c r="C240" s="10">
        <v>4678</v>
      </c>
      <c r="D240" s="242">
        <v>22.98</v>
      </c>
      <c r="E240" s="40">
        <v>12.78</v>
      </c>
      <c r="F240" s="40">
        <f t="shared" si="23"/>
        <v>-47715.600000000006</v>
      </c>
      <c r="G240" s="40">
        <f t="shared" si="24"/>
        <v>107500.44</v>
      </c>
      <c r="H240" s="231">
        <f t="shared" si="25"/>
        <v>-0.44386422976501311</v>
      </c>
      <c r="I240" s="40"/>
    </row>
    <row r="241" spans="2:9" x14ac:dyDescent="0.25">
      <c r="B241" s="157">
        <v>42356</v>
      </c>
      <c r="C241" s="10">
        <v>5178</v>
      </c>
      <c r="D241" s="242">
        <v>21.99</v>
      </c>
      <c r="E241" s="40">
        <v>12.95</v>
      </c>
      <c r="F241" s="40">
        <f t="shared" si="23"/>
        <v>-46809.119999999995</v>
      </c>
      <c r="G241" s="40">
        <f t="shared" si="24"/>
        <v>113864.21999999999</v>
      </c>
      <c r="H241" s="231">
        <f t="shared" si="25"/>
        <v>-0.41109595270577537</v>
      </c>
      <c r="I241" s="40"/>
    </row>
    <row r="242" spans="2:9" x14ac:dyDescent="0.25">
      <c r="B242" s="157">
        <v>42356</v>
      </c>
      <c r="C242" s="10">
        <v>6178</v>
      </c>
      <c r="D242" s="242">
        <v>20.48</v>
      </c>
      <c r="E242" s="40">
        <v>12.76</v>
      </c>
      <c r="F242" s="40">
        <f t="shared" si="23"/>
        <v>-47694.16</v>
      </c>
      <c r="G242" s="40">
        <f t="shared" si="24"/>
        <v>126525.44</v>
      </c>
      <c r="H242" s="231">
        <f t="shared" si="25"/>
        <v>-0.376953125</v>
      </c>
      <c r="I242" s="40"/>
    </row>
    <row r="243" spans="2:9" x14ac:dyDescent="0.25">
      <c r="B243" s="157">
        <v>42356</v>
      </c>
      <c r="C243" s="10">
        <v>6400</v>
      </c>
      <c r="D243" s="242">
        <v>20.2</v>
      </c>
      <c r="E243" s="40">
        <v>12.68</v>
      </c>
      <c r="F243" s="40">
        <f t="shared" si="23"/>
        <v>-48128</v>
      </c>
      <c r="G243" s="40">
        <f t="shared" si="24"/>
        <v>129280</v>
      </c>
      <c r="H243" s="231">
        <f t="shared" si="25"/>
        <v>-0.37227722772277227</v>
      </c>
      <c r="I243" s="40"/>
    </row>
    <row r="244" spans="2:9" x14ac:dyDescent="0.25">
      <c r="B244" s="157">
        <v>42359</v>
      </c>
      <c r="C244" s="10">
        <v>5178</v>
      </c>
      <c r="D244" s="242">
        <v>21.96</v>
      </c>
      <c r="E244" s="40">
        <v>12.66</v>
      </c>
      <c r="F244" s="40">
        <f t="shared" si="23"/>
        <v>-48155.4</v>
      </c>
      <c r="G244" s="40">
        <f t="shared" si="24"/>
        <v>113708.88</v>
      </c>
      <c r="H244" s="231">
        <f t="shared" si="25"/>
        <v>-0.42349726775956287</v>
      </c>
      <c r="I244" s="40"/>
    </row>
    <row r="245" spans="2:9" x14ac:dyDescent="0.25">
      <c r="B245" s="157">
        <v>42361</v>
      </c>
      <c r="C245" s="10">
        <v>4178</v>
      </c>
      <c r="D245" s="242">
        <v>24.07</v>
      </c>
      <c r="E245" s="40">
        <v>13.96</v>
      </c>
      <c r="F245" s="40">
        <f t="shared" si="23"/>
        <v>-42239.579999999994</v>
      </c>
      <c r="G245" s="40">
        <f t="shared" si="24"/>
        <v>100564.46</v>
      </c>
      <c r="H245" s="231">
        <f t="shared" si="25"/>
        <v>-0.42002492729538843</v>
      </c>
      <c r="I245" s="40"/>
    </row>
    <row r="246" spans="2:9" x14ac:dyDescent="0.25">
      <c r="B246" s="157">
        <v>42361</v>
      </c>
      <c r="C246" s="10">
        <v>4178</v>
      </c>
      <c r="D246" s="242">
        <v>24.03</v>
      </c>
      <c r="E246" s="40">
        <v>13.96</v>
      </c>
      <c r="F246" s="40">
        <f t="shared" si="23"/>
        <v>-42072.46</v>
      </c>
      <c r="G246" s="40">
        <f t="shared" si="24"/>
        <v>100397.34000000001</v>
      </c>
      <c r="H246" s="231">
        <f t="shared" si="25"/>
        <v>-0.41905950894714938</v>
      </c>
      <c r="I246" s="40"/>
    </row>
    <row r="247" spans="2:9" x14ac:dyDescent="0.25">
      <c r="B247" s="157">
        <v>42366</v>
      </c>
      <c r="C247" s="282">
        <v>6678</v>
      </c>
      <c r="D247" s="338">
        <v>19.91</v>
      </c>
      <c r="E247" s="40">
        <v>13.09</v>
      </c>
      <c r="F247" s="40">
        <f t="shared" si="23"/>
        <v>-45543.96</v>
      </c>
      <c r="G247" s="40">
        <f t="shared" si="24"/>
        <v>132958.98000000001</v>
      </c>
      <c r="H247" s="231">
        <f t="shared" si="25"/>
        <v>-0.34254143646408841</v>
      </c>
      <c r="I247" s="40"/>
    </row>
    <row r="248" spans="2:9" x14ac:dyDescent="0.25">
      <c r="B248" s="157">
        <v>42367</v>
      </c>
      <c r="C248" s="282">
        <v>8678</v>
      </c>
      <c r="D248" s="338">
        <v>18.32</v>
      </c>
      <c r="E248" s="40">
        <v>13.03</v>
      </c>
      <c r="F248" s="40">
        <f t="shared" si="23"/>
        <v>-45906.62000000001</v>
      </c>
      <c r="G248" s="40">
        <f t="shared" si="24"/>
        <v>158980.96</v>
      </c>
      <c r="H248" s="231">
        <f t="shared" si="25"/>
        <v>-0.28875545851528389</v>
      </c>
      <c r="I248" s="40"/>
    </row>
    <row r="249" spans="2:9" x14ac:dyDescent="0.25">
      <c r="B249" s="157">
        <v>42368</v>
      </c>
      <c r="C249" s="282">
        <v>9678</v>
      </c>
      <c r="D249" s="338">
        <v>17.73</v>
      </c>
      <c r="E249" s="40">
        <v>12.38</v>
      </c>
      <c r="F249" s="40">
        <f t="shared" si="23"/>
        <v>-51777.299999999996</v>
      </c>
      <c r="G249" s="40">
        <f t="shared" si="24"/>
        <v>171590.94</v>
      </c>
      <c r="H249" s="231">
        <f t="shared" si="25"/>
        <v>-0.30174844895657077</v>
      </c>
      <c r="I249" s="40"/>
    </row>
    <row r="250" spans="2:9" x14ac:dyDescent="0.25">
      <c r="B250" s="157">
        <v>42369</v>
      </c>
      <c r="C250" s="282">
        <v>8678</v>
      </c>
      <c r="D250" s="338">
        <v>18.312999999999999</v>
      </c>
      <c r="E250" s="40">
        <v>12.59</v>
      </c>
      <c r="F250" s="40">
        <f t="shared" si="23"/>
        <v>-49664.193999999989</v>
      </c>
      <c r="G250" s="40">
        <f t="shared" si="24"/>
        <v>158920.21399999998</v>
      </c>
      <c r="H250" s="231">
        <f t="shared" si="25"/>
        <v>-0.3125102386282968</v>
      </c>
      <c r="I250" s="40"/>
    </row>
    <row r="251" spans="2:9" x14ac:dyDescent="0.25">
      <c r="B251" s="157">
        <v>42374</v>
      </c>
      <c r="C251" s="444">
        <v>7678</v>
      </c>
      <c r="D251" s="445">
        <v>19.010000000000002</v>
      </c>
      <c r="E251" s="40">
        <v>12.76</v>
      </c>
      <c r="F251" s="40">
        <f t="shared" si="23"/>
        <v>-47987.500000000015</v>
      </c>
      <c r="G251" s="40">
        <f t="shared" si="24"/>
        <v>145958.78</v>
      </c>
      <c r="H251" s="231">
        <f t="shared" si="25"/>
        <v>-0.32877432930036832</v>
      </c>
      <c r="I251" s="40"/>
    </row>
    <row r="252" spans="2:9" x14ac:dyDescent="0.25">
      <c r="B252" s="157">
        <v>42375</v>
      </c>
      <c r="C252" s="282">
        <v>8678</v>
      </c>
      <c r="D252" s="338">
        <v>18.257000000000001</v>
      </c>
      <c r="E252" s="40">
        <v>12.76</v>
      </c>
      <c r="F252" s="40">
        <f t="shared" si="23"/>
        <v>-47702.966000000015</v>
      </c>
      <c r="G252" s="40">
        <f t="shared" si="24"/>
        <v>158434.24600000001</v>
      </c>
      <c r="H252" s="231">
        <f t="shared" si="25"/>
        <v>-0.30108999287944355</v>
      </c>
      <c r="I252" s="342"/>
    </row>
    <row r="253" spans="2:9" x14ac:dyDescent="0.25">
      <c r="B253" s="157">
        <v>42375</v>
      </c>
      <c r="C253" s="282">
        <v>9678</v>
      </c>
      <c r="D253" s="338">
        <v>17.579999999999998</v>
      </c>
      <c r="E253" s="40">
        <v>11.28</v>
      </c>
      <c r="F253" s="40">
        <f t="shared" si="23"/>
        <v>-60971.399999999987</v>
      </c>
      <c r="G253" s="40">
        <f t="shared" si="24"/>
        <v>170139.24</v>
      </c>
      <c r="H253" s="231">
        <f t="shared" si="25"/>
        <v>-0.35836177474402725</v>
      </c>
      <c r="I253" s="342"/>
    </row>
    <row r="254" spans="2:9" x14ac:dyDescent="0.25">
      <c r="B254" s="157">
        <v>42398</v>
      </c>
      <c r="C254" s="447">
        <v>9278</v>
      </c>
      <c r="D254" s="448">
        <v>17.93</v>
      </c>
      <c r="E254" s="40">
        <v>9.56</v>
      </c>
      <c r="F254" s="40">
        <f t="shared" si="23"/>
        <v>-77656.859999999986</v>
      </c>
      <c r="G254" s="40">
        <f t="shared" si="24"/>
        <v>166354.54</v>
      </c>
      <c r="H254" s="231">
        <f t="shared" si="25"/>
        <v>-0.46681539319576126</v>
      </c>
      <c r="I254" s="342"/>
    </row>
    <row r="255" spans="2:9" x14ac:dyDescent="0.25">
      <c r="B255" s="157">
        <v>42402</v>
      </c>
      <c r="C255" s="282">
        <v>9678</v>
      </c>
      <c r="D255" s="338">
        <v>17.559999999999999</v>
      </c>
      <c r="E255" s="40">
        <v>8.74</v>
      </c>
      <c r="F255" s="40">
        <f t="shared" si="23"/>
        <v>-85359.959999999992</v>
      </c>
      <c r="G255" s="40">
        <f t="shared" si="24"/>
        <v>169945.68</v>
      </c>
      <c r="H255" s="231">
        <f t="shared" si="25"/>
        <v>-0.50227790432801822</v>
      </c>
      <c r="I255" s="342"/>
    </row>
    <row r="256" spans="2:9" x14ac:dyDescent="0.25">
      <c r="B256" s="157">
        <v>42411</v>
      </c>
      <c r="C256" s="282">
        <v>9678</v>
      </c>
      <c r="D256" s="338">
        <v>17.553999999999998</v>
      </c>
      <c r="E256" s="40">
        <v>7.13</v>
      </c>
      <c r="F256" s="40">
        <f t="shared" si="23"/>
        <v>-100883.47199999999</v>
      </c>
      <c r="G256" s="40">
        <f t="shared" si="24"/>
        <v>169887.61199999999</v>
      </c>
      <c r="H256" s="231">
        <f t="shared" si="25"/>
        <v>-0.59382476928335426</v>
      </c>
      <c r="I256" s="342"/>
    </row>
    <row r="257" spans="2:9" x14ac:dyDescent="0.25">
      <c r="B257" s="157">
        <v>42412</v>
      </c>
      <c r="C257" s="282">
        <v>9678</v>
      </c>
      <c r="D257" s="338">
        <v>17.55</v>
      </c>
      <c r="E257" s="40">
        <v>7.46</v>
      </c>
      <c r="F257" s="40">
        <f t="shared" si="23"/>
        <v>-97651.02</v>
      </c>
      <c r="G257" s="40">
        <f t="shared" si="24"/>
        <v>169848.9</v>
      </c>
      <c r="H257" s="231">
        <f t="shared" si="25"/>
        <v>-0.57492877492877492</v>
      </c>
      <c r="I257" s="342"/>
    </row>
    <row r="258" spans="2:9" x14ac:dyDescent="0.25">
      <c r="B258" s="157">
        <v>42416</v>
      </c>
      <c r="C258" s="282">
        <v>9178</v>
      </c>
      <c r="D258" s="338">
        <v>18.084</v>
      </c>
      <c r="E258" s="40">
        <v>7.49</v>
      </c>
      <c r="F258" s="40">
        <f t="shared" si="23"/>
        <v>-97231.731999999989</v>
      </c>
      <c r="G258" s="40">
        <f t="shared" si="24"/>
        <v>165974.95199999999</v>
      </c>
      <c r="H258" s="231">
        <f t="shared" si="25"/>
        <v>-0.58582172085821715</v>
      </c>
      <c r="I258" s="342"/>
    </row>
    <row r="259" spans="2:9" x14ac:dyDescent="0.25">
      <c r="B259" s="157">
        <v>42416</v>
      </c>
      <c r="C259" s="282">
        <v>9678</v>
      </c>
      <c r="D259" s="338">
        <v>17.536999999999999</v>
      </c>
      <c r="E259" s="40">
        <v>7.49</v>
      </c>
      <c r="F259" s="40">
        <f t="shared" si="23"/>
        <v>-97234.865999999995</v>
      </c>
      <c r="G259" s="40">
        <f t="shared" si="24"/>
        <v>169723.08599999998</v>
      </c>
      <c r="H259" s="231">
        <f t="shared" si="25"/>
        <v>-0.57290300507498426</v>
      </c>
      <c r="I259" s="342"/>
    </row>
    <row r="260" spans="2:9" x14ac:dyDescent="0.25">
      <c r="B260" s="157">
        <v>42418</v>
      </c>
      <c r="C260" s="282">
        <v>13478</v>
      </c>
      <c r="D260" s="338">
        <v>14.673999999999999</v>
      </c>
      <c r="E260" s="40">
        <v>6.93</v>
      </c>
      <c r="F260" s="40">
        <f t="shared" si="23"/>
        <v>-104373.632</v>
      </c>
      <c r="G260" s="40">
        <f t="shared" si="24"/>
        <v>197776.17199999999</v>
      </c>
      <c r="H260" s="231">
        <f t="shared" si="25"/>
        <v>-0.52773613193403301</v>
      </c>
      <c r="I260" s="342"/>
    </row>
    <row r="261" spans="2:9" x14ac:dyDescent="0.25">
      <c r="B261" s="157">
        <v>42422</v>
      </c>
      <c r="C261" s="282">
        <v>10978</v>
      </c>
      <c r="D261" s="338">
        <v>16.314</v>
      </c>
      <c r="E261" s="40">
        <v>7.49</v>
      </c>
      <c r="F261" s="40">
        <f t="shared" si="23"/>
        <v>-96869.872000000003</v>
      </c>
      <c r="G261" s="40">
        <f>IF(C261=0, 0,D261*C261)</f>
        <v>179095.092</v>
      </c>
      <c r="H261" s="232">
        <f>IF(C261=0, D261, (E261-D261)/D261)</f>
        <v>-0.54088512933676591</v>
      </c>
      <c r="I261" s="342"/>
    </row>
    <row r="262" spans="2:9" x14ac:dyDescent="0.25">
      <c r="B262" s="157">
        <v>42422</v>
      </c>
      <c r="C262" s="282">
        <v>9978</v>
      </c>
      <c r="D262" s="338">
        <v>17.199000000000002</v>
      </c>
      <c r="E262" s="40">
        <v>7.49</v>
      </c>
      <c r="F262" s="236">
        <f t="shared" si="23"/>
        <v>-96876.402000000016</v>
      </c>
      <c r="G262" s="40">
        <f>IF(C262=0, 0,D262*C262)</f>
        <v>171611.622</v>
      </c>
      <c r="H262" s="232">
        <f>IF(C262=0, D262, (E262-D262)/D262)</f>
        <v>-0.56450956450956458</v>
      </c>
      <c r="I262" s="342"/>
    </row>
    <row r="263" spans="2:9" x14ac:dyDescent="0.25">
      <c r="B263" s="157">
        <v>42426</v>
      </c>
      <c r="C263" s="282">
        <v>9678</v>
      </c>
      <c r="D263" s="338">
        <v>17.489000000000001</v>
      </c>
      <c r="E263" s="40">
        <v>7.49</v>
      </c>
      <c r="F263" s="236">
        <f t="shared" ref="F263:F271" si="26">C263*(E263-D263)</f>
        <v>-96770.322</v>
      </c>
      <c r="G263" s="40">
        <f>IF(C263=0, 0,D263*C263)</f>
        <v>169258.54200000002</v>
      </c>
      <c r="H263" s="232">
        <f>IF(C263=0, D263, (E263-D263)/D263)</f>
        <v>-0.57173080221853734</v>
      </c>
      <c r="I263" s="342"/>
    </row>
    <row r="264" spans="2:9" x14ac:dyDescent="0.25">
      <c r="B264" s="157">
        <v>42426</v>
      </c>
      <c r="C264" s="282">
        <v>9178</v>
      </c>
      <c r="D264" s="338">
        <v>18.02</v>
      </c>
      <c r="E264" s="40">
        <v>7.76</v>
      </c>
      <c r="F264" s="236">
        <f t="shared" si="26"/>
        <v>-94166.28</v>
      </c>
      <c r="G264" s="40">
        <f t="shared" ref="G264:G271" si="27">IF(C264=0, 0,D264*C264)</f>
        <v>165387.56</v>
      </c>
      <c r="H264" s="232">
        <f t="shared" ref="H264:H271" si="28">IF(C264=0, D264, (E264-D264)/D264)</f>
        <v>-0.5693673695893452</v>
      </c>
      <c r="I264" s="342"/>
    </row>
    <row r="265" spans="2:9" x14ac:dyDescent="0.25">
      <c r="B265" s="157">
        <v>42426</v>
      </c>
      <c r="C265" s="429">
        <v>8178</v>
      </c>
      <c r="D265" s="446">
        <v>19.245999999999999</v>
      </c>
      <c r="E265" s="40">
        <v>8</v>
      </c>
      <c r="F265" s="236">
        <f t="shared" si="26"/>
        <v>-91969.787999999986</v>
      </c>
      <c r="G265" s="40">
        <f t="shared" si="27"/>
        <v>157393.788</v>
      </c>
      <c r="H265" s="232">
        <f t="shared" si="28"/>
        <v>-0.58432921126467829</v>
      </c>
      <c r="I265" s="342"/>
    </row>
    <row r="266" spans="2:9" x14ac:dyDescent="0.25">
      <c r="B266" s="157">
        <v>42426</v>
      </c>
      <c r="C266" s="282">
        <v>6678</v>
      </c>
      <c r="D266" s="338">
        <v>21.75</v>
      </c>
      <c r="E266" s="40">
        <v>8.1</v>
      </c>
      <c r="F266" s="236">
        <f t="shared" si="26"/>
        <v>-91154.7</v>
      </c>
      <c r="G266" s="40">
        <f t="shared" si="27"/>
        <v>145246.5</v>
      </c>
      <c r="H266" s="232">
        <f t="shared" si="28"/>
        <v>-0.62758620689655176</v>
      </c>
      <c r="I266" s="342"/>
    </row>
    <row r="267" spans="2:9" x14ac:dyDescent="0.25">
      <c r="B267" s="157">
        <v>42426</v>
      </c>
      <c r="C267" s="282">
        <v>8678</v>
      </c>
      <c r="D267" s="338">
        <v>18.568999999999999</v>
      </c>
      <c r="E267" s="40">
        <v>7.94</v>
      </c>
      <c r="F267" s="236">
        <f t="shared" si="26"/>
        <v>-92238.461999999985</v>
      </c>
      <c r="G267" s="40">
        <f t="shared" si="27"/>
        <v>161141.78199999998</v>
      </c>
      <c r="H267" s="232">
        <f t="shared" si="28"/>
        <v>-0.57240562227368186</v>
      </c>
      <c r="I267" s="342"/>
    </row>
    <row r="268" spans="2:9" x14ac:dyDescent="0.25">
      <c r="B268" s="157">
        <v>42429</v>
      </c>
      <c r="C268" s="444">
        <v>7678</v>
      </c>
      <c r="D268" s="445">
        <v>19.876000000000001</v>
      </c>
      <c r="E268" s="40">
        <v>8.2100000000000009</v>
      </c>
      <c r="F268" s="236">
        <f t="shared" si="26"/>
        <v>-89571.54800000001</v>
      </c>
      <c r="G268" s="40">
        <f t="shared" si="27"/>
        <v>152607.92800000001</v>
      </c>
      <c r="H268" s="232">
        <f t="shared" si="28"/>
        <v>-0.58693902193600322</v>
      </c>
      <c r="I268" s="342"/>
    </row>
    <row r="269" spans="2:9" x14ac:dyDescent="0.25">
      <c r="B269" s="157">
        <v>42429</v>
      </c>
      <c r="C269" s="282">
        <v>9678</v>
      </c>
      <c r="D269" s="338">
        <v>17.463000000000001</v>
      </c>
      <c r="E269" s="40">
        <v>8.2100000000000009</v>
      </c>
      <c r="F269" s="236">
        <f t="shared" si="26"/>
        <v>-89550.534</v>
      </c>
      <c r="G269" s="40">
        <f t="shared" si="27"/>
        <v>169006.91400000002</v>
      </c>
      <c r="H269" s="232">
        <f t="shared" si="28"/>
        <v>-0.5298631392086125</v>
      </c>
      <c r="I269" s="342"/>
    </row>
    <row r="270" spans="2:9" x14ac:dyDescent="0.25">
      <c r="B270" s="157">
        <v>42429</v>
      </c>
      <c r="C270" s="282">
        <v>9178</v>
      </c>
      <c r="D270" s="338">
        <v>17.981000000000002</v>
      </c>
      <c r="E270" s="40">
        <v>8.2100000000000009</v>
      </c>
      <c r="F270" s="236">
        <f t="shared" si="26"/>
        <v>-89678.238000000012</v>
      </c>
      <c r="G270" s="40">
        <f t="shared" si="27"/>
        <v>165029.61800000002</v>
      </c>
      <c r="H270" s="232">
        <f t="shared" si="28"/>
        <v>-0.5434069295367332</v>
      </c>
      <c r="I270" s="342"/>
    </row>
    <row r="271" spans="2:9" x14ac:dyDescent="0.25">
      <c r="B271" s="157">
        <v>42429</v>
      </c>
      <c r="C271" s="282">
        <v>9678</v>
      </c>
      <c r="D271" s="338">
        <v>17.459</v>
      </c>
      <c r="E271" s="40">
        <v>8.2100000000000009</v>
      </c>
      <c r="F271" s="236">
        <f t="shared" si="26"/>
        <v>-89511.821999999986</v>
      </c>
      <c r="G271" s="40">
        <f t="shared" si="27"/>
        <v>168968.20199999999</v>
      </c>
      <c r="H271" s="232">
        <f t="shared" si="28"/>
        <v>-0.5297554270004009</v>
      </c>
      <c r="I271" s="342"/>
    </row>
    <row r="272" spans="2:9" x14ac:dyDescent="0.25">
      <c r="B272" s="157">
        <v>42429</v>
      </c>
      <c r="C272" s="282">
        <v>9178</v>
      </c>
      <c r="D272" s="338">
        <v>17.975999999999999</v>
      </c>
      <c r="E272" s="40">
        <v>8.2100000000000009</v>
      </c>
      <c r="F272" s="236">
        <f t="shared" ref="F272:F283" si="29">C272*(E272-D272)</f>
        <v>-89632.347999999984</v>
      </c>
      <c r="G272" s="40">
        <f t="shared" ref="G272:G283" si="30">IF(C272=0, 0,D272*C272)</f>
        <v>164983.728</v>
      </c>
      <c r="H272" s="232">
        <f t="shared" ref="H272:H323" si="31">IF(C272=0, D272, (E272-D272)/D272)</f>
        <v>-0.54327992879394738</v>
      </c>
      <c r="I272" s="342" t="s">
        <v>194</v>
      </c>
    </row>
    <row r="273" spans="2:9" x14ac:dyDescent="0.25">
      <c r="B273" s="157">
        <v>42430</v>
      </c>
      <c r="C273" s="282">
        <v>10178</v>
      </c>
      <c r="D273" s="338">
        <v>16.974</v>
      </c>
      <c r="E273" s="40">
        <v>7.8</v>
      </c>
      <c r="F273" s="236">
        <f t="shared" si="29"/>
        <v>-93372.971999999994</v>
      </c>
      <c r="G273" s="40">
        <f t="shared" si="30"/>
        <v>172761.372</v>
      </c>
      <c r="H273" s="232">
        <f t="shared" si="31"/>
        <v>-0.54047366560622123</v>
      </c>
      <c r="I273" s="342"/>
    </row>
    <row r="274" spans="2:9" x14ac:dyDescent="0.25">
      <c r="B274" s="157">
        <v>42430</v>
      </c>
      <c r="C274" s="282">
        <v>9678</v>
      </c>
      <c r="D274" s="338">
        <v>17.440000000000001</v>
      </c>
      <c r="E274" s="40">
        <v>7.96</v>
      </c>
      <c r="F274" s="236">
        <f t="shared" si="29"/>
        <v>-91747.44</v>
      </c>
      <c r="G274" s="40">
        <f t="shared" si="30"/>
        <v>168784.32</v>
      </c>
      <c r="H274" s="232">
        <f t="shared" si="31"/>
        <v>-0.54357798165137616</v>
      </c>
      <c r="I274" s="342"/>
    </row>
    <row r="275" spans="2:9" x14ac:dyDescent="0.25">
      <c r="B275" s="157">
        <v>42431</v>
      </c>
      <c r="C275" s="100">
        <v>8678</v>
      </c>
      <c r="D275" s="437">
        <v>18.405999999999999</v>
      </c>
      <c r="E275" s="40">
        <v>9.1</v>
      </c>
      <c r="F275" s="236">
        <f t="shared" si="29"/>
        <v>-80757.467999999993</v>
      </c>
      <c r="G275" s="40">
        <f t="shared" si="30"/>
        <v>159727.26799999998</v>
      </c>
      <c r="H275" s="232">
        <f t="shared" si="31"/>
        <v>-0.50559600130392257</v>
      </c>
      <c r="I275" s="342"/>
    </row>
    <row r="276" spans="2:9" x14ac:dyDescent="0.25">
      <c r="B276" s="157">
        <v>42432</v>
      </c>
      <c r="C276" s="451">
        <v>9278</v>
      </c>
      <c r="D276" s="452">
        <v>17.771999999999998</v>
      </c>
      <c r="E276" s="40">
        <v>9.9700000000000006</v>
      </c>
      <c r="F276" s="236">
        <f t="shared" si="29"/>
        <v>-72386.955999999976</v>
      </c>
      <c r="G276" s="40">
        <f t="shared" si="30"/>
        <v>164888.61599999998</v>
      </c>
      <c r="H276" s="232">
        <f t="shared" si="31"/>
        <v>-0.43900517668242173</v>
      </c>
      <c r="I276" s="342"/>
    </row>
    <row r="277" spans="2:9" x14ac:dyDescent="0.25">
      <c r="B277" s="157">
        <v>42433</v>
      </c>
      <c r="C277" s="10">
        <v>9278</v>
      </c>
      <c r="D277" s="242">
        <v>17.771999999999998</v>
      </c>
      <c r="E277" s="40">
        <v>11</v>
      </c>
      <c r="F277" s="236">
        <f t="shared" si="29"/>
        <v>-62830.615999999987</v>
      </c>
      <c r="G277" s="40">
        <f t="shared" si="30"/>
        <v>164888.61599999998</v>
      </c>
      <c r="H277" s="232">
        <f t="shared" si="31"/>
        <v>-0.38104884087328378</v>
      </c>
      <c r="I277" s="342"/>
    </row>
    <row r="278" spans="2:9" x14ac:dyDescent="0.25">
      <c r="B278" s="157">
        <v>42439</v>
      </c>
      <c r="C278" s="282">
        <v>9278</v>
      </c>
      <c r="D278" s="338">
        <v>17.718</v>
      </c>
      <c r="E278" s="339">
        <v>10.59</v>
      </c>
      <c r="F278" s="236">
        <f t="shared" si="29"/>
        <v>-66133.584000000003</v>
      </c>
      <c r="G278" s="40">
        <f t="shared" si="30"/>
        <v>164387.60399999999</v>
      </c>
      <c r="H278" s="232">
        <f t="shared" si="31"/>
        <v>-0.40230274297324753</v>
      </c>
      <c r="I278" s="342" t="s">
        <v>193</v>
      </c>
    </row>
    <row r="279" spans="2:9" x14ac:dyDescent="0.25">
      <c r="B279" s="157">
        <v>42440</v>
      </c>
      <c r="C279" s="10">
        <v>9278</v>
      </c>
      <c r="D279" s="242">
        <v>17.712</v>
      </c>
      <c r="E279" s="40">
        <v>11.12</v>
      </c>
      <c r="F279" s="236">
        <f t="shared" si="29"/>
        <v>-61160.576000000008</v>
      </c>
      <c r="G279" s="40">
        <f t="shared" si="30"/>
        <v>164331.93599999999</v>
      </c>
      <c r="H279" s="232">
        <f t="shared" si="31"/>
        <v>-0.37217705510388438</v>
      </c>
      <c r="I279" s="40"/>
    </row>
    <row r="280" spans="2:9" x14ac:dyDescent="0.25">
      <c r="B280" s="157">
        <v>42446</v>
      </c>
      <c r="C280" s="100">
        <v>9278</v>
      </c>
      <c r="D280" s="437">
        <v>17.704999999999998</v>
      </c>
      <c r="E280" s="40">
        <v>11.45</v>
      </c>
      <c r="F280" s="236">
        <f t="shared" si="29"/>
        <v>-58033.889999999992</v>
      </c>
      <c r="G280" s="40">
        <f t="shared" si="30"/>
        <v>164266.99</v>
      </c>
      <c r="H280" s="232">
        <f t="shared" si="31"/>
        <v>-0.353290031064671</v>
      </c>
      <c r="I280" s="40"/>
    </row>
    <row r="281" spans="2:9" x14ac:dyDescent="0.25">
      <c r="B281" s="157">
        <v>42447</v>
      </c>
      <c r="C281" s="100">
        <v>7928</v>
      </c>
      <c r="D281" s="437">
        <v>18.734999999999999</v>
      </c>
      <c r="E281" s="40">
        <v>11.63</v>
      </c>
      <c r="F281" s="236">
        <f t="shared" si="29"/>
        <v>-56328.439999999988</v>
      </c>
      <c r="G281" s="40">
        <f t="shared" si="30"/>
        <v>148531.07999999999</v>
      </c>
      <c r="H281" s="232">
        <f t="shared" si="31"/>
        <v>-0.37923672271150249</v>
      </c>
      <c r="I281" s="356"/>
    </row>
    <row r="282" spans="2:9" x14ac:dyDescent="0.25">
      <c r="B282" s="157">
        <v>42450</v>
      </c>
      <c r="C282" s="451">
        <v>9278</v>
      </c>
      <c r="D282" s="452">
        <v>17.670000000000002</v>
      </c>
      <c r="E282" s="40">
        <v>11.43</v>
      </c>
      <c r="F282" s="236">
        <f t="shared" si="29"/>
        <v>-57894.720000000016</v>
      </c>
      <c r="G282" s="40">
        <f t="shared" si="30"/>
        <v>163942.26</v>
      </c>
      <c r="H282" s="232">
        <f t="shared" si="31"/>
        <v>-0.35314091680814946</v>
      </c>
      <c r="I282" s="356"/>
    </row>
    <row r="283" spans="2:9" x14ac:dyDescent="0.25">
      <c r="B283" s="157">
        <v>42451</v>
      </c>
      <c r="C283" s="100">
        <v>9628</v>
      </c>
      <c r="D283" s="437">
        <v>17.428000000000001</v>
      </c>
      <c r="E283" s="40">
        <v>11.31</v>
      </c>
      <c r="F283" s="236">
        <f t="shared" si="29"/>
        <v>-58904.104000000007</v>
      </c>
      <c r="G283" s="40">
        <f t="shared" si="30"/>
        <v>167796.78400000001</v>
      </c>
      <c r="H283" s="232">
        <f t="shared" si="31"/>
        <v>-0.35104429653431263</v>
      </c>
      <c r="I283" s="40"/>
    </row>
    <row r="284" spans="2:9" x14ac:dyDescent="0.25">
      <c r="B284" s="157">
        <v>42453</v>
      </c>
      <c r="C284" s="10">
        <v>13278</v>
      </c>
      <c r="D284" s="242">
        <v>15.5565</v>
      </c>
      <c r="E284" s="40">
        <v>10.29</v>
      </c>
      <c r="F284" s="236">
        <f t="shared" ref="F284:F323" si="32">C284*(E284-D284)</f>
        <v>-69928.587000000014</v>
      </c>
      <c r="G284" s="40">
        <f t="shared" ref="G284:G323" si="33">IF(C284=0, 0,D284*C284)</f>
        <v>206559.20699999999</v>
      </c>
      <c r="H284" s="232">
        <f t="shared" si="31"/>
        <v>-0.33854016006171056</v>
      </c>
      <c r="I284" s="40"/>
    </row>
    <row r="285" spans="2:9" x14ac:dyDescent="0.25">
      <c r="B285" s="157">
        <v>42459</v>
      </c>
      <c r="C285" s="10">
        <v>11278</v>
      </c>
      <c r="D285" s="242">
        <v>16.408899999999999</v>
      </c>
      <c r="E285" s="40">
        <v>10.53</v>
      </c>
      <c r="F285" s="236">
        <f t="shared" si="32"/>
        <v>-66302.234199999992</v>
      </c>
      <c r="G285" s="40">
        <f t="shared" si="33"/>
        <v>185059.5742</v>
      </c>
      <c r="H285" s="232">
        <f t="shared" si="31"/>
        <v>-0.35827508242478168</v>
      </c>
      <c r="I285" s="40"/>
    </row>
    <row r="286" spans="2:9" x14ac:dyDescent="0.25">
      <c r="B286" s="157">
        <v>42460</v>
      </c>
      <c r="C286" s="100">
        <v>9678</v>
      </c>
      <c r="D286" s="437">
        <v>17.311699999999998</v>
      </c>
      <c r="E286" s="40">
        <v>11.14</v>
      </c>
      <c r="F286" s="236">
        <f t="shared" si="32"/>
        <v>-59729.712599999977</v>
      </c>
      <c r="G286" s="40">
        <f t="shared" si="33"/>
        <v>167542.63259999998</v>
      </c>
      <c r="H286" s="232">
        <f t="shared" si="31"/>
        <v>-0.35650456049954643</v>
      </c>
      <c r="I286" s="356"/>
    </row>
    <row r="287" spans="2:9" x14ac:dyDescent="0.25">
      <c r="B287" s="157">
        <v>42461</v>
      </c>
      <c r="C287" s="282">
        <v>11678</v>
      </c>
      <c r="D287" s="338">
        <v>16.116</v>
      </c>
      <c r="E287" s="40">
        <v>10.53</v>
      </c>
      <c r="F287" s="236">
        <f t="shared" si="32"/>
        <v>-65233.308000000005</v>
      </c>
      <c r="G287" s="40">
        <f t="shared" si="33"/>
        <v>188202.64799999999</v>
      </c>
      <c r="H287" s="232">
        <f t="shared" si="31"/>
        <v>-0.34661206254653765</v>
      </c>
      <c r="I287" s="40"/>
    </row>
    <row r="288" spans="2:9" x14ac:dyDescent="0.25">
      <c r="B288" s="157">
        <v>42461</v>
      </c>
      <c r="C288" s="282">
        <v>9678</v>
      </c>
      <c r="D288" s="338">
        <v>17.266200000000001</v>
      </c>
      <c r="E288" s="40">
        <v>10.56</v>
      </c>
      <c r="F288" s="236">
        <f t="shared" si="32"/>
        <v>-64902.603600000009</v>
      </c>
      <c r="G288" s="40">
        <f t="shared" si="33"/>
        <v>167102.28360000002</v>
      </c>
      <c r="H288" s="232">
        <f t="shared" si="31"/>
        <v>-0.388400458699656</v>
      </c>
      <c r="I288" s="40"/>
    </row>
    <row r="289" spans="2:9" x14ac:dyDescent="0.25">
      <c r="B289" s="157">
        <v>42464</v>
      </c>
      <c r="C289" s="282">
        <v>9778</v>
      </c>
      <c r="D289" s="338">
        <v>17.196100000000001</v>
      </c>
      <c r="E289" s="40">
        <v>10.4</v>
      </c>
      <c r="F289" s="236">
        <f t="shared" si="32"/>
        <v>-66452.265800000008</v>
      </c>
      <c r="G289" s="40">
        <f t="shared" si="33"/>
        <v>168143.46580000001</v>
      </c>
      <c r="H289" s="232">
        <f t="shared" si="31"/>
        <v>-0.3952117049796175</v>
      </c>
      <c r="I289" s="40"/>
    </row>
    <row r="290" spans="2:9" x14ac:dyDescent="0.25">
      <c r="B290" s="157">
        <v>42465</v>
      </c>
      <c r="C290" s="282">
        <v>9678</v>
      </c>
      <c r="D290" s="338">
        <v>17.262699999999999</v>
      </c>
      <c r="E290" s="40">
        <v>10.63</v>
      </c>
      <c r="F290" s="236">
        <f t="shared" si="32"/>
        <v>-64191.270599999982</v>
      </c>
      <c r="G290" s="40">
        <f t="shared" si="33"/>
        <v>167068.4106</v>
      </c>
      <c r="H290" s="232">
        <f t="shared" si="31"/>
        <v>-0.38422147172806098</v>
      </c>
      <c r="I290" s="356"/>
    </row>
    <row r="291" spans="2:9" x14ac:dyDescent="0.25">
      <c r="B291" s="157">
        <v>42469</v>
      </c>
      <c r="C291" s="282">
        <v>8678</v>
      </c>
      <c r="D291" s="338">
        <v>17.895700000000001</v>
      </c>
      <c r="E291" s="40">
        <v>11.78</v>
      </c>
      <c r="F291" s="236">
        <f t="shared" si="32"/>
        <v>-53072.044600000016</v>
      </c>
      <c r="G291" s="40">
        <f t="shared" si="33"/>
        <v>155298.88460000002</v>
      </c>
      <c r="H291" s="232">
        <f t="shared" si="31"/>
        <v>-0.34174131215878684</v>
      </c>
      <c r="I291" s="356"/>
    </row>
    <row r="292" spans="2:9" x14ac:dyDescent="0.25">
      <c r="B292" s="157">
        <v>42471</v>
      </c>
      <c r="C292" s="282">
        <v>9678</v>
      </c>
      <c r="D292" s="338">
        <v>17.2514</v>
      </c>
      <c r="E292" s="40">
        <v>11.67</v>
      </c>
      <c r="F292" s="236">
        <f t="shared" si="32"/>
        <v>-54016.789200000007</v>
      </c>
      <c r="G292" s="40">
        <f t="shared" si="33"/>
        <v>166959.04920000001</v>
      </c>
      <c r="H292" s="232">
        <f t="shared" si="31"/>
        <v>-0.32353316252593994</v>
      </c>
      <c r="I292" s="356"/>
    </row>
    <row r="293" spans="2:9" x14ac:dyDescent="0.25">
      <c r="B293" s="157">
        <v>42472</v>
      </c>
      <c r="C293" s="282">
        <v>8288</v>
      </c>
      <c r="D293" s="338">
        <v>17.96</v>
      </c>
      <c r="E293" s="40">
        <v>13.05</v>
      </c>
      <c r="F293" s="236">
        <f t="shared" si="32"/>
        <v>-40694.080000000002</v>
      </c>
      <c r="G293" s="40">
        <f t="shared" si="33"/>
        <v>148852.48000000001</v>
      </c>
      <c r="H293" s="232">
        <f t="shared" si="31"/>
        <v>-0.27338530066815142</v>
      </c>
      <c r="I293" s="40"/>
    </row>
    <row r="294" spans="2:9" x14ac:dyDescent="0.25">
      <c r="B294" s="157">
        <v>42473</v>
      </c>
      <c r="C294" s="282">
        <v>9258</v>
      </c>
      <c r="D294" s="338">
        <v>17.415800000000001</v>
      </c>
      <c r="E294" s="40">
        <v>12.92</v>
      </c>
      <c r="F294" s="236">
        <f t="shared" si="32"/>
        <v>-41622.116400000006</v>
      </c>
      <c r="G294" s="40">
        <f t="shared" si="33"/>
        <v>161235.47640000001</v>
      </c>
      <c r="H294" s="232">
        <f t="shared" si="31"/>
        <v>-0.2581449029042594</v>
      </c>
      <c r="I294" s="40"/>
    </row>
    <row r="295" spans="2:9" x14ac:dyDescent="0.25">
      <c r="B295" s="157">
        <v>42474</v>
      </c>
      <c r="C295" s="282">
        <v>9678</v>
      </c>
      <c r="D295" s="338">
        <v>17.2135</v>
      </c>
      <c r="E295" s="40">
        <v>13.11</v>
      </c>
      <c r="F295" s="236">
        <f t="shared" si="32"/>
        <v>-39713.673000000003</v>
      </c>
      <c r="G295" s="40">
        <f t="shared" si="33"/>
        <v>166592.253</v>
      </c>
      <c r="H295" s="232">
        <f t="shared" si="31"/>
        <v>-0.23838847416272113</v>
      </c>
      <c r="I295" s="40"/>
    </row>
    <row r="296" spans="2:9" x14ac:dyDescent="0.25">
      <c r="B296" s="157">
        <v>42474</v>
      </c>
      <c r="C296" s="282">
        <v>9178</v>
      </c>
      <c r="D296" s="338">
        <v>17.433299999999999</v>
      </c>
      <c r="E296" s="40">
        <v>13.11</v>
      </c>
      <c r="F296" s="236">
        <f t="shared" si="32"/>
        <v>-39679.2474</v>
      </c>
      <c r="G296" s="40">
        <f t="shared" si="33"/>
        <v>160002.82739999998</v>
      </c>
      <c r="H296" s="232">
        <f t="shared" si="31"/>
        <v>-0.24799091394056202</v>
      </c>
      <c r="I296" s="40"/>
    </row>
    <row r="297" spans="2:9" x14ac:dyDescent="0.25">
      <c r="B297" s="157">
        <v>42475</v>
      </c>
      <c r="C297" s="282">
        <v>9678</v>
      </c>
      <c r="D297" s="338">
        <v>17.205100000000002</v>
      </c>
      <c r="E297" s="40">
        <v>13.01</v>
      </c>
      <c r="F297" s="236">
        <f t="shared" si="32"/>
        <v>-40600.177800000019</v>
      </c>
      <c r="G297" s="40">
        <f t="shared" si="33"/>
        <v>166510.9578</v>
      </c>
      <c r="H297" s="232">
        <f t="shared" si="31"/>
        <v>-0.24382886469709572</v>
      </c>
      <c r="I297" s="40"/>
    </row>
    <row r="298" spans="2:9" x14ac:dyDescent="0.25">
      <c r="B298" s="157">
        <v>42478</v>
      </c>
      <c r="C298" s="282">
        <v>9178</v>
      </c>
      <c r="D298" s="338">
        <v>17.412400000000002</v>
      </c>
      <c r="E298" s="40">
        <v>13.36</v>
      </c>
      <c r="F298" s="236">
        <f t="shared" si="32"/>
        <v>-37192.92720000002</v>
      </c>
      <c r="G298" s="40">
        <f t="shared" si="33"/>
        <v>159811.00720000002</v>
      </c>
      <c r="H298" s="232">
        <f t="shared" si="31"/>
        <v>-0.232730697663734</v>
      </c>
      <c r="I298" s="40"/>
    </row>
    <row r="299" spans="2:9" x14ac:dyDescent="0.25">
      <c r="B299" s="157">
        <v>42484</v>
      </c>
      <c r="C299" s="282">
        <v>9178</v>
      </c>
      <c r="D299" s="338">
        <v>17.412400000000002</v>
      </c>
      <c r="E299" s="40">
        <v>14.34</v>
      </c>
      <c r="F299" s="236">
        <f t="shared" si="32"/>
        <v>-28198.487200000018</v>
      </c>
      <c r="G299" s="40">
        <f t="shared" si="33"/>
        <v>159811.00720000002</v>
      </c>
      <c r="H299" s="232">
        <f t="shared" si="31"/>
        <v>-0.17644896740254082</v>
      </c>
      <c r="I299" s="40"/>
    </row>
    <row r="300" spans="2:9" x14ac:dyDescent="0.25">
      <c r="B300" s="157">
        <v>42485</v>
      </c>
      <c r="C300" s="282">
        <v>9678</v>
      </c>
      <c r="D300" s="338">
        <v>17.233499999999999</v>
      </c>
      <c r="E300" s="40">
        <v>13.83</v>
      </c>
      <c r="F300" s="236">
        <f t="shared" si="32"/>
        <v>-32939.072999999997</v>
      </c>
      <c r="G300" s="40">
        <f t="shared" si="33"/>
        <v>166785.81299999999</v>
      </c>
      <c r="H300" s="232">
        <f t="shared" si="31"/>
        <v>-0.19749325441726867</v>
      </c>
      <c r="I300" s="40"/>
    </row>
    <row r="301" spans="2:9" x14ac:dyDescent="0.25">
      <c r="B301" s="157">
        <v>42486</v>
      </c>
      <c r="C301" s="282">
        <v>9178</v>
      </c>
      <c r="D301" s="338">
        <v>17.390599999999999</v>
      </c>
      <c r="E301" s="40">
        <v>14.44</v>
      </c>
      <c r="F301" s="236">
        <f t="shared" si="32"/>
        <v>-27080.606799999998</v>
      </c>
      <c r="G301" s="40">
        <f t="shared" si="33"/>
        <v>159610.92679999999</v>
      </c>
      <c r="H301" s="232">
        <f t="shared" si="31"/>
        <v>-0.16966637148804525</v>
      </c>
      <c r="I301" s="356"/>
    </row>
    <row r="302" spans="2:9" x14ac:dyDescent="0.25">
      <c r="B302" s="157">
        <v>42487</v>
      </c>
      <c r="C302" s="282">
        <v>9178</v>
      </c>
      <c r="D302" s="338">
        <v>17.376300000000001</v>
      </c>
      <c r="E302" s="40">
        <v>14.84</v>
      </c>
      <c r="F302" s="236">
        <f t="shared" si="32"/>
        <v>-23278.161400000005</v>
      </c>
      <c r="G302" s="40">
        <f t="shared" si="33"/>
        <v>159479.6814</v>
      </c>
      <c r="H302" s="232">
        <f t="shared" si="31"/>
        <v>-0.14596317973331496</v>
      </c>
      <c r="I302" s="40"/>
    </row>
    <row r="303" spans="2:9" x14ac:dyDescent="0.25">
      <c r="B303" s="157">
        <v>42488</v>
      </c>
      <c r="C303" s="282">
        <v>9678</v>
      </c>
      <c r="D303" s="338">
        <v>17.2287</v>
      </c>
      <c r="E303" s="40">
        <v>14.35</v>
      </c>
      <c r="F303" s="236">
        <f t="shared" si="32"/>
        <v>-27860.058600000004</v>
      </c>
      <c r="G303" s="40">
        <f t="shared" si="33"/>
        <v>166739.35860000001</v>
      </c>
      <c r="H303" s="232">
        <f t="shared" si="31"/>
        <v>-0.16708747612994598</v>
      </c>
      <c r="I303" s="40"/>
    </row>
    <row r="304" spans="2:9" x14ac:dyDescent="0.25">
      <c r="B304" s="157">
        <v>42489</v>
      </c>
      <c r="C304" s="282">
        <v>9678</v>
      </c>
      <c r="D304" s="338">
        <v>17.179200000000002</v>
      </c>
      <c r="E304" s="40">
        <v>14.09</v>
      </c>
      <c r="F304" s="236">
        <f t="shared" si="32"/>
        <v>-29897.277600000016</v>
      </c>
      <c r="G304" s="40">
        <f t="shared" si="33"/>
        <v>166260.29760000002</v>
      </c>
      <c r="H304" s="232">
        <f t="shared" si="31"/>
        <v>-0.17982211045916</v>
      </c>
      <c r="I304" s="40"/>
    </row>
    <row r="305" spans="2:9" x14ac:dyDescent="0.25">
      <c r="B305" s="157">
        <v>42492</v>
      </c>
      <c r="C305" s="282">
        <v>9678</v>
      </c>
      <c r="D305" s="338">
        <v>17.136399999999998</v>
      </c>
      <c r="E305" s="40">
        <v>13.55</v>
      </c>
      <c r="F305" s="236">
        <f t="shared" si="32"/>
        <v>-34709.179199999977</v>
      </c>
      <c r="G305" s="40">
        <f t="shared" si="33"/>
        <v>165846.07919999998</v>
      </c>
      <c r="H305" s="232">
        <f t="shared" si="31"/>
        <v>-0.20928549753740563</v>
      </c>
      <c r="I305" s="40"/>
    </row>
    <row r="306" spans="2:9" x14ac:dyDescent="0.25">
      <c r="B306" s="157">
        <v>42493</v>
      </c>
      <c r="C306" s="282">
        <v>9678</v>
      </c>
      <c r="D306" s="338">
        <v>17.1221</v>
      </c>
      <c r="E306" s="40">
        <v>12.79</v>
      </c>
      <c r="F306" s="236">
        <f t="shared" si="32"/>
        <v>-41926.063800000004</v>
      </c>
      <c r="G306" s="40">
        <f t="shared" si="33"/>
        <v>165707.6838</v>
      </c>
      <c r="H306" s="232">
        <f t="shared" si="31"/>
        <v>-0.25301218892542388</v>
      </c>
      <c r="I306" s="356"/>
    </row>
    <row r="307" spans="2:9" x14ac:dyDescent="0.25">
      <c r="B307" s="157">
        <v>42494</v>
      </c>
      <c r="C307" s="282">
        <v>11678</v>
      </c>
      <c r="D307" s="338">
        <v>16.316800000000001</v>
      </c>
      <c r="E307" s="40">
        <v>12.17</v>
      </c>
      <c r="F307" s="236">
        <f t="shared" si="32"/>
        <v>-48426.330400000006</v>
      </c>
      <c r="G307" s="40">
        <f t="shared" si="33"/>
        <v>190547.59040000002</v>
      </c>
      <c r="H307" s="232">
        <f t="shared" si="31"/>
        <v>-0.25414296920964896</v>
      </c>
      <c r="I307" s="40"/>
    </row>
    <row r="308" spans="2:9" x14ac:dyDescent="0.25">
      <c r="B308" s="157">
        <v>42495</v>
      </c>
      <c r="C308" s="282">
        <v>9678</v>
      </c>
      <c r="D308" s="338">
        <v>17.0684</v>
      </c>
      <c r="E308" s="40">
        <v>12.07</v>
      </c>
      <c r="F308" s="236">
        <f t="shared" si="32"/>
        <v>-48374.515200000002</v>
      </c>
      <c r="G308" s="40">
        <f t="shared" si="33"/>
        <v>165187.97520000002</v>
      </c>
      <c r="H308" s="232">
        <f t="shared" si="31"/>
        <v>-0.29284525790349419</v>
      </c>
      <c r="I308" s="356"/>
    </row>
    <row r="309" spans="2:9" x14ac:dyDescent="0.25">
      <c r="B309" s="157">
        <v>42499</v>
      </c>
      <c r="C309" s="282">
        <v>10678</v>
      </c>
      <c r="D309" s="338">
        <v>16.537600000000001</v>
      </c>
      <c r="E309" s="40">
        <v>11.44</v>
      </c>
      <c r="F309" s="236">
        <f t="shared" si="32"/>
        <v>-54432.172800000015</v>
      </c>
      <c r="G309" s="40">
        <f t="shared" si="33"/>
        <v>176588.49280000001</v>
      </c>
      <c r="H309" s="232">
        <f t="shared" si="31"/>
        <v>-0.30824303405572762</v>
      </c>
      <c r="I309" s="40"/>
    </row>
    <row r="310" spans="2:9" x14ac:dyDescent="0.25">
      <c r="B310" s="157">
        <v>42500</v>
      </c>
      <c r="C310" s="282">
        <v>9678</v>
      </c>
      <c r="D310" s="338">
        <v>17.042100000000001</v>
      </c>
      <c r="E310" s="40">
        <v>11.94</v>
      </c>
      <c r="F310" s="236">
        <f t="shared" si="32"/>
        <v>-49378.123800000016</v>
      </c>
      <c r="G310" s="40">
        <f t="shared" si="33"/>
        <v>164933.44380000001</v>
      </c>
      <c r="H310" s="232">
        <f t="shared" si="31"/>
        <v>-0.2993821184009014</v>
      </c>
      <c r="I310" s="40"/>
    </row>
    <row r="311" spans="2:9" x14ac:dyDescent="0.25">
      <c r="B311" s="157">
        <v>42502</v>
      </c>
      <c r="C311" s="282">
        <v>10678</v>
      </c>
      <c r="D311" s="338">
        <v>16.601800000000001</v>
      </c>
      <c r="E311" s="40">
        <v>12.33</v>
      </c>
      <c r="F311" s="236">
        <f t="shared" si="32"/>
        <v>-45614.280400000011</v>
      </c>
      <c r="G311" s="40">
        <f t="shared" si="33"/>
        <v>177274.02040000001</v>
      </c>
      <c r="H311" s="232">
        <f t="shared" si="31"/>
        <v>-0.25730944837306802</v>
      </c>
      <c r="I311" s="40"/>
    </row>
    <row r="312" spans="2:9" x14ac:dyDescent="0.25">
      <c r="B312" s="157">
        <v>42502</v>
      </c>
      <c r="C312" s="282">
        <v>9678</v>
      </c>
      <c r="D312" s="338">
        <v>17.0334</v>
      </c>
      <c r="E312" s="40">
        <v>12.33</v>
      </c>
      <c r="F312" s="236">
        <f t="shared" si="32"/>
        <v>-45519.5052</v>
      </c>
      <c r="G312" s="40">
        <f t="shared" si="33"/>
        <v>164849.2452</v>
      </c>
      <c r="H312" s="232">
        <f t="shared" si="31"/>
        <v>-0.27612807777660364</v>
      </c>
      <c r="I312" s="40"/>
    </row>
    <row r="313" spans="2:9" x14ac:dyDescent="0.25">
      <c r="B313" s="157">
        <v>42503</v>
      </c>
      <c r="C313" s="282">
        <v>9678</v>
      </c>
      <c r="D313" s="338">
        <v>17.029299999999999</v>
      </c>
      <c r="E313" s="40">
        <v>12.3</v>
      </c>
      <c r="F313" s="236">
        <f t="shared" si="32"/>
        <v>-45770.165399999983</v>
      </c>
      <c r="G313" s="40">
        <f t="shared" si="33"/>
        <v>164809.56539999999</v>
      </c>
      <c r="H313" s="232">
        <f t="shared" si="31"/>
        <v>-0.27771546687180321</v>
      </c>
      <c r="I313" s="40"/>
    </row>
    <row r="314" spans="2:9" x14ac:dyDescent="0.25">
      <c r="B314" s="157">
        <v>42506</v>
      </c>
      <c r="C314" s="282">
        <v>9678</v>
      </c>
      <c r="D314" s="338">
        <v>17.027699999999999</v>
      </c>
      <c r="E314" s="40">
        <v>12.78</v>
      </c>
      <c r="F314" s="236">
        <f t="shared" si="32"/>
        <v>-41109.240599999997</v>
      </c>
      <c r="G314" s="40">
        <f t="shared" si="33"/>
        <v>164794.08059999999</v>
      </c>
      <c r="H314" s="232">
        <f t="shared" si="31"/>
        <v>-0.24945823569830336</v>
      </c>
      <c r="I314" s="40"/>
    </row>
    <row r="315" spans="2:9" x14ac:dyDescent="0.25">
      <c r="B315" s="157">
        <v>42513</v>
      </c>
      <c r="C315" s="282">
        <v>9178</v>
      </c>
      <c r="D315" s="338">
        <v>17.244399999999999</v>
      </c>
      <c r="E315" s="40">
        <v>13.19</v>
      </c>
      <c r="F315" s="236">
        <f t="shared" si="32"/>
        <v>-37211.283199999991</v>
      </c>
      <c r="G315" s="40">
        <f t="shared" si="33"/>
        <v>158269.10319999998</v>
      </c>
      <c r="H315" s="232">
        <f t="shared" si="31"/>
        <v>-0.23511400802579385</v>
      </c>
      <c r="I315" s="40"/>
    </row>
    <row r="316" spans="2:9" x14ac:dyDescent="0.25">
      <c r="B316" s="157">
        <v>42514</v>
      </c>
      <c r="C316" s="282">
        <v>9678</v>
      </c>
      <c r="D316" s="338">
        <v>17.026</v>
      </c>
      <c r="E316" s="40">
        <v>13.02</v>
      </c>
      <c r="F316" s="236">
        <f t="shared" si="32"/>
        <v>-38770.067999999999</v>
      </c>
      <c r="G316" s="40">
        <f t="shared" si="33"/>
        <v>164777.628</v>
      </c>
      <c r="H316" s="232">
        <f t="shared" si="31"/>
        <v>-0.23528720779983556</v>
      </c>
      <c r="I316" s="40"/>
    </row>
    <row r="317" spans="2:9" x14ac:dyDescent="0.25">
      <c r="B317" s="157">
        <v>42515</v>
      </c>
      <c r="C317" s="282">
        <v>9178</v>
      </c>
      <c r="D317" s="338">
        <v>17.206800000000001</v>
      </c>
      <c r="E317" s="40">
        <v>13.54</v>
      </c>
      <c r="F317" s="236">
        <f t="shared" si="32"/>
        <v>-33653.890400000018</v>
      </c>
      <c r="G317" s="40">
        <f t="shared" si="33"/>
        <v>157924.0104</v>
      </c>
      <c r="H317" s="232">
        <f t="shared" si="31"/>
        <v>-0.21310179696399109</v>
      </c>
      <c r="I317" s="40"/>
    </row>
    <row r="318" spans="2:9" x14ac:dyDescent="0.25">
      <c r="B318" s="157">
        <v>42516</v>
      </c>
      <c r="C318" s="282">
        <v>9678</v>
      </c>
      <c r="D318" s="338">
        <v>17.003799999999998</v>
      </c>
      <c r="E318" s="40">
        <v>13.17</v>
      </c>
      <c r="F318" s="236">
        <f t="shared" si="32"/>
        <v>-37103.516399999986</v>
      </c>
      <c r="G318" s="40">
        <f t="shared" si="33"/>
        <v>164562.77639999997</v>
      </c>
      <c r="H318" s="232">
        <f t="shared" si="31"/>
        <v>-0.22546724849739463</v>
      </c>
      <c r="I318" s="40"/>
    </row>
    <row r="319" spans="2:9" x14ac:dyDescent="0.25">
      <c r="B319" s="157">
        <v>42517</v>
      </c>
      <c r="C319" s="282">
        <v>9678</v>
      </c>
      <c r="D319" s="338">
        <v>16.999700000000001</v>
      </c>
      <c r="E319" s="40">
        <v>12.9</v>
      </c>
      <c r="F319" s="236">
        <f t="shared" si="32"/>
        <v>-39676.8966</v>
      </c>
      <c r="G319" s="40">
        <f t="shared" si="33"/>
        <v>164523.09660000002</v>
      </c>
      <c r="H319" s="232">
        <f t="shared" si="31"/>
        <v>-0.2411630793484591</v>
      </c>
      <c r="I319" s="40"/>
    </row>
    <row r="320" spans="2:9" x14ac:dyDescent="0.25">
      <c r="B320" s="157">
        <v>42525</v>
      </c>
      <c r="C320" s="282">
        <v>9678</v>
      </c>
      <c r="D320" s="338">
        <v>16.9956</v>
      </c>
      <c r="E320" s="40">
        <v>13.32</v>
      </c>
      <c r="F320" s="236">
        <f t="shared" si="32"/>
        <v>-35572.456799999993</v>
      </c>
      <c r="G320" s="40">
        <f t="shared" si="33"/>
        <v>164483.41680000001</v>
      </c>
      <c r="H320" s="232">
        <f t="shared" si="31"/>
        <v>-0.21626773988561743</v>
      </c>
      <c r="I320" s="40"/>
    </row>
    <row r="321" spans="2:9" x14ac:dyDescent="0.25">
      <c r="B321" s="157">
        <v>42527</v>
      </c>
      <c r="C321" s="282">
        <v>8178</v>
      </c>
      <c r="D321" s="338">
        <v>17.568999999999999</v>
      </c>
      <c r="E321" s="40">
        <v>13.96</v>
      </c>
      <c r="F321" s="236">
        <f t="shared" si="32"/>
        <v>-29514.401999999984</v>
      </c>
      <c r="G321" s="40">
        <f t="shared" si="33"/>
        <v>143679.28200000001</v>
      </c>
      <c r="H321" s="232">
        <f t="shared" si="31"/>
        <v>-0.20541863509590746</v>
      </c>
      <c r="I321" s="40"/>
    </row>
    <row r="322" spans="2:9" x14ac:dyDescent="0.25">
      <c r="B322" s="157">
        <v>42528</v>
      </c>
      <c r="C322" s="444">
        <v>7678</v>
      </c>
      <c r="D322" s="445">
        <v>17.759599999999999</v>
      </c>
      <c r="E322" s="40">
        <v>14.62</v>
      </c>
      <c r="F322" s="236">
        <f t="shared" si="32"/>
        <v>-24105.848799999996</v>
      </c>
      <c r="G322" s="40">
        <f t="shared" si="33"/>
        <v>136358.20879999999</v>
      </c>
      <c r="H322" s="232">
        <f t="shared" si="31"/>
        <v>-0.17678326088425414</v>
      </c>
      <c r="I322" s="40"/>
    </row>
    <row r="323" spans="2:9" x14ac:dyDescent="0.25">
      <c r="B323" s="157">
        <v>42529</v>
      </c>
      <c r="C323" s="429">
        <v>8178</v>
      </c>
      <c r="D323" s="446">
        <v>17.5654</v>
      </c>
      <c r="E323" s="40">
        <v>14.53</v>
      </c>
      <c r="F323" s="236">
        <f t="shared" si="32"/>
        <v>-24823.50120000001</v>
      </c>
      <c r="G323" s="40">
        <f t="shared" si="33"/>
        <v>143649.8412</v>
      </c>
      <c r="H323" s="232">
        <f t="shared" si="31"/>
        <v>-0.17280562924840887</v>
      </c>
      <c r="I323" s="40"/>
    </row>
    <row r="324" spans="2:9" x14ac:dyDescent="0.25">
      <c r="B324" s="157">
        <v>42531</v>
      </c>
      <c r="C324" s="282">
        <v>8978</v>
      </c>
      <c r="D324" s="338">
        <v>17.1751</v>
      </c>
      <c r="E324" s="40">
        <v>13.42</v>
      </c>
      <c r="F324" s="236">
        <f t="shared" ref="F324:F332" si="34">C324*(E324-D324)</f>
        <v>-33713.287800000006</v>
      </c>
      <c r="G324" s="40">
        <f t="shared" ref="G324:G332" si="35">IF(C324=0, 0,D324*C324)</f>
        <v>154198.0478</v>
      </c>
      <c r="H324" s="232">
        <f t="shared" ref="H324:H332" si="36">IF(C324=0, D324, (E324-D324)/D324)</f>
        <v>-0.21863628159370255</v>
      </c>
      <c r="I324" s="40"/>
    </row>
    <row r="325" spans="2:9" x14ac:dyDescent="0.25">
      <c r="B325" s="157">
        <v>42531</v>
      </c>
      <c r="C325" s="100">
        <v>9278</v>
      </c>
      <c r="D325" s="437">
        <v>17.1052</v>
      </c>
      <c r="E325" s="40">
        <v>13.42</v>
      </c>
      <c r="F325" s="236">
        <f t="shared" si="34"/>
        <v>-34191.285600000003</v>
      </c>
      <c r="G325" s="40">
        <f t="shared" si="35"/>
        <v>158702.04560000001</v>
      </c>
      <c r="H325" s="232">
        <f t="shared" si="36"/>
        <v>-0.21544325702125669</v>
      </c>
      <c r="I325" s="202"/>
    </row>
    <row r="326" spans="2:9" x14ac:dyDescent="0.25">
      <c r="B326" s="157">
        <v>42532</v>
      </c>
      <c r="C326" s="447">
        <v>9278</v>
      </c>
      <c r="D326" s="448">
        <v>17.053000000000001</v>
      </c>
      <c r="E326" s="40">
        <v>13.42</v>
      </c>
      <c r="F326" s="236">
        <f t="shared" si="34"/>
        <v>-33706.974000000009</v>
      </c>
      <c r="G326" s="40">
        <f t="shared" si="35"/>
        <v>158217.734</v>
      </c>
      <c r="H326" s="232">
        <f t="shared" si="36"/>
        <v>-0.21304169354365804</v>
      </c>
      <c r="I326" s="202" t="s">
        <v>190</v>
      </c>
    </row>
    <row r="327" spans="2:9" x14ac:dyDescent="0.25">
      <c r="B327" s="157">
        <v>42535</v>
      </c>
      <c r="C327" s="282">
        <v>9678</v>
      </c>
      <c r="D327" s="338">
        <v>16.879300000000001</v>
      </c>
      <c r="E327" s="40">
        <v>13.23</v>
      </c>
      <c r="F327" s="236">
        <f t="shared" si="34"/>
        <v>-35317.9254</v>
      </c>
      <c r="G327" s="40">
        <f t="shared" si="35"/>
        <v>163357.86540000001</v>
      </c>
      <c r="H327" s="232">
        <f t="shared" si="36"/>
        <v>-0.21619972392220058</v>
      </c>
      <c r="I327" s="470" t="s">
        <v>241</v>
      </c>
    </row>
    <row r="328" spans="2:9" x14ac:dyDescent="0.25">
      <c r="B328" s="157">
        <v>42536</v>
      </c>
      <c r="C328" s="447">
        <v>9278</v>
      </c>
      <c r="D328" s="448">
        <v>17.027999999999999</v>
      </c>
      <c r="E328" s="40">
        <v>13.06</v>
      </c>
      <c r="F328" s="236">
        <f t="shared" si="34"/>
        <v>-36815.103999999985</v>
      </c>
      <c r="G328" s="40">
        <f t="shared" si="35"/>
        <v>157985.78399999999</v>
      </c>
      <c r="H328" s="232">
        <f t="shared" si="36"/>
        <v>-0.23302795395818643</v>
      </c>
      <c r="I328" s="202"/>
    </row>
    <row r="329" spans="2:9" x14ac:dyDescent="0.25">
      <c r="B329" s="157">
        <v>42537</v>
      </c>
      <c r="C329" s="282">
        <v>9278</v>
      </c>
      <c r="D329" s="338">
        <v>17.0168</v>
      </c>
      <c r="E329" s="40">
        <v>12.67</v>
      </c>
      <c r="F329" s="236">
        <f t="shared" si="34"/>
        <v>-40329.610399999998</v>
      </c>
      <c r="G329" s="40">
        <f t="shared" si="35"/>
        <v>157881.87039999999</v>
      </c>
      <c r="H329" s="232">
        <f t="shared" si="36"/>
        <v>-0.25544168116214566</v>
      </c>
      <c r="I329" s="202"/>
    </row>
    <row r="330" spans="2:9" x14ac:dyDescent="0.25">
      <c r="B330" s="157">
        <v>42538</v>
      </c>
      <c r="C330" s="282">
        <v>9278</v>
      </c>
      <c r="D330" s="338">
        <v>17.0061</v>
      </c>
      <c r="E330" s="40">
        <v>13.16</v>
      </c>
      <c r="F330" s="236">
        <f t="shared" si="34"/>
        <v>-35684.1158</v>
      </c>
      <c r="G330" s="40">
        <f t="shared" si="35"/>
        <v>157782.59580000001</v>
      </c>
      <c r="H330" s="232">
        <f t="shared" si="36"/>
        <v>-0.2261600249322302</v>
      </c>
      <c r="I330" s="202"/>
    </row>
    <row r="331" spans="2:9" x14ac:dyDescent="0.25">
      <c r="B331" s="157">
        <v>42541</v>
      </c>
      <c r="C331" s="444">
        <v>7678</v>
      </c>
      <c r="D331" s="445">
        <v>17.568000000000001</v>
      </c>
      <c r="E331" s="40">
        <v>14.48</v>
      </c>
      <c r="F331" s="236">
        <f t="shared" si="34"/>
        <v>-23709.664000000008</v>
      </c>
      <c r="G331" s="40">
        <f t="shared" si="35"/>
        <v>134887.10400000002</v>
      </c>
      <c r="H331" s="232">
        <f t="shared" si="36"/>
        <v>-0.17577413479052828</v>
      </c>
      <c r="I331" s="202"/>
    </row>
    <row r="332" spans="2:9" x14ac:dyDescent="0.25">
      <c r="B332" s="157">
        <v>42542</v>
      </c>
      <c r="C332" s="282">
        <v>6800</v>
      </c>
      <c r="D332" s="338">
        <v>17.892099999999999</v>
      </c>
      <c r="E332" s="40">
        <v>15.09</v>
      </c>
      <c r="F332" s="236">
        <f t="shared" si="34"/>
        <v>-19054.279999999995</v>
      </c>
      <c r="G332" s="40">
        <f t="shared" si="35"/>
        <v>121666.28</v>
      </c>
      <c r="H332" s="232">
        <f t="shared" si="36"/>
        <v>-0.15661101827063337</v>
      </c>
      <c r="I332" s="202"/>
    </row>
    <row r="333" spans="2:9" x14ac:dyDescent="0.25">
      <c r="B333" s="157">
        <v>42543</v>
      </c>
      <c r="C333" s="282">
        <v>7300</v>
      </c>
      <c r="D333" s="338">
        <v>17.6769</v>
      </c>
      <c r="E333" s="40">
        <v>14.75</v>
      </c>
      <c r="F333" s="236">
        <f t="shared" ref="F333:F341" si="37">C333*(E333-D333)</f>
        <v>-21366.37</v>
      </c>
      <c r="G333" s="40">
        <f t="shared" ref="G333:G341" si="38">IF(C333=0, 0,D333*C333)</f>
        <v>129041.37</v>
      </c>
      <c r="H333" s="232">
        <f t="shared" ref="H333:H341" si="39">IF(C333=0, D333, (E333-D333)/D333)</f>
        <v>-0.16557767481854849</v>
      </c>
      <c r="I333" s="202"/>
    </row>
    <row r="334" spans="2:9" x14ac:dyDescent="0.25">
      <c r="B334" s="157">
        <v>42544</v>
      </c>
      <c r="C334" s="282">
        <v>6800</v>
      </c>
      <c r="D334" s="338">
        <v>17.856100000000001</v>
      </c>
      <c r="E334" s="40">
        <v>15.27</v>
      </c>
      <c r="F334" s="236">
        <f t="shared" si="37"/>
        <v>-17585.480000000014</v>
      </c>
      <c r="G334" s="40">
        <f t="shared" si="38"/>
        <v>121421.48000000001</v>
      </c>
      <c r="H334" s="232">
        <f t="shared" si="39"/>
        <v>-0.1448300580753917</v>
      </c>
      <c r="I334" s="202"/>
    </row>
    <row r="335" spans="2:9" x14ac:dyDescent="0.25">
      <c r="B335" s="157">
        <v>42545</v>
      </c>
      <c r="C335" s="444">
        <v>7678</v>
      </c>
      <c r="D335" s="445">
        <v>17.462</v>
      </c>
      <c r="E335" s="40">
        <v>14.41</v>
      </c>
      <c r="F335" s="236">
        <f t="shared" si="37"/>
        <v>-23433.255999999998</v>
      </c>
      <c r="G335" s="40">
        <f t="shared" si="38"/>
        <v>134073.236</v>
      </c>
      <c r="H335" s="232">
        <f t="shared" si="39"/>
        <v>-0.17477952124613444</v>
      </c>
      <c r="I335" s="202"/>
    </row>
    <row r="336" spans="2:9" x14ac:dyDescent="0.25">
      <c r="B336" s="157">
        <v>42545</v>
      </c>
      <c r="C336" s="282">
        <v>8013</v>
      </c>
      <c r="D336" s="338">
        <v>17.32</v>
      </c>
      <c r="E336" s="40">
        <v>14.68</v>
      </c>
      <c r="F336" s="236">
        <f t="shared" si="37"/>
        <v>-21154.320000000003</v>
      </c>
      <c r="G336" s="40">
        <f t="shared" si="38"/>
        <v>138785.16</v>
      </c>
      <c r="H336" s="232">
        <f t="shared" si="39"/>
        <v>-0.15242494226327949</v>
      </c>
      <c r="I336" s="202"/>
    </row>
    <row r="337" spans="2:9" x14ac:dyDescent="0.25">
      <c r="B337" s="157">
        <v>42548</v>
      </c>
      <c r="C337" s="282">
        <v>8978</v>
      </c>
      <c r="D337" s="338">
        <v>16.943300000000001</v>
      </c>
      <c r="E337" s="40">
        <v>13.66</v>
      </c>
      <c r="F337" s="236">
        <f t="shared" si="37"/>
        <v>-29477.467400000005</v>
      </c>
      <c r="G337" s="40">
        <f t="shared" si="38"/>
        <v>152116.9474</v>
      </c>
      <c r="H337" s="232">
        <f t="shared" si="39"/>
        <v>-0.19378161279089673</v>
      </c>
      <c r="I337" s="202"/>
    </row>
    <row r="338" spans="2:9" x14ac:dyDescent="0.25">
      <c r="B338" s="157">
        <v>42548</v>
      </c>
      <c r="C338" s="449">
        <v>9278</v>
      </c>
      <c r="D338" s="450">
        <v>16.834599999999998</v>
      </c>
      <c r="E338" s="40">
        <v>13.66</v>
      </c>
      <c r="F338" s="236">
        <f t="shared" si="37"/>
        <v>-29453.938799999982</v>
      </c>
      <c r="G338" s="40">
        <f t="shared" si="38"/>
        <v>156191.41879999998</v>
      </c>
      <c r="H338" s="232">
        <f t="shared" si="39"/>
        <v>-0.18857590913951019</v>
      </c>
      <c r="I338" s="202"/>
    </row>
    <row r="339" spans="2:9" x14ac:dyDescent="0.25">
      <c r="B339" s="157">
        <v>42549</v>
      </c>
      <c r="C339" s="7">
        <v>8178</v>
      </c>
      <c r="D339" s="454">
        <v>17.124400000000001</v>
      </c>
      <c r="E339" s="40">
        <v>14.78</v>
      </c>
      <c r="F339" s="236">
        <f t="shared" si="37"/>
        <v>-19172.503200000017</v>
      </c>
      <c r="G339" s="40">
        <f t="shared" si="38"/>
        <v>140043.3432</v>
      </c>
      <c r="H339" s="232">
        <f t="shared" si="39"/>
        <v>-0.13690406671182651</v>
      </c>
      <c r="I339" s="471">
        <v>17</v>
      </c>
    </row>
    <row r="340" spans="2:9" x14ac:dyDescent="0.25">
      <c r="B340" s="157">
        <v>42552</v>
      </c>
      <c r="C340" s="455">
        <v>7678</v>
      </c>
      <c r="D340" s="464">
        <v>17.2315</v>
      </c>
      <c r="E340" s="40">
        <v>15.48</v>
      </c>
      <c r="F340" s="236">
        <f t="shared" si="37"/>
        <v>-13448.017</v>
      </c>
      <c r="G340" s="40">
        <f t="shared" si="38"/>
        <v>132303.45699999999</v>
      </c>
      <c r="H340" s="232">
        <f t="shared" si="39"/>
        <v>-0.1016452427240809</v>
      </c>
      <c r="I340" s="489">
        <v>17</v>
      </c>
    </row>
    <row r="341" spans="2:9" x14ac:dyDescent="0.25">
      <c r="B341" s="157">
        <v>42552</v>
      </c>
      <c r="C341" s="10">
        <v>7300</v>
      </c>
      <c r="D341" s="242">
        <v>17.313400000000001</v>
      </c>
      <c r="E341" s="40">
        <v>15.65</v>
      </c>
      <c r="F341" s="236">
        <f t="shared" si="37"/>
        <v>-12142.820000000009</v>
      </c>
      <c r="G341" s="40">
        <f t="shared" si="38"/>
        <v>126387.82</v>
      </c>
      <c r="H341" s="232">
        <f t="shared" si="39"/>
        <v>-9.6075871868032903E-2</v>
      </c>
      <c r="I341" s="202"/>
    </row>
    <row r="342" spans="2:9" x14ac:dyDescent="0.25">
      <c r="B342" s="157">
        <v>42552</v>
      </c>
      <c r="C342" s="10">
        <v>6800</v>
      </c>
      <c r="D342" s="242">
        <v>17.446100000000001</v>
      </c>
      <c r="E342" s="40">
        <v>15.7</v>
      </c>
      <c r="F342" s="236">
        <f t="shared" ref="F342:F346" si="40">C342*(E342-D342)</f>
        <v>-11873.480000000014</v>
      </c>
      <c r="G342" s="40">
        <f t="shared" ref="G342:G346" si="41">IF(C342=0, 0,D342*C342)</f>
        <v>118633.48000000001</v>
      </c>
      <c r="H342" s="232">
        <f t="shared" ref="H342:H346" si="42">IF(C342=0, D342, (E342-D342)/D342)</f>
        <v>-0.10008540590733757</v>
      </c>
      <c r="I342" s="202"/>
    </row>
    <row r="343" spans="2:9" x14ac:dyDescent="0.25">
      <c r="B343" s="157">
        <v>42552</v>
      </c>
      <c r="C343" s="10">
        <v>6000</v>
      </c>
      <c r="D343" s="242">
        <v>17.668199999999999</v>
      </c>
      <c r="E343" s="40">
        <v>15.68</v>
      </c>
      <c r="F343" s="236">
        <f t="shared" si="40"/>
        <v>-11929.199999999995</v>
      </c>
      <c r="G343" s="40">
        <f t="shared" si="41"/>
        <v>106009.2</v>
      </c>
      <c r="H343" s="232">
        <f t="shared" si="42"/>
        <v>-0.11252985589929926</v>
      </c>
      <c r="I343" s="202"/>
    </row>
    <row r="344" spans="2:9" x14ac:dyDescent="0.25">
      <c r="B344" s="157">
        <v>42556</v>
      </c>
      <c r="C344" s="7">
        <v>8178</v>
      </c>
      <c r="D344" s="454">
        <v>16.978899999999999</v>
      </c>
      <c r="E344" s="40">
        <v>14.72</v>
      </c>
      <c r="F344" s="236">
        <f t="shared" si="40"/>
        <v>-18473.284199999991</v>
      </c>
      <c r="G344" s="40">
        <f t="shared" si="41"/>
        <v>138853.4442</v>
      </c>
      <c r="H344" s="232">
        <f t="shared" si="42"/>
        <v>-0.13304159869013887</v>
      </c>
      <c r="I344" s="480">
        <v>16.75</v>
      </c>
    </row>
    <row r="345" spans="2:9" x14ac:dyDescent="0.25">
      <c r="B345" s="157">
        <v>42556</v>
      </c>
      <c r="C345" s="10">
        <v>8678</v>
      </c>
      <c r="D345" s="242">
        <v>16.843</v>
      </c>
      <c r="E345" s="40">
        <v>14.72</v>
      </c>
      <c r="F345" s="236">
        <f t="shared" si="40"/>
        <v>-18423.393999999993</v>
      </c>
      <c r="G345" s="40">
        <f t="shared" si="41"/>
        <v>146163.554</v>
      </c>
      <c r="H345" s="232">
        <f t="shared" si="42"/>
        <v>-0.12604642878347083</v>
      </c>
      <c r="I345" s="202"/>
    </row>
    <row r="346" spans="2:9" x14ac:dyDescent="0.25">
      <c r="B346" s="157">
        <v>42557</v>
      </c>
      <c r="C346" s="7">
        <v>8178</v>
      </c>
      <c r="D346" s="454">
        <v>16.960599999999999</v>
      </c>
      <c r="E346" s="40">
        <v>14.84</v>
      </c>
      <c r="F346" s="236">
        <f t="shared" si="40"/>
        <v>-17342.266799999998</v>
      </c>
      <c r="G346" s="40">
        <f t="shared" si="41"/>
        <v>138703.7868</v>
      </c>
      <c r="H346" s="232">
        <f t="shared" si="42"/>
        <v>-0.12503095409360515</v>
      </c>
      <c r="I346" s="489">
        <v>16.75</v>
      </c>
    </row>
    <row r="347" spans="2:9" x14ac:dyDescent="0.25">
      <c r="B347" s="157">
        <v>42557</v>
      </c>
      <c r="C347" s="10">
        <v>8678</v>
      </c>
      <c r="D347" s="242">
        <v>16.835000000000001</v>
      </c>
      <c r="E347" s="40">
        <v>14.84</v>
      </c>
      <c r="F347" s="236">
        <f t="shared" ref="F347" si="43">C347*(E347-D347)</f>
        <v>-17312.610000000008</v>
      </c>
      <c r="G347" s="40">
        <f t="shared" ref="G347" si="44">IF(C347=0, 0,D347*C347)</f>
        <v>146094.13</v>
      </c>
      <c r="H347" s="232">
        <f t="shared" ref="H347" si="45">IF(C347=0, D347, (E347-D347)/D347)</f>
        <v>-0.11850311850311855</v>
      </c>
      <c r="I347" s="202"/>
    </row>
    <row r="348" spans="2:9" x14ac:dyDescent="0.25">
      <c r="B348" s="157">
        <v>42559</v>
      </c>
      <c r="C348" s="10">
        <v>8678</v>
      </c>
      <c r="D348" s="242">
        <v>16.835000000000001</v>
      </c>
      <c r="E348" s="40">
        <v>14.92</v>
      </c>
      <c r="F348" s="236">
        <f t="shared" ref="F348" si="46">C348*(E348-D348)</f>
        <v>-16618.370000000006</v>
      </c>
      <c r="G348" s="40">
        <f t="shared" ref="G348" si="47">IF(C348=0, 0,D348*C348)</f>
        <v>146094.13</v>
      </c>
      <c r="H348" s="232">
        <f t="shared" ref="H348" si="48">IF(C348=0, D348, (E348-D348)/D348)</f>
        <v>-0.1137511137511138</v>
      </c>
      <c r="I348" s="202"/>
    </row>
    <row r="349" spans="2:9" x14ac:dyDescent="0.25">
      <c r="B349" s="157">
        <v>42562</v>
      </c>
      <c r="C349" s="10">
        <v>8678</v>
      </c>
      <c r="D349" s="242">
        <v>16.835000000000001</v>
      </c>
      <c r="E349" s="40">
        <v>14.69</v>
      </c>
      <c r="F349" s="236">
        <f t="shared" ref="F349" si="49">C349*(E349-D349)</f>
        <v>-18614.310000000012</v>
      </c>
      <c r="G349" s="40">
        <f t="shared" ref="G349" si="50">IF(C349=0, 0,D349*C349)</f>
        <v>146094.13</v>
      </c>
      <c r="H349" s="232">
        <f t="shared" ref="H349" si="51">IF(C349=0, D349, (E349-D349)/D349)</f>
        <v>-0.12741312741312749</v>
      </c>
      <c r="I349" s="202"/>
    </row>
    <row r="350" spans="2:9" x14ac:dyDescent="0.25">
      <c r="B350" s="157">
        <v>42563</v>
      </c>
      <c r="C350" s="10">
        <v>8678</v>
      </c>
      <c r="D350" s="242">
        <v>16.835000000000001</v>
      </c>
      <c r="E350" s="40">
        <v>15.6</v>
      </c>
      <c r="F350" s="236">
        <f t="shared" ref="F350:F351" si="52">C350*(E350-D350)</f>
        <v>-10717.330000000011</v>
      </c>
      <c r="G350" s="40">
        <f t="shared" ref="G350:G351" si="53">IF(C350=0, 0,D350*C350)</f>
        <v>146094.13</v>
      </c>
      <c r="H350" s="232">
        <f t="shared" ref="H350:H351" si="54">IF(C350=0, D350, (E350-D350)/D350)</f>
        <v>-7.3359073359073421E-2</v>
      </c>
      <c r="I350" s="202"/>
    </row>
    <row r="351" spans="2:9" x14ac:dyDescent="0.25">
      <c r="B351" s="157">
        <v>42564</v>
      </c>
      <c r="C351" s="10">
        <v>8738</v>
      </c>
      <c r="D351" s="242">
        <v>16.816099999999999</v>
      </c>
      <c r="E351" s="40">
        <v>15.29</v>
      </c>
      <c r="F351" s="236">
        <f t="shared" si="52"/>
        <v>-13335.061799999996</v>
      </c>
      <c r="G351" s="40">
        <f t="shared" si="53"/>
        <v>146939.08179999999</v>
      </c>
      <c r="H351" s="232">
        <f t="shared" si="54"/>
        <v>-9.0752314745987453E-2</v>
      </c>
      <c r="I351" s="40"/>
    </row>
    <row r="352" spans="2:9" x14ac:dyDescent="0.25">
      <c r="B352" s="157">
        <v>42566</v>
      </c>
      <c r="C352" s="10">
        <v>8738</v>
      </c>
      <c r="D352" s="242">
        <v>16.816099999999999</v>
      </c>
      <c r="E352" s="40">
        <v>15.21</v>
      </c>
      <c r="F352" s="236">
        <f t="shared" ref="F352:F354" si="55">C352*(E352-D352)</f>
        <v>-14034.101799999982</v>
      </c>
      <c r="G352" s="40">
        <f t="shared" ref="G352:G354" si="56">IF(C352=0, 0,D352*C352)</f>
        <v>146939.08179999999</v>
      </c>
      <c r="H352" s="232">
        <f t="shared" ref="H352:H354" si="57">IF(C352=0, D352, (E352-D352)/D352)</f>
        <v>-9.5509660384988079E-2</v>
      </c>
      <c r="I352" s="40"/>
    </row>
    <row r="353" spans="2:9" x14ac:dyDescent="0.25">
      <c r="B353" s="157">
        <v>42570</v>
      </c>
      <c r="C353" s="10">
        <v>9138</v>
      </c>
      <c r="D353" s="242">
        <v>16.733499999999999</v>
      </c>
      <c r="E353" s="40">
        <v>14.75</v>
      </c>
      <c r="F353" s="236">
        <f t="shared" si="55"/>
        <v>-18125.222999999994</v>
      </c>
      <c r="G353" s="40">
        <f t="shared" si="56"/>
        <v>152910.723</v>
      </c>
      <c r="H353" s="232">
        <f t="shared" si="57"/>
        <v>-0.1185346759494427</v>
      </c>
      <c r="I353" s="40"/>
    </row>
    <row r="354" spans="2:9" x14ac:dyDescent="0.25">
      <c r="B354" s="157">
        <v>42571</v>
      </c>
      <c r="C354" s="10">
        <v>9138</v>
      </c>
      <c r="D354" s="242">
        <v>16.7227</v>
      </c>
      <c r="E354" s="40">
        <v>14.84</v>
      </c>
      <c r="F354" s="236">
        <f t="shared" si="55"/>
        <v>-17204.112599999997</v>
      </c>
      <c r="G354" s="40">
        <f t="shared" si="56"/>
        <v>152812.03260000001</v>
      </c>
      <c r="H354" s="232">
        <f t="shared" si="57"/>
        <v>-0.11258349429218965</v>
      </c>
      <c r="I354" s="40"/>
    </row>
    <row r="355" spans="2:9" x14ac:dyDescent="0.25">
      <c r="B355" s="157">
        <v>42572</v>
      </c>
      <c r="C355" s="10">
        <v>9138</v>
      </c>
      <c r="D355" s="242">
        <v>16.718900000000001</v>
      </c>
      <c r="E355" s="40">
        <v>14.42</v>
      </c>
      <c r="F355" s="236">
        <f t="shared" ref="F355" si="58">C355*(E355-D355)</f>
        <v>-21007.348200000015</v>
      </c>
      <c r="G355" s="40">
        <f t="shared" ref="G355" si="59">IF(C355=0, 0,D355*C355)</f>
        <v>152777.3082</v>
      </c>
      <c r="H355" s="232">
        <f t="shared" ref="H355" si="60">IF(C355=0, D355, (E355-D355)/D355)</f>
        <v>-0.13750306539305823</v>
      </c>
      <c r="I355" s="40"/>
    </row>
    <row r="356" spans="2:9" x14ac:dyDescent="0.25">
      <c r="B356" s="157">
        <v>42573</v>
      </c>
      <c r="C356" s="449">
        <v>9278</v>
      </c>
      <c r="D356" s="450">
        <v>16.679099999999998</v>
      </c>
      <c r="E356" s="40">
        <v>14.11</v>
      </c>
      <c r="F356" s="236">
        <f t="shared" ref="F356:F357" si="61">C356*(E356-D356)</f>
        <v>-23836.109799999987</v>
      </c>
      <c r="G356" s="40">
        <f t="shared" ref="G356:G357" si="62">IF(C356=0, 0,D356*C356)</f>
        <v>154748.68979999999</v>
      </c>
      <c r="H356" s="232">
        <f t="shared" ref="H356:H357" si="63">IF(C356=0, D356, (E356-D356)/D356)</f>
        <v>-0.15403109280476759</v>
      </c>
      <c r="I356" s="40"/>
    </row>
    <row r="357" spans="2:9" x14ac:dyDescent="0.25">
      <c r="B357" s="157">
        <v>42576</v>
      </c>
      <c r="C357" s="10">
        <v>9478</v>
      </c>
      <c r="D357" s="242">
        <v>16.613099999999999</v>
      </c>
      <c r="E357" s="40">
        <v>13.58</v>
      </c>
      <c r="F357" s="236">
        <f t="shared" si="61"/>
        <v>-28747.721799999992</v>
      </c>
      <c r="G357" s="40">
        <f t="shared" si="62"/>
        <v>157458.96179999999</v>
      </c>
      <c r="H357" s="232">
        <f t="shared" si="63"/>
        <v>-0.18257278894366491</v>
      </c>
      <c r="I357" s="339"/>
    </row>
    <row r="358" spans="2:9" x14ac:dyDescent="0.25">
      <c r="B358" s="157">
        <v>42577</v>
      </c>
      <c r="C358" s="449">
        <v>9278</v>
      </c>
      <c r="D358" s="450">
        <v>16.674199999999999</v>
      </c>
      <c r="E358" s="40">
        <v>13.78</v>
      </c>
      <c r="F358" s="236">
        <f t="shared" ref="F358:F359" si="64">C358*(E358-D358)</f>
        <v>-26852.387599999998</v>
      </c>
      <c r="G358" s="40">
        <f t="shared" ref="G358:G359" si="65">IF(C358=0, 0,D358*C358)</f>
        <v>154703.22759999998</v>
      </c>
      <c r="H358" s="232">
        <f t="shared" ref="H358:H359" si="66">IF(C358=0, D358, (E358-D358)/D358)</f>
        <v>-0.17357354475776948</v>
      </c>
      <c r="I358" s="529">
        <v>16.53</v>
      </c>
    </row>
    <row r="359" spans="2:9" x14ac:dyDescent="0.25">
      <c r="B359" s="157">
        <v>42578</v>
      </c>
      <c r="C359" s="10">
        <v>9478</v>
      </c>
      <c r="D359" s="242">
        <v>16.6004</v>
      </c>
      <c r="E359" s="40">
        <v>13.13</v>
      </c>
      <c r="F359" s="236">
        <f t="shared" si="64"/>
        <v>-32892.451199999996</v>
      </c>
      <c r="G359" s="40">
        <f t="shared" si="65"/>
        <v>157338.5912</v>
      </c>
      <c r="H359" s="232">
        <f t="shared" si="66"/>
        <v>-0.20905520348907253</v>
      </c>
      <c r="I359" s="339"/>
    </row>
    <row r="360" spans="2:9" x14ac:dyDescent="0.25">
      <c r="B360" s="157">
        <v>42580</v>
      </c>
      <c r="C360" s="10">
        <v>9478</v>
      </c>
      <c r="D360" s="242">
        <v>16.599</v>
      </c>
      <c r="E360" s="40">
        <v>13.64</v>
      </c>
      <c r="F360" s="236">
        <f t="shared" ref="F360:F363" si="67">C360*(E360-D360)</f>
        <v>-28045.401999999998</v>
      </c>
      <c r="G360" s="40">
        <f t="shared" ref="G360:G363" si="68">IF(C360=0, 0,D360*C360)</f>
        <v>157325.32200000001</v>
      </c>
      <c r="H360" s="232">
        <f t="shared" ref="H360:H363" si="69">IF(C360=0, D360, (E360-D360)/D360)</f>
        <v>-0.17826375082836313</v>
      </c>
      <c r="I360" s="339"/>
    </row>
    <row r="361" spans="2:9" x14ac:dyDescent="0.25">
      <c r="B361" s="157">
        <v>42580</v>
      </c>
      <c r="C361" s="449">
        <v>9278</v>
      </c>
      <c r="D361" s="450">
        <v>16.664000000000001</v>
      </c>
      <c r="E361" s="40">
        <v>13.64</v>
      </c>
      <c r="F361" s="236">
        <f t="shared" si="67"/>
        <v>-28056.67200000001</v>
      </c>
      <c r="G361" s="40">
        <f t="shared" si="68"/>
        <v>154608.592</v>
      </c>
      <c r="H361" s="232">
        <f t="shared" si="69"/>
        <v>-0.18146903504560732</v>
      </c>
      <c r="I361" s="529">
        <v>16.53</v>
      </c>
    </row>
    <row r="362" spans="2:9" x14ac:dyDescent="0.25">
      <c r="B362" s="157">
        <v>42583</v>
      </c>
      <c r="C362" s="10">
        <v>9478</v>
      </c>
      <c r="D362" s="242">
        <v>16.5871</v>
      </c>
      <c r="E362" s="40">
        <v>12.92</v>
      </c>
      <c r="F362" s="236">
        <f t="shared" si="67"/>
        <v>-34756.773799999995</v>
      </c>
      <c r="G362" s="40">
        <f t="shared" si="68"/>
        <v>157212.5338</v>
      </c>
      <c r="H362" s="232">
        <f t="shared" si="69"/>
        <v>-0.22108144280796521</v>
      </c>
      <c r="I362" s="339"/>
    </row>
    <row r="363" spans="2:9" x14ac:dyDescent="0.25">
      <c r="B363" s="157">
        <v>42584</v>
      </c>
      <c r="C363" s="10">
        <v>9678</v>
      </c>
      <c r="D363" s="242">
        <v>16.5063</v>
      </c>
      <c r="E363" s="40">
        <v>12.9</v>
      </c>
      <c r="F363" s="236">
        <f t="shared" si="67"/>
        <v>-34901.771399999991</v>
      </c>
      <c r="G363" s="40">
        <f t="shared" si="68"/>
        <v>159747.97140000001</v>
      </c>
      <c r="H363" s="232">
        <f t="shared" si="69"/>
        <v>-0.21848021664455386</v>
      </c>
      <c r="I363" s="339"/>
    </row>
    <row r="364" spans="2:9" x14ac:dyDescent="0.25">
      <c r="B364" s="157">
        <v>42585</v>
      </c>
      <c r="C364" s="10">
        <v>10078</v>
      </c>
      <c r="D364" s="242">
        <v>16.5063</v>
      </c>
      <c r="E364" s="40">
        <v>12.9</v>
      </c>
      <c r="F364" s="236">
        <f t="shared" ref="F364:F379" si="70">C364*(E364-D364)</f>
        <v>-36344.291399999995</v>
      </c>
      <c r="G364" s="40">
        <f t="shared" ref="G364:G379" si="71">IF(C364=0, 0,D364*C364)</f>
        <v>166350.4914</v>
      </c>
      <c r="H364" s="232">
        <f t="shared" ref="H364:H379" si="72">IF(C364=0, D364, (E364-D364)/D364)</f>
        <v>-0.21848021664455386</v>
      </c>
      <c r="I364" s="339"/>
    </row>
    <row r="365" spans="2:9" x14ac:dyDescent="0.25">
      <c r="B365" s="157">
        <v>42586</v>
      </c>
      <c r="C365" s="10">
        <v>9678</v>
      </c>
      <c r="D365" s="242">
        <v>16.489799999999999</v>
      </c>
      <c r="E365" s="40">
        <v>13.41</v>
      </c>
      <c r="F365" s="236">
        <f t="shared" si="70"/>
        <v>-29806.304399999986</v>
      </c>
      <c r="G365" s="40">
        <f t="shared" si="71"/>
        <v>159588.28439999997</v>
      </c>
      <c r="H365" s="232">
        <f t="shared" si="72"/>
        <v>-0.1867700032747516</v>
      </c>
      <c r="I365" s="339"/>
    </row>
    <row r="366" spans="2:9" x14ac:dyDescent="0.25">
      <c r="B366" s="157">
        <v>42586</v>
      </c>
      <c r="C366" s="449">
        <v>9278</v>
      </c>
      <c r="D366" s="450">
        <v>16.609200000000001</v>
      </c>
      <c r="E366" s="40">
        <v>13.66</v>
      </c>
      <c r="F366" s="236">
        <f t="shared" si="70"/>
        <v>-27362.67760000001</v>
      </c>
      <c r="G366" s="40">
        <f t="shared" si="71"/>
        <v>154100.15760000001</v>
      </c>
      <c r="H366" s="232">
        <f t="shared" si="72"/>
        <v>-0.17756424150470829</v>
      </c>
      <c r="I366" s="529">
        <v>16.53</v>
      </c>
    </row>
    <row r="367" spans="2:9" x14ac:dyDescent="0.25">
      <c r="B367" s="157">
        <v>42586</v>
      </c>
      <c r="C367" s="10">
        <v>9138</v>
      </c>
      <c r="D367" s="242">
        <v>16.6511</v>
      </c>
      <c r="E367" s="40">
        <v>13.87</v>
      </c>
      <c r="F367" s="236">
        <f t="shared" si="70"/>
        <v>-25413.691800000004</v>
      </c>
      <c r="G367" s="40">
        <f t="shared" si="71"/>
        <v>152157.7518</v>
      </c>
      <c r="H367" s="232">
        <f t="shared" si="72"/>
        <v>-0.1670219985466426</v>
      </c>
      <c r="I367" s="339"/>
    </row>
    <row r="368" spans="2:9" x14ac:dyDescent="0.25">
      <c r="B368" s="157">
        <v>42593</v>
      </c>
      <c r="C368" s="10">
        <v>8678</v>
      </c>
      <c r="D368" s="242">
        <v>16.760300000000001</v>
      </c>
      <c r="E368" s="40">
        <v>14.61</v>
      </c>
      <c r="F368" s="236">
        <f t="shared" si="70"/>
        <v>-18660.303400000012</v>
      </c>
      <c r="G368" s="40">
        <f t="shared" si="71"/>
        <v>145445.88340000002</v>
      </c>
      <c r="H368" s="232">
        <f t="shared" si="72"/>
        <v>-0.12829722618330228</v>
      </c>
      <c r="I368" s="339"/>
    </row>
    <row r="369" spans="2:9" x14ac:dyDescent="0.25">
      <c r="B369" s="157">
        <v>42597</v>
      </c>
      <c r="C369" s="10">
        <v>8678</v>
      </c>
      <c r="D369" s="242">
        <v>16.7471</v>
      </c>
      <c r="E369" s="40">
        <v>14.9</v>
      </c>
      <c r="F369" s="236">
        <f t="shared" si="70"/>
        <v>-16029.133799999994</v>
      </c>
      <c r="G369" s="40">
        <f t="shared" si="71"/>
        <v>145331.33379999999</v>
      </c>
      <c r="H369" s="232">
        <f t="shared" si="72"/>
        <v>-0.11029372249523794</v>
      </c>
      <c r="I369" s="339"/>
    </row>
    <row r="370" spans="2:9" x14ac:dyDescent="0.25">
      <c r="B370" s="157">
        <v>42598</v>
      </c>
      <c r="C370" s="7">
        <v>8178</v>
      </c>
      <c r="D370" s="454">
        <v>16.8429</v>
      </c>
      <c r="E370" s="40">
        <v>15.17</v>
      </c>
      <c r="F370" s="236">
        <f t="shared" si="70"/>
        <v>-13680.976200000003</v>
      </c>
      <c r="G370" s="40">
        <f t="shared" si="71"/>
        <v>137741.23620000001</v>
      </c>
      <c r="H370" s="232">
        <f t="shared" si="72"/>
        <v>-9.9323750660515728E-2</v>
      </c>
      <c r="I370" s="46">
        <v>16.75</v>
      </c>
    </row>
    <row r="371" spans="2:9" x14ac:dyDescent="0.25">
      <c r="B371" s="157">
        <v>42599</v>
      </c>
      <c r="C371" s="10">
        <v>7178</v>
      </c>
      <c r="D371" s="242">
        <v>17.009899999999998</v>
      </c>
      <c r="E371" s="40">
        <v>15.7</v>
      </c>
      <c r="F371" s="236">
        <f t="shared" si="70"/>
        <v>-9402.4621999999927</v>
      </c>
      <c r="G371" s="40">
        <f t="shared" si="71"/>
        <v>122097.06219999999</v>
      </c>
      <c r="H371" s="232">
        <f t="shared" si="72"/>
        <v>-7.7008095285686515E-2</v>
      </c>
      <c r="I371" s="339"/>
    </row>
    <row r="372" spans="2:9" x14ac:dyDescent="0.25">
      <c r="B372" s="157">
        <v>42600</v>
      </c>
      <c r="C372" s="10">
        <v>5500</v>
      </c>
      <c r="D372" s="242">
        <v>17.185600000000001</v>
      </c>
      <c r="E372" s="40">
        <v>16.68</v>
      </c>
      <c r="F372" s="236">
        <f t="shared" si="70"/>
        <v>-2780.8000000000065</v>
      </c>
      <c r="G372" s="40">
        <f t="shared" si="71"/>
        <v>94520.8</v>
      </c>
      <c r="H372" s="232">
        <f t="shared" si="72"/>
        <v>-2.9419979517735846E-2</v>
      </c>
      <c r="I372" s="339"/>
    </row>
    <row r="373" spans="2:9" x14ac:dyDescent="0.25">
      <c r="B373" s="157">
        <v>42601</v>
      </c>
      <c r="C373" s="10">
        <v>5000</v>
      </c>
      <c r="D373" s="242">
        <v>17.222200000000001</v>
      </c>
      <c r="E373" s="40">
        <v>16.8</v>
      </c>
      <c r="F373" s="236">
        <f t="shared" si="70"/>
        <v>-2111.0000000000005</v>
      </c>
      <c r="G373" s="40">
        <f t="shared" si="71"/>
        <v>86111</v>
      </c>
      <c r="H373" s="232">
        <f t="shared" si="72"/>
        <v>-2.4514870341768188E-2</v>
      </c>
      <c r="I373" s="339"/>
    </row>
    <row r="374" spans="2:9" x14ac:dyDescent="0.25">
      <c r="B374" s="157">
        <v>42604</v>
      </c>
      <c r="C374" s="10">
        <v>6000</v>
      </c>
      <c r="D374" s="242">
        <v>16.9651</v>
      </c>
      <c r="E374" s="40">
        <v>15.64</v>
      </c>
      <c r="F374" s="236">
        <f t="shared" si="70"/>
        <v>-7950.599999999994</v>
      </c>
      <c r="G374" s="40">
        <f t="shared" si="71"/>
        <v>101790.59999999999</v>
      </c>
      <c r="H374" s="232">
        <f t="shared" si="72"/>
        <v>-7.8107408739117312E-2</v>
      </c>
      <c r="I374" s="339"/>
    </row>
    <row r="375" spans="2:9" x14ac:dyDescent="0.25">
      <c r="B375" s="157">
        <v>42604</v>
      </c>
      <c r="C375" s="10">
        <v>6500</v>
      </c>
      <c r="D375" s="242">
        <v>16.850899999999999</v>
      </c>
      <c r="E375" s="40">
        <v>15.64</v>
      </c>
      <c r="F375" s="236">
        <f t="shared" si="70"/>
        <v>-7870.8499999999922</v>
      </c>
      <c r="G375" s="40">
        <f t="shared" si="71"/>
        <v>109530.84999999999</v>
      </c>
      <c r="H375" s="232">
        <f t="shared" si="72"/>
        <v>-7.1859663282079822E-2</v>
      </c>
      <c r="I375" s="339"/>
    </row>
    <row r="376" spans="2:9" x14ac:dyDescent="0.25">
      <c r="B376" s="157">
        <v>42605</v>
      </c>
      <c r="C376" s="10">
        <v>6000</v>
      </c>
      <c r="D376" s="242">
        <v>16.923500000000001</v>
      </c>
      <c r="E376" s="40">
        <v>16.43</v>
      </c>
      <c r="F376" s="236">
        <f t="shared" si="70"/>
        <v>-2961.0000000000055</v>
      </c>
      <c r="G376" s="40">
        <f t="shared" si="71"/>
        <v>101541</v>
      </c>
      <c r="H376" s="232">
        <f t="shared" si="72"/>
        <v>-2.9160634620498178E-2</v>
      </c>
      <c r="I376" s="339"/>
    </row>
    <row r="377" spans="2:9" x14ac:dyDescent="0.25">
      <c r="B377" s="157">
        <v>42605</v>
      </c>
      <c r="C377" s="10">
        <v>5500</v>
      </c>
      <c r="D377" s="242">
        <v>16.9848</v>
      </c>
      <c r="E377" s="40">
        <v>16.43</v>
      </c>
      <c r="F377" s="236">
        <f t="shared" si="70"/>
        <v>-3051.400000000001</v>
      </c>
      <c r="G377" s="40">
        <f t="shared" si="71"/>
        <v>93416.4</v>
      </c>
      <c r="H377" s="232">
        <f t="shared" si="72"/>
        <v>-3.266450002355048E-2</v>
      </c>
      <c r="I377" s="339"/>
    </row>
    <row r="378" spans="2:9" x14ac:dyDescent="0.25">
      <c r="B378" s="157">
        <v>42605</v>
      </c>
      <c r="C378" s="10">
        <v>5000</v>
      </c>
      <c r="D378" s="242">
        <v>17.035299999999999</v>
      </c>
      <c r="E378" s="40">
        <v>16.43</v>
      </c>
      <c r="F378" s="236">
        <f t="shared" si="70"/>
        <v>-3026.4999999999986</v>
      </c>
      <c r="G378" s="40">
        <f t="shared" si="71"/>
        <v>85176.5</v>
      </c>
      <c r="H378" s="232">
        <f t="shared" si="72"/>
        <v>-3.5532100990296606E-2</v>
      </c>
      <c r="I378" s="339"/>
    </row>
    <row r="379" spans="2:9" x14ac:dyDescent="0.25">
      <c r="B379" s="157">
        <v>42606</v>
      </c>
      <c r="C379" s="10">
        <v>5178</v>
      </c>
      <c r="D379" s="242">
        <v>17.0017</v>
      </c>
      <c r="E379" s="40">
        <v>16.059999999999999</v>
      </c>
      <c r="F379" s="236">
        <f t="shared" si="70"/>
        <v>-4876.1226000000042</v>
      </c>
      <c r="G379" s="40">
        <f t="shared" si="71"/>
        <v>88034.802599999995</v>
      </c>
      <c r="H379" s="232">
        <f t="shared" si="72"/>
        <v>-5.5388578789179958E-2</v>
      </c>
      <c r="I379" s="339"/>
    </row>
    <row r="380" spans="2:9" x14ac:dyDescent="0.25">
      <c r="B380" s="157">
        <v>42607</v>
      </c>
      <c r="C380" s="10">
        <v>5178</v>
      </c>
      <c r="D380" s="242">
        <v>17.0017</v>
      </c>
      <c r="E380" s="40">
        <v>16.010000000000002</v>
      </c>
      <c r="F380" s="236">
        <f t="shared" ref="F380:F381" si="73">C380*(E380-D380)</f>
        <v>-5135.0225999999902</v>
      </c>
      <c r="G380" s="40">
        <f t="shared" ref="G380:G381" si="74">IF(C380=0, 0,D380*C380)</f>
        <v>88034.802599999995</v>
      </c>
      <c r="H380" s="232">
        <f t="shared" ref="H380:H381" si="75">IF(C380=0, D380, (E380-D380)/D380)</f>
        <v>-5.8329461171529789E-2</v>
      </c>
      <c r="I380" s="339"/>
    </row>
    <row r="381" spans="2:9" x14ac:dyDescent="0.25">
      <c r="B381" s="157">
        <v>42608</v>
      </c>
      <c r="C381" s="10">
        <v>6178</v>
      </c>
      <c r="D381" s="242">
        <v>16.825800000000001</v>
      </c>
      <c r="E381" s="40">
        <v>15.95</v>
      </c>
      <c r="F381" s="236">
        <f t="shared" si="73"/>
        <v>-5410.6924000000108</v>
      </c>
      <c r="G381" s="40">
        <f t="shared" si="74"/>
        <v>103949.79240000001</v>
      </c>
      <c r="H381" s="232">
        <f t="shared" si="75"/>
        <v>-5.2051016890727435E-2</v>
      </c>
      <c r="I381" s="339"/>
    </row>
    <row r="382" spans="2:9" x14ac:dyDescent="0.25">
      <c r="B382" s="157">
        <v>42611</v>
      </c>
      <c r="C382" s="10">
        <v>6178</v>
      </c>
      <c r="D382" s="242">
        <v>16.825800000000001</v>
      </c>
      <c r="E382" s="40">
        <v>15.99</v>
      </c>
      <c r="F382" s="236">
        <f t="shared" ref="F382:F387" si="76">C382*(E382-D382)</f>
        <v>-5163.5724000000046</v>
      </c>
      <c r="G382" s="40">
        <f t="shared" ref="G382:G387" si="77">IF(C382=0, 0,D382*C382)</f>
        <v>103949.79240000001</v>
      </c>
      <c r="H382" s="232">
        <f t="shared" ref="H382:H387" si="78">IF(C382=0, D382, (E382-D382)/D382)</f>
        <v>-4.9673715365688452E-2</v>
      </c>
      <c r="I382" s="339"/>
    </row>
    <row r="383" spans="2:9" x14ac:dyDescent="0.25">
      <c r="B383" s="157">
        <v>42612</v>
      </c>
      <c r="C383" s="10">
        <v>6678</v>
      </c>
      <c r="D383" s="242">
        <v>16.739999999999998</v>
      </c>
      <c r="E383" s="40">
        <v>15.55</v>
      </c>
      <c r="F383" s="236">
        <f t="shared" si="76"/>
        <v>-7946.8199999999852</v>
      </c>
      <c r="G383" s="40">
        <f t="shared" si="77"/>
        <v>111789.71999999999</v>
      </c>
      <c r="H383" s="232">
        <f t="shared" si="78"/>
        <v>-7.1087216248506446E-2</v>
      </c>
      <c r="I383" s="339"/>
    </row>
    <row r="384" spans="2:9" x14ac:dyDescent="0.25">
      <c r="B384" s="157">
        <v>42612</v>
      </c>
      <c r="C384" s="10">
        <v>7178</v>
      </c>
      <c r="D384" s="242">
        <v>16.6571</v>
      </c>
      <c r="E384" s="40">
        <v>15.55</v>
      </c>
      <c r="F384" s="236">
        <f t="shared" si="76"/>
        <v>-7946.7637999999934</v>
      </c>
      <c r="G384" s="40">
        <f t="shared" si="77"/>
        <v>119564.66379999999</v>
      </c>
      <c r="H384" s="232">
        <f t="shared" si="78"/>
        <v>-6.6464150422342369E-2</v>
      </c>
      <c r="I384" s="339"/>
    </row>
    <row r="385" spans="2:9" x14ac:dyDescent="0.25">
      <c r="B385" s="157">
        <v>42613</v>
      </c>
      <c r="C385" s="455">
        <v>7678</v>
      </c>
      <c r="D385" s="464">
        <v>16.565200000000001</v>
      </c>
      <c r="E385" s="40">
        <v>15.02</v>
      </c>
      <c r="F385" s="236">
        <f t="shared" si="76"/>
        <v>-11864.04560000001</v>
      </c>
      <c r="G385" s="40">
        <f t="shared" si="77"/>
        <v>127187.60560000001</v>
      </c>
      <c r="H385" s="232">
        <f t="shared" si="78"/>
        <v>-9.3279887957887692E-2</v>
      </c>
      <c r="I385" s="530" t="s">
        <v>344</v>
      </c>
    </row>
    <row r="386" spans="2:9" x14ac:dyDescent="0.25">
      <c r="B386" s="157">
        <v>42613</v>
      </c>
      <c r="C386" s="7">
        <v>8178</v>
      </c>
      <c r="D386" s="454">
        <v>16.474399999999999</v>
      </c>
      <c r="E386" s="40">
        <v>15.02</v>
      </c>
      <c r="F386" s="236">
        <f t="shared" si="76"/>
        <v>-11894.083199999997</v>
      </c>
      <c r="G386" s="40">
        <f t="shared" si="77"/>
        <v>134727.64319999999</v>
      </c>
      <c r="H386" s="232">
        <f t="shared" si="78"/>
        <v>-8.8282426067110162E-2</v>
      </c>
      <c r="I386" s="531" t="s">
        <v>345</v>
      </c>
    </row>
    <row r="387" spans="2:9" x14ac:dyDescent="0.25">
      <c r="B387" s="157">
        <v>42615</v>
      </c>
      <c r="C387" s="455">
        <v>7678</v>
      </c>
      <c r="D387" s="464">
        <v>16.528099999999998</v>
      </c>
      <c r="E387" s="40">
        <v>15.49</v>
      </c>
      <c r="F387" s="236">
        <f t="shared" si="76"/>
        <v>-7970.5317999999861</v>
      </c>
      <c r="G387" s="40">
        <f t="shared" si="77"/>
        <v>126902.75179999998</v>
      </c>
      <c r="H387" s="232">
        <f t="shared" si="78"/>
        <v>-6.2808187268953986E-2</v>
      </c>
      <c r="I387" s="530">
        <v>16.350000000000001</v>
      </c>
    </row>
    <row r="388" spans="2:9" x14ac:dyDescent="0.25">
      <c r="B388" s="157">
        <v>42616</v>
      </c>
      <c r="C388" s="10">
        <v>7678</v>
      </c>
      <c r="D388" s="242">
        <v>16.528099999999998</v>
      </c>
      <c r="E388" s="40">
        <v>15.64</v>
      </c>
      <c r="F388" s="236">
        <f t="shared" ref="F388:F392" si="79">C388*(E388-D388)</f>
        <v>-6818.8317999999836</v>
      </c>
      <c r="G388" s="40">
        <f t="shared" ref="G388:G392" si="80">IF(C388=0, 0,D388*C388)</f>
        <v>126902.75179999998</v>
      </c>
      <c r="H388" s="232">
        <f t="shared" ref="H388:H392" si="81">IF(C388=0, D388, (E388-D388)/D388)</f>
        <v>-5.3732733950060681E-2</v>
      </c>
      <c r="I388" s="40"/>
    </row>
    <row r="389" spans="2:9" x14ac:dyDescent="0.25">
      <c r="B389" s="157">
        <v>42621</v>
      </c>
      <c r="C389" s="10">
        <v>7178</v>
      </c>
      <c r="D389" s="242">
        <v>16.545400000000001</v>
      </c>
      <c r="E389" s="40">
        <v>16.739999999999998</v>
      </c>
      <c r="F389" s="236">
        <f t="shared" si="79"/>
        <v>1396.8387999999832</v>
      </c>
      <c r="G389" s="40">
        <f t="shared" si="80"/>
        <v>118762.8812</v>
      </c>
      <c r="H389" s="232">
        <f t="shared" si="81"/>
        <v>1.1761577235968768E-2</v>
      </c>
      <c r="I389" s="40"/>
    </row>
    <row r="390" spans="2:9" x14ac:dyDescent="0.25">
      <c r="B390" s="157">
        <v>42621</v>
      </c>
      <c r="C390" s="10">
        <v>6678</v>
      </c>
      <c r="D390" s="242">
        <v>16.532299999999999</v>
      </c>
      <c r="E390" s="40">
        <v>16.739999999999998</v>
      </c>
      <c r="F390" s="236">
        <f t="shared" si="79"/>
        <v>1387.0205999999941</v>
      </c>
      <c r="G390" s="40">
        <f t="shared" si="80"/>
        <v>110402.6994</v>
      </c>
      <c r="H390" s="232">
        <f t="shared" si="81"/>
        <v>1.256328520532528E-2</v>
      </c>
      <c r="I390" s="40"/>
    </row>
    <row r="391" spans="2:9" x14ac:dyDescent="0.25">
      <c r="B391" s="157">
        <v>42621</v>
      </c>
      <c r="C391" s="10">
        <v>6458</v>
      </c>
      <c r="D391" s="242">
        <v>16.524263999999999</v>
      </c>
      <c r="E391" s="40">
        <v>16.739999999999998</v>
      </c>
      <c r="F391" s="236">
        <f t="shared" si="79"/>
        <v>1393.2230879999981</v>
      </c>
      <c r="G391" s="40">
        <f t="shared" si="80"/>
        <v>106713.69691199998</v>
      </c>
      <c r="H391" s="232">
        <f t="shared" si="81"/>
        <v>1.3055710075801242E-2</v>
      </c>
      <c r="I391" s="40"/>
    </row>
    <row r="392" spans="2:9" x14ac:dyDescent="0.25">
      <c r="B392" s="157">
        <v>42622</v>
      </c>
      <c r="C392" s="10">
        <v>7178</v>
      </c>
      <c r="D392" s="242">
        <v>16.477945999999999</v>
      </c>
      <c r="E392" s="40">
        <v>15.67</v>
      </c>
      <c r="F392" s="236">
        <f t="shared" si="79"/>
        <v>-5799.4363879999955</v>
      </c>
      <c r="G392" s="40">
        <f t="shared" si="80"/>
        <v>118278.696388</v>
      </c>
      <c r="H392" s="232">
        <f t="shared" si="81"/>
        <v>-4.9031960658203359E-2</v>
      </c>
      <c r="I392" s="40"/>
    </row>
    <row r="393" spans="2:9" x14ac:dyDescent="0.25">
      <c r="B393" s="157">
        <v>42622</v>
      </c>
      <c r="C393" s="455">
        <v>7678</v>
      </c>
      <c r="D393" s="464">
        <v>16.430541999999999</v>
      </c>
      <c r="E393" s="40">
        <v>15.67</v>
      </c>
      <c r="F393" s="236">
        <f t="shared" ref="F393:F399" si="82">C393*(E393-D393)</f>
        <v>-5839.4414759999936</v>
      </c>
      <c r="G393" s="40">
        <f t="shared" ref="G393:G399" si="83">IF(C393=0, 0,D393*C393)</f>
        <v>126153.70147599999</v>
      </c>
      <c r="H393" s="232">
        <f t="shared" ref="H393:H399" si="84">IF(C393=0, D393, (E393-D393)/D393)</f>
        <v>-4.6288308687564853E-2</v>
      </c>
      <c r="I393" s="530">
        <v>16.350000000000001</v>
      </c>
    </row>
    <row r="394" spans="2:9" x14ac:dyDescent="0.25">
      <c r="B394" s="157">
        <v>42625</v>
      </c>
      <c r="C394" s="10">
        <v>7678</v>
      </c>
      <c r="D394" s="242">
        <v>16.412330000000001</v>
      </c>
      <c r="E394" s="40">
        <v>15.47</v>
      </c>
      <c r="F394" s="236">
        <f t="shared" si="82"/>
        <v>-7235.2097400000011</v>
      </c>
      <c r="G394" s="40">
        <f t="shared" si="83"/>
        <v>126013.86974000001</v>
      </c>
      <c r="H394" s="232">
        <f t="shared" si="84"/>
        <v>-5.7415979327737135E-2</v>
      </c>
      <c r="I394" s="40"/>
    </row>
    <row r="395" spans="2:9" x14ac:dyDescent="0.25">
      <c r="B395" s="157">
        <v>42625</v>
      </c>
      <c r="C395" s="455">
        <v>7678</v>
      </c>
      <c r="D395" s="464">
        <v>16.355817999999999</v>
      </c>
      <c r="E395" s="40">
        <v>15.47</v>
      </c>
      <c r="F395" s="236">
        <f t="shared" si="82"/>
        <v>-6801.3106039999893</v>
      </c>
      <c r="G395" s="40">
        <f t="shared" si="83"/>
        <v>125579.970604</v>
      </c>
      <c r="H395" s="232">
        <f t="shared" si="84"/>
        <v>-5.4159198885680847E-2</v>
      </c>
      <c r="I395" s="530" t="s">
        <v>386</v>
      </c>
    </row>
    <row r="396" spans="2:9" x14ac:dyDescent="0.25">
      <c r="B396" s="157">
        <v>42626</v>
      </c>
      <c r="C396" s="10">
        <v>8278</v>
      </c>
      <c r="D396" s="242">
        <v>16.25066</v>
      </c>
      <c r="E396" s="40">
        <v>14.34</v>
      </c>
      <c r="F396" s="236">
        <f t="shared" si="82"/>
        <v>-15816.44348</v>
      </c>
      <c r="G396" s="40">
        <f t="shared" si="83"/>
        <v>134522.96348000001</v>
      </c>
      <c r="H396" s="232">
        <f t="shared" si="84"/>
        <v>-0.11757430159759666</v>
      </c>
      <c r="I396" s="40"/>
    </row>
    <row r="397" spans="2:9" x14ac:dyDescent="0.25">
      <c r="B397" s="157">
        <v>42626</v>
      </c>
      <c r="C397" s="10">
        <v>8678</v>
      </c>
      <c r="D397" s="242">
        <v>16.18149</v>
      </c>
      <c r="E397" s="40">
        <v>14.34</v>
      </c>
      <c r="F397" s="236">
        <f t="shared" si="82"/>
        <v>-15980.450220000002</v>
      </c>
      <c r="G397" s="40">
        <f t="shared" si="83"/>
        <v>140422.97021999999</v>
      </c>
      <c r="H397" s="232">
        <f t="shared" si="84"/>
        <v>-0.11380225183218605</v>
      </c>
      <c r="I397" s="40"/>
    </row>
    <row r="398" spans="2:9" x14ac:dyDescent="0.25">
      <c r="B398" s="157">
        <v>42626</v>
      </c>
      <c r="C398" s="10">
        <v>8978</v>
      </c>
      <c r="D398" s="242">
        <v>16.124635000000001</v>
      </c>
      <c r="E398" s="40">
        <v>14.34</v>
      </c>
      <c r="F398" s="236">
        <f t="shared" si="82"/>
        <v>-16022.453030000013</v>
      </c>
      <c r="G398" s="40">
        <f t="shared" si="83"/>
        <v>144766.97303000002</v>
      </c>
      <c r="H398" s="232">
        <f t="shared" si="84"/>
        <v>-0.11067754401882594</v>
      </c>
      <c r="I398" s="40"/>
    </row>
    <row r="399" spans="2:9" x14ac:dyDescent="0.25">
      <c r="B399" s="157">
        <v>42626</v>
      </c>
      <c r="C399" s="449">
        <v>9278</v>
      </c>
      <c r="D399" s="450">
        <v>16.064019999999999</v>
      </c>
      <c r="E399" s="40">
        <v>14.34</v>
      </c>
      <c r="F399" s="236">
        <f t="shared" si="82"/>
        <v>-15995.457559999995</v>
      </c>
      <c r="G399" s="40">
        <f t="shared" si="83"/>
        <v>149041.97756</v>
      </c>
      <c r="H399" s="232">
        <f t="shared" si="84"/>
        <v>-0.10732182853357998</v>
      </c>
      <c r="I399" s="548" t="s">
        <v>387</v>
      </c>
    </row>
    <row r="400" spans="2:9" x14ac:dyDescent="0.25">
      <c r="B400" s="157">
        <v>42627</v>
      </c>
      <c r="C400" s="10">
        <v>9478</v>
      </c>
      <c r="D400" s="242">
        <v>16.020790999999999</v>
      </c>
      <c r="E400" s="40">
        <v>14.01</v>
      </c>
      <c r="F400" s="236">
        <f t="shared" ref="F400:F401" si="85">C400*(E400-D400)</f>
        <v>-19058.277097999995</v>
      </c>
      <c r="G400" s="40">
        <f t="shared" ref="G400:G401" si="86">IF(C400=0, 0,D400*C400)</f>
        <v>151845.05709799999</v>
      </c>
      <c r="H400" s="232">
        <f t="shared" ref="H400:H401" si="87">IF(C400=0, D400, (E400-D400)/D400)</f>
        <v>-0.1255113433537707</v>
      </c>
      <c r="I400" s="40"/>
    </row>
    <row r="401" spans="2:9" x14ac:dyDescent="0.25">
      <c r="B401" s="157">
        <v>42628</v>
      </c>
      <c r="C401" s="10">
        <v>9478</v>
      </c>
      <c r="D401" s="242">
        <v>16.015726999999998</v>
      </c>
      <c r="E401" s="40">
        <v>14.26</v>
      </c>
      <c r="F401" s="236">
        <f t="shared" si="85"/>
        <v>-16640.780505999985</v>
      </c>
      <c r="G401" s="40">
        <f t="shared" si="86"/>
        <v>151797.06050599998</v>
      </c>
      <c r="H401" s="232">
        <f t="shared" si="87"/>
        <v>-0.1096251827968845</v>
      </c>
      <c r="I401" s="40"/>
    </row>
    <row r="402" spans="2:9" x14ac:dyDescent="0.25">
      <c r="B402" s="157">
        <v>42629</v>
      </c>
      <c r="C402" s="10">
        <v>9478</v>
      </c>
      <c r="D402" s="242">
        <v>16.015726999999998</v>
      </c>
      <c r="E402" s="40">
        <v>14.24</v>
      </c>
      <c r="F402" s="236">
        <f t="shared" ref="F402:F405" si="88">C402*(E402-D402)</f>
        <v>-16830.340505999982</v>
      </c>
      <c r="G402" s="40">
        <f t="shared" ref="G402:G405" si="89">IF(C402=0, 0,D402*C402)</f>
        <v>151797.06050599998</v>
      </c>
      <c r="H402" s="232">
        <f t="shared" ref="H402:H405" si="90">IF(C402=0, D402, (E402-D402)/D402)</f>
        <v>-0.1108739553315312</v>
      </c>
      <c r="I402" s="40"/>
    </row>
    <row r="403" spans="2:9" x14ac:dyDescent="0.25">
      <c r="B403" s="157">
        <v>42632</v>
      </c>
      <c r="C403" s="10">
        <v>9678</v>
      </c>
      <c r="D403" s="242">
        <v>15.975311</v>
      </c>
      <c r="E403" s="40">
        <v>14.09</v>
      </c>
      <c r="F403" s="236">
        <f t="shared" si="88"/>
        <v>-18246.039857999996</v>
      </c>
      <c r="G403" s="40">
        <f t="shared" si="89"/>
        <v>154609.05985799999</v>
      </c>
      <c r="H403" s="232">
        <f t="shared" si="90"/>
        <v>-0.11801404054043141</v>
      </c>
      <c r="I403" s="40"/>
    </row>
    <row r="404" spans="2:9" x14ac:dyDescent="0.25">
      <c r="B404" s="157">
        <v>42633</v>
      </c>
      <c r="C404" s="10">
        <v>9878</v>
      </c>
      <c r="D404" s="242">
        <v>15.937544000000001</v>
      </c>
      <c r="E404" s="40">
        <v>13.87</v>
      </c>
      <c r="F404" s="236">
        <f t="shared" si="88"/>
        <v>-20423.199632000014</v>
      </c>
      <c r="G404" s="40">
        <f t="shared" si="89"/>
        <v>157431.05963200002</v>
      </c>
      <c r="H404" s="232">
        <f t="shared" si="90"/>
        <v>-0.12972789282966068</v>
      </c>
      <c r="I404" s="40"/>
    </row>
    <row r="405" spans="2:9" x14ac:dyDescent="0.25">
      <c r="B405" s="157">
        <v>42633</v>
      </c>
      <c r="C405" s="10">
        <v>10000</v>
      </c>
      <c r="D405" s="242">
        <v>15.915126000000001</v>
      </c>
      <c r="E405" s="40">
        <v>13.87</v>
      </c>
      <c r="F405" s="236">
        <f t="shared" si="88"/>
        <v>-20451.260000000017</v>
      </c>
      <c r="G405" s="40">
        <f t="shared" si="89"/>
        <v>159151.26</v>
      </c>
      <c r="H405" s="232">
        <f t="shared" si="90"/>
        <v>-0.12850203008132022</v>
      </c>
      <c r="I405" s="40"/>
    </row>
    <row r="406" spans="2:9" x14ac:dyDescent="0.25">
      <c r="B406" s="157">
        <v>42634</v>
      </c>
      <c r="C406" s="10">
        <v>9678</v>
      </c>
      <c r="D406" s="242">
        <v>15.969538999999999</v>
      </c>
      <c r="E406" s="40">
        <v>14.65</v>
      </c>
      <c r="F406" s="236">
        <f t="shared" ref="F406:F407" si="91">C406*(E406-D406)</f>
        <v>-12770.498441999989</v>
      </c>
      <c r="G406" s="40">
        <f t="shared" ref="G406:G407" si="92">IF(C406=0, 0,D406*C406)</f>
        <v>154553.19844199999</v>
      </c>
      <c r="H406" s="232">
        <f t="shared" ref="H406:H407" si="93">IF(C406=0, D406, (E406-D406)/D406)</f>
        <v>-8.2628496664806608E-2</v>
      </c>
      <c r="I406" s="40"/>
    </row>
    <row r="407" spans="2:9" x14ac:dyDescent="0.25">
      <c r="B407" s="157">
        <v>42634</v>
      </c>
      <c r="C407" s="449">
        <v>9278</v>
      </c>
      <c r="D407" s="450">
        <v>16.026872999999998</v>
      </c>
      <c r="E407" s="40">
        <v>14.65</v>
      </c>
      <c r="F407" s="236">
        <f t="shared" si="91"/>
        <v>-12774.627693999981</v>
      </c>
      <c r="G407" s="40">
        <f t="shared" si="92"/>
        <v>148697.32769399998</v>
      </c>
      <c r="H407" s="232">
        <f t="shared" si="93"/>
        <v>-8.5910270830747718E-2</v>
      </c>
      <c r="I407" s="548">
        <v>16</v>
      </c>
    </row>
    <row r="408" spans="2:9" x14ac:dyDescent="0.25">
      <c r="B408" s="157">
        <v>42635</v>
      </c>
      <c r="C408" s="10">
        <v>9278</v>
      </c>
      <c r="D408" s="242">
        <v>16.026872999999998</v>
      </c>
      <c r="E408" s="40">
        <v>14.87</v>
      </c>
      <c r="F408" s="236">
        <f t="shared" ref="F408:F419" si="94">C408*(E408-D408)</f>
        <v>-10733.467693999992</v>
      </c>
      <c r="G408" s="40">
        <f t="shared" ref="G408:G419" si="95">IF(C408=0, 0,D408*C408)</f>
        <v>148697.32769399998</v>
      </c>
      <c r="H408" s="232">
        <f t="shared" ref="H408:H419" si="96">IF(C408=0, D408, (E408-D408)/D408)</f>
        <v>-7.2183326092369937E-2</v>
      </c>
      <c r="I408" s="40"/>
    </row>
    <row r="409" spans="2:9" x14ac:dyDescent="0.25">
      <c r="B409" s="157">
        <v>42636</v>
      </c>
      <c r="C409" s="10">
        <v>9478</v>
      </c>
      <c r="D409" s="242">
        <v>15.992122</v>
      </c>
      <c r="E409" s="40">
        <v>14.49</v>
      </c>
      <c r="F409" s="236">
        <f t="shared" si="94"/>
        <v>-14237.112315999999</v>
      </c>
      <c r="G409" s="40">
        <f t="shared" si="95"/>
        <v>151573.33231600001</v>
      </c>
      <c r="H409" s="232">
        <f t="shared" si="96"/>
        <v>-9.39288732289561E-2</v>
      </c>
      <c r="I409" s="40"/>
    </row>
    <row r="410" spans="2:9" x14ac:dyDescent="0.25">
      <c r="B410" s="157">
        <v>42639</v>
      </c>
      <c r="C410" s="449">
        <v>9278</v>
      </c>
      <c r="D410" s="450">
        <v>16.019549999999999</v>
      </c>
      <c r="E410" s="40">
        <v>14.41</v>
      </c>
      <c r="F410" s="236">
        <f t="shared" si="94"/>
        <v>-14933.404899999989</v>
      </c>
      <c r="G410" s="40">
        <f t="shared" si="95"/>
        <v>148629.38489999998</v>
      </c>
      <c r="H410" s="232">
        <f t="shared" si="96"/>
        <v>-0.10047410819904422</v>
      </c>
      <c r="I410" s="548">
        <v>16</v>
      </c>
    </row>
    <row r="411" spans="2:9" x14ac:dyDescent="0.25">
      <c r="B411" s="157">
        <v>42639</v>
      </c>
      <c r="C411" s="10">
        <v>9478</v>
      </c>
      <c r="D411" s="242">
        <v>15.987468</v>
      </c>
      <c r="E411" s="40">
        <v>14.41</v>
      </c>
      <c r="F411" s="236">
        <f t="shared" si="94"/>
        <v>-14951.241703999996</v>
      </c>
      <c r="G411" s="40">
        <f t="shared" si="95"/>
        <v>151529.221704</v>
      </c>
      <c r="H411" s="232">
        <f t="shared" si="96"/>
        <v>-9.8669032519721048E-2</v>
      </c>
      <c r="I411" s="40"/>
    </row>
    <row r="412" spans="2:9" x14ac:dyDescent="0.25">
      <c r="B412" s="157">
        <v>42639</v>
      </c>
      <c r="C412" s="10">
        <v>9678</v>
      </c>
      <c r="D412" s="242">
        <v>15.954266000000001</v>
      </c>
      <c r="E412" s="40">
        <v>14.41</v>
      </c>
      <c r="F412" s="236">
        <f t="shared" si="94"/>
        <v>-14945.406348000004</v>
      </c>
      <c r="G412" s="40">
        <f t="shared" si="95"/>
        <v>154405.386348</v>
      </c>
      <c r="H412" s="232">
        <f t="shared" si="96"/>
        <v>-9.6793296538994669E-2</v>
      </c>
      <c r="I412" s="40"/>
    </row>
    <row r="413" spans="2:9" x14ac:dyDescent="0.25">
      <c r="B413" s="157">
        <v>42640</v>
      </c>
      <c r="C413" s="10">
        <v>10000</v>
      </c>
      <c r="D413" s="242">
        <v>15.890373</v>
      </c>
      <c r="E413" s="40">
        <v>14.06</v>
      </c>
      <c r="F413" s="236">
        <f t="shared" si="94"/>
        <v>-18303.73</v>
      </c>
      <c r="G413" s="40">
        <f t="shared" si="95"/>
        <v>158903.73000000001</v>
      </c>
      <c r="H413" s="232">
        <f t="shared" si="96"/>
        <v>-0.11518754153851517</v>
      </c>
      <c r="I413" s="40"/>
    </row>
    <row r="414" spans="2:9" x14ac:dyDescent="0.25">
      <c r="B414" s="157">
        <v>42641</v>
      </c>
      <c r="C414" s="449">
        <v>9278</v>
      </c>
      <c r="D414" s="450">
        <v>15.968</v>
      </c>
      <c r="E414" s="40">
        <v>15.18</v>
      </c>
      <c r="F414" s="236">
        <f t="shared" si="94"/>
        <v>-7311.0640000000021</v>
      </c>
      <c r="G414" s="40">
        <f t="shared" si="95"/>
        <v>148151.10399999999</v>
      </c>
      <c r="H414" s="232">
        <f t="shared" si="96"/>
        <v>-4.9348697394789594E-2</v>
      </c>
      <c r="I414" s="548" t="s">
        <v>425</v>
      </c>
    </row>
    <row r="415" spans="2:9" x14ac:dyDescent="0.25">
      <c r="B415" s="157">
        <v>42641</v>
      </c>
      <c r="C415" s="10">
        <v>8978</v>
      </c>
      <c r="D415" s="242">
        <v>15.991466000000001</v>
      </c>
      <c r="E415" s="40">
        <v>15.18</v>
      </c>
      <c r="F415" s="236">
        <f t="shared" si="94"/>
        <v>-7285.3417480000098</v>
      </c>
      <c r="G415" s="40">
        <f t="shared" si="95"/>
        <v>143571.38174800001</v>
      </c>
      <c r="H415" s="232">
        <f t="shared" si="96"/>
        <v>-5.0743690415875634E-2</v>
      </c>
      <c r="I415" s="40"/>
    </row>
    <row r="416" spans="2:9" x14ac:dyDescent="0.25">
      <c r="B416" s="157">
        <v>42642</v>
      </c>
      <c r="C416" s="10">
        <v>8678</v>
      </c>
      <c r="D416" s="242">
        <v>16.016100000000002</v>
      </c>
      <c r="E416" s="40">
        <v>15.9</v>
      </c>
      <c r="F416" s="236">
        <f t="shared" si="94"/>
        <v>-1007.5158000000105</v>
      </c>
      <c r="G416" s="40">
        <f t="shared" si="95"/>
        <v>138987.71580000001</v>
      </c>
      <c r="H416" s="232">
        <f t="shared" si="96"/>
        <v>-7.2489557382884214E-3</v>
      </c>
      <c r="I416" s="40"/>
    </row>
    <row r="417" spans="2:9" x14ac:dyDescent="0.25">
      <c r="B417" s="157">
        <v>42642</v>
      </c>
      <c r="C417" s="10">
        <v>7978</v>
      </c>
      <c r="D417" s="242">
        <v>16.036825</v>
      </c>
      <c r="E417" s="40">
        <v>15.9</v>
      </c>
      <c r="F417" s="236">
        <f t="shared" si="94"/>
        <v>-1091.5898499999998</v>
      </c>
      <c r="G417" s="40">
        <f t="shared" si="95"/>
        <v>127941.78985</v>
      </c>
      <c r="H417" s="232">
        <f t="shared" si="96"/>
        <v>-8.5319257396648009E-3</v>
      </c>
      <c r="I417" s="40"/>
    </row>
    <row r="418" spans="2:9" x14ac:dyDescent="0.25">
      <c r="B418" s="157">
        <v>42642</v>
      </c>
      <c r="C418" s="10">
        <v>7764</v>
      </c>
      <c r="D418" s="242">
        <v>16.038399999999999</v>
      </c>
      <c r="E418" s="40">
        <v>15.9</v>
      </c>
      <c r="F418" s="236">
        <f t="shared" si="94"/>
        <v>-1074.5375999999919</v>
      </c>
      <c r="G418" s="40">
        <f t="shared" si="95"/>
        <v>124522.1376</v>
      </c>
      <c r="H418" s="232">
        <f t="shared" si="96"/>
        <v>-8.6292897047086353E-3</v>
      </c>
      <c r="I418" s="40"/>
    </row>
    <row r="419" spans="2:9" x14ac:dyDescent="0.25">
      <c r="B419" s="157">
        <v>42642</v>
      </c>
      <c r="C419" s="7">
        <v>8178</v>
      </c>
      <c r="D419" s="454">
        <v>16.019235999999999</v>
      </c>
      <c r="E419" s="40">
        <v>15.9</v>
      </c>
      <c r="F419" s="236">
        <f t="shared" si="94"/>
        <v>-975.11200799999187</v>
      </c>
      <c r="G419" s="40">
        <f t="shared" si="95"/>
        <v>131005.31200799999</v>
      </c>
      <c r="H419" s="232">
        <f t="shared" si="96"/>
        <v>-7.4433012910228059E-3</v>
      </c>
      <c r="I419" s="531" t="s">
        <v>428</v>
      </c>
    </row>
    <row r="420" spans="2:9" x14ac:dyDescent="0.25">
      <c r="B420" s="157">
        <v>42643</v>
      </c>
      <c r="C420" s="10">
        <v>8178</v>
      </c>
      <c r="D420" s="242">
        <v>16.019235999999999</v>
      </c>
      <c r="E420" s="40">
        <v>15.81</v>
      </c>
      <c r="F420" s="236">
        <f t="shared" ref="F420" si="97">C420*(E420-D420)</f>
        <v>-1711.1320079999907</v>
      </c>
      <c r="G420" s="40">
        <f t="shared" ref="G420" si="98">IF(C420=0, 0,D420*C420)</f>
        <v>131005.31200799999</v>
      </c>
      <c r="H420" s="232">
        <f t="shared" ref="H420" si="99">IF(C420=0, D420, (E420-D420)/D420)</f>
        <v>-1.3061546755413234E-2</v>
      </c>
      <c r="I420" s="40"/>
    </row>
    <row r="421" spans="2:9" x14ac:dyDescent="0.25">
      <c r="B421" s="157">
        <v>42646</v>
      </c>
      <c r="C421" s="10">
        <v>8178</v>
      </c>
      <c r="D421" s="242">
        <v>16.019235999999999</v>
      </c>
      <c r="E421" s="40">
        <v>15.98</v>
      </c>
      <c r="F421" s="236">
        <f t="shared" ref="F421:F425" si="100">C421*(E421-D421)</f>
        <v>-320.8720079999913</v>
      </c>
      <c r="G421" s="40">
        <f t="shared" ref="G421:G425" si="101">IF(C421=0, 0,D421*C421)</f>
        <v>131005.31200799999</v>
      </c>
      <c r="H421" s="232">
        <f t="shared" ref="H421:H425" si="102">IF(C421=0, D421, (E421-D421)/D421)</f>
        <v>-2.4493053226757469E-3</v>
      </c>
      <c r="I421" s="40"/>
    </row>
    <row r="422" spans="2:9" x14ac:dyDescent="0.25">
      <c r="B422" s="157">
        <v>42647</v>
      </c>
      <c r="C422" s="10">
        <v>8678</v>
      </c>
      <c r="D422" s="242">
        <v>16.010061</v>
      </c>
      <c r="E422" s="40">
        <v>15.63</v>
      </c>
      <c r="F422" s="236">
        <f t="shared" si="100"/>
        <v>-3298.169357999996</v>
      </c>
      <c r="G422" s="40">
        <f t="shared" si="101"/>
        <v>138935.309358</v>
      </c>
      <c r="H422" s="232">
        <f t="shared" si="102"/>
        <v>-2.3738885192255015E-2</v>
      </c>
      <c r="I422" s="40"/>
    </row>
    <row r="423" spans="2:9" x14ac:dyDescent="0.25">
      <c r="B423" s="157">
        <v>42647</v>
      </c>
      <c r="C423" s="10">
        <v>9178</v>
      </c>
      <c r="D423" s="242">
        <v>15.988811</v>
      </c>
      <c r="E423" s="40">
        <v>15.63</v>
      </c>
      <c r="F423" s="236">
        <f t="shared" si="100"/>
        <v>-3293.1673579999938</v>
      </c>
      <c r="G423" s="40">
        <f t="shared" si="101"/>
        <v>146745.30735799999</v>
      </c>
      <c r="H423" s="232">
        <f t="shared" si="102"/>
        <v>-2.2441381038277287E-2</v>
      </c>
      <c r="I423" s="40"/>
    </row>
    <row r="424" spans="2:9" x14ac:dyDescent="0.25">
      <c r="B424" s="157">
        <v>42648</v>
      </c>
      <c r="C424" s="10">
        <v>8178</v>
      </c>
      <c r="D424" s="242">
        <v>15.977725</v>
      </c>
      <c r="E424" s="40">
        <v>16.12</v>
      </c>
      <c r="F424" s="236">
        <f t="shared" si="100"/>
        <v>1163.524950000012</v>
      </c>
      <c r="G424" s="40">
        <f t="shared" si="101"/>
        <v>130665.83504999999</v>
      </c>
      <c r="H424" s="232">
        <f t="shared" si="102"/>
        <v>8.904584351026288E-3</v>
      </c>
      <c r="I424" s="40"/>
    </row>
    <row r="425" spans="2:9" x14ac:dyDescent="0.25">
      <c r="B425" s="157">
        <v>42648</v>
      </c>
      <c r="C425" s="455">
        <v>7678</v>
      </c>
      <c r="D425" s="464">
        <v>15.951529000000001</v>
      </c>
      <c r="E425" s="40">
        <v>16.12</v>
      </c>
      <c r="F425" s="236">
        <f t="shared" si="100"/>
        <v>1293.5203380000021</v>
      </c>
      <c r="G425" s="40">
        <f t="shared" si="101"/>
        <v>122475.839662</v>
      </c>
      <c r="H425" s="232">
        <f t="shared" si="102"/>
        <v>1.0561432700275958E-2</v>
      </c>
      <c r="I425" s="40"/>
    </row>
    <row r="426" spans="2:9" x14ac:dyDescent="0.25">
      <c r="B426" s="157"/>
      <c r="C426" s="10"/>
      <c r="D426" s="242"/>
      <c r="E426" s="40"/>
      <c r="F426" s="236"/>
      <c r="G426" s="40"/>
      <c r="H426" s="232"/>
      <c r="I426" s="40"/>
    </row>
    <row r="427" spans="2:9" x14ac:dyDescent="0.25">
      <c r="B427" s="157"/>
      <c r="C427" s="10"/>
      <c r="D427" s="242"/>
      <c r="E427" s="40"/>
      <c r="F427" s="236"/>
      <c r="G427" s="40"/>
      <c r="H427" s="232"/>
      <c r="I427" s="40"/>
    </row>
    <row r="428" spans="2:9" x14ac:dyDescent="0.25">
      <c r="B428" s="157"/>
      <c r="C428" s="10"/>
      <c r="D428" s="242"/>
      <c r="E428" s="40"/>
      <c r="F428" s="236"/>
      <c r="G428" s="40"/>
      <c r="H428" s="232"/>
      <c r="I428" s="40"/>
    </row>
    <row r="429" spans="2:9" x14ac:dyDescent="0.25">
      <c r="B429" s="157"/>
      <c r="C429" s="10"/>
      <c r="D429" s="242"/>
      <c r="E429" s="40"/>
      <c r="F429" s="236"/>
      <c r="G429" s="40"/>
      <c r="H429" s="232"/>
      <c r="I429" s="40"/>
    </row>
    <row r="430" spans="2:9" x14ac:dyDescent="0.25">
      <c r="B430" s="157"/>
      <c r="C430" s="10"/>
      <c r="D430" s="242"/>
      <c r="E430" s="40"/>
      <c r="F430" s="236"/>
      <c r="G430" s="40"/>
      <c r="H430" s="232"/>
      <c r="I430" s="40"/>
    </row>
    <row r="431" spans="2:9" x14ac:dyDescent="0.25">
      <c r="B431" s="157"/>
      <c r="C431" s="10"/>
      <c r="D431" s="242"/>
      <c r="E431" s="40"/>
      <c r="F431" s="236"/>
      <c r="G431" s="40"/>
      <c r="H431" s="232"/>
      <c r="I431" s="40"/>
    </row>
    <row r="432" spans="2:9" x14ac:dyDescent="0.25">
      <c r="B432" s="157"/>
      <c r="C432" s="10"/>
      <c r="D432" s="242"/>
      <c r="E432" s="40"/>
      <c r="F432" s="236"/>
      <c r="G432" s="40"/>
      <c r="H432" s="232"/>
      <c r="I432" s="40"/>
    </row>
  </sheetData>
  <mergeCells count="20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L176:L178"/>
    <mergeCell ref="G167:G170"/>
    <mergeCell ref="A126:A128"/>
    <mergeCell ref="A120:A122"/>
    <mergeCell ref="A113:A116"/>
    <mergeCell ref="G147:G150"/>
  </mergeCells>
  <conditionalFormatting sqref="F230:F392 H230:H392 H394:H432 F394:F432">
    <cfRule type="expression" dxfId="629" priority="28">
      <formula>F230&gt;0</formula>
    </cfRule>
    <cfRule type="expression" dxfId="628" priority="29">
      <formula>F230&lt;0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3:F229">
    <cfRule type="expression" dxfId="627" priority="21">
      <formula>F223&gt;0</formula>
    </cfRule>
    <cfRule type="expression" dxfId="626" priority="22">
      <formula>F223&lt;0</formula>
    </cfRule>
  </conditionalFormatting>
  <conditionalFormatting sqref="H223:H229">
    <cfRule type="expression" dxfId="625" priority="17">
      <formula>H223&gt;0</formula>
    </cfRule>
    <cfRule type="expression" dxfId="624" priority="18">
      <formula>H223&lt;0</formula>
    </cfRule>
  </conditionalFormatting>
  <conditionalFormatting sqref="Q8">
    <cfRule type="expression" dxfId="623" priority="3">
      <formula>Q8&gt;0</formula>
    </cfRule>
    <cfRule type="expression" dxfId="622" priority="4">
      <formula>Q8&lt;0</formula>
    </cfRule>
  </conditionalFormatting>
  <conditionalFormatting sqref="Q7">
    <cfRule type="expression" dxfId="621" priority="5">
      <formula>Q7&gt;0</formula>
    </cfRule>
    <cfRule type="expression" dxfId="620" priority="6">
      <formula>Q7&lt;0</formula>
    </cfRule>
  </conditionalFormatting>
  <conditionalFormatting sqref="F393 H393">
    <cfRule type="expression" dxfId="619" priority="1">
      <formula>F393&gt;0</formula>
    </cfRule>
    <cfRule type="expression" dxfId="618" priority="2">
      <formula>F393&lt;0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6.125" customWidth="1"/>
    <col min="21" max="21" width="29" customWidth="1"/>
    <col min="23" max="23" width="10.375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205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18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1000</v>
      </c>
      <c r="T2" s="1"/>
      <c r="W2" s="133">
        <v>42646</v>
      </c>
      <c r="X2" s="10">
        <v>29.57</v>
      </c>
      <c r="Y2" s="10">
        <v>29.69</v>
      </c>
      <c r="Z2" s="10">
        <v>29.25</v>
      </c>
      <c r="AA2" s="10">
        <v>29.28</v>
      </c>
      <c r="AB2" s="95">
        <v>7746100</v>
      </c>
      <c r="AC2" s="10">
        <v>29.28</v>
      </c>
      <c r="AD2" s="2">
        <f>Y2-Z2</f>
        <v>0.44000000000000128</v>
      </c>
      <c r="AE2" s="138">
        <f>AC2/AC3-1</f>
        <v>-1.3477088948786964E-2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5">
        <f>IF(Q2=0, Q4, (F28-K28-M28)/Q2)</f>
        <v>31.785940000000004</v>
      </c>
      <c r="T3" s="1"/>
      <c r="W3" s="133">
        <v>42643</v>
      </c>
      <c r="X3" s="10">
        <v>29.51</v>
      </c>
      <c r="Y3" s="10">
        <v>29.99</v>
      </c>
      <c r="Z3" s="10">
        <v>29.51</v>
      </c>
      <c r="AA3" s="10">
        <v>29.68</v>
      </c>
      <c r="AB3" s="95">
        <v>22635300</v>
      </c>
      <c r="AC3" s="10">
        <v>29.68</v>
      </c>
      <c r="AD3" s="2">
        <f t="shared" ref="AD3:AD66" si="1">Y3-Z3</f>
        <v>0.47999999999999687</v>
      </c>
      <c r="AE3" s="138">
        <f t="shared" ref="AE3:AE66" si="2">AC3/AC4-1</f>
        <v>6.1016949152541411E-3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17">
        <v>28.84</v>
      </c>
      <c r="R4" s="527">
        <v>-5.4999999999999997E-3</v>
      </c>
      <c r="T4" s="163"/>
      <c r="W4" s="133">
        <v>42642</v>
      </c>
      <c r="X4" s="10">
        <v>29.84</v>
      </c>
      <c r="Y4" s="10">
        <v>29.86</v>
      </c>
      <c r="Z4" s="10">
        <v>29.49</v>
      </c>
      <c r="AA4" s="10">
        <v>29.5</v>
      </c>
      <c r="AB4" s="95">
        <v>12814500</v>
      </c>
      <c r="AC4" s="10">
        <v>29.5</v>
      </c>
      <c r="AD4" s="2">
        <f t="shared" si="1"/>
        <v>0.37000000000000099</v>
      </c>
      <c r="AE4" s="138">
        <f t="shared" si="2"/>
        <v>-1.1394101876675555E-2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28840</v>
      </c>
      <c r="W5" s="133">
        <v>42641</v>
      </c>
      <c r="X5" s="10">
        <v>29.97</v>
      </c>
      <c r="Y5" s="10">
        <v>30.12</v>
      </c>
      <c r="Z5" s="10">
        <v>29.68</v>
      </c>
      <c r="AA5" s="10">
        <v>29.84</v>
      </c>
      <c r="AB5" s="95">
        <v>10820100</v>
      </c>
      <c r="AC5" s="10">
        <v>29.84</v>
      </c>
      <c r="AD5" s="2">
        <f t="shared" si="1"/>
        <v>0.44000000000000128</v>
      </c>
      <c r="AE5" s="138">
        <f t="shared" si="2"/>
        <v>-2.0066889632106566E-3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31785.940000000002</v>
      </c>
      <c r="W6" s="133">
        <v>42640</v>
      </c>
      <c r="X6" s="10">
        <v>30.05</v>
      </c>
      <c r="Y6" s="10">
        <v>30.17</v>
      </c>
      <c r="Z6" s="10">
        <v>29.84</v>
      </c>
      <c r="AA6" s="10">
        <v>29.9</v>
      </c>
      <c r="AB6" s="95">
        <v>9877300</v>
      </c>
      <c r="AC6" s="10">
        <v>29.9</v>
      </c>
      <c r="AD6" s="2">
        <f t="shared" si="1"/>
        <v>0.33000000000000185</v>
      </c>
      <c r="AE6" s="138">
        <f t="shared" si="2"/>
        <v>-5.9840425531915153E-3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185</v>
      </c>
      <c r="Q7" s="2">
        <f>Q10+Q8</f>
        <v>-2945.9400000000023</v>
      </c>
      <c r="R7">
        <v>500</v>
      </c>
      <c r="W7" s="133">
        <v>42639</v>
      </c>
      <c r="X7" s="10">
        <v>30.38</v>
      </c>
      <c r="Y7" s="10">
        <v>30.47</v>
      </c>
      <c r="Z7" s="10">
        <v>30.06</v>
      </c>
      <c r="AA7" s="10">
        <v>30.08</v>
      </c>
      <c r="AB7" s="95">
        <v>7379800</v>
      </c>
      <c r="AC7" s="10">
        <v>30.08</v>
      </c>
      <c r="AD7" s="2">
        <f t="shared" si="1"/>
        <v>0.41000000000000014</v>
      </c>
      <c r="AE7" s="138">
        <f t="shared" si="2"/>
        <v>-1.2151067323481146E-2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188</v>
      </c>
      <c r="P8" s="34"/>
      <c r="Q8" s="2">
        <f>K28+M28-F28+Q2*Q4</f>
        <v>-2945.9400000000023</v>
      </c>
      <c r="W8" s="133">
        <v>42636</v>
      </c>
      <c r="X8" s="10">
        <v>30.79</v>
      </c>
      <c r="Y8" s="10">
        <v>30.9</v>
      </c>
      <c r="Z8" s="10">
        <v>30.44</v>
      </c>
      <c r="AA8" s="10">
        <v>30.45</v>
      </c>
      <c r="AB8" s="95">
        <v>8599300</v>
      </c>
      <c r="AC8" s="10">
        <v>30.45</v>
      </c>
      <c r="AD8" s="2">
        <f t="shared" si="1"/>
        <v>0.4599999999999973</v>
      </c>
      <c r="AE8" s="138">
        <f t="shared" si="2"/>
        <v>-9.7560975609756184E-3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222</v>
      </c>
      <c r="Q9" s="138">
        <f>IF(Q2=0, 0, Q8/Q6)</f>
        <v>-9.2680600290568793E-2</v>
      </c>
      <c r="W9" s="133">
        <v>42635</v>
      </c>
      <c r="X9" s="10">
        <v>30.86</v>
      </c>
      <c r="Y9" s="10">
        <v>31.01</v>
      </c>
      <c r="Z9" s="10">
        <v>30.67</v>
      </c>
      <c r="AA9" s="10">
        <v>30.75</v>
      </c>
      <c r="AB9" s="95">
        <v>12273900</v>
      </c>
      <c r="AC9" s="10">
        <v>30.75</v>
      </c>
      <c r="AD9" s="2">
        <f t="shared" si="1"/>
        <v>0.33999999999999986</v>
      </c>
      <c r="AE9" s="138">
        <f t="shared" si="2"/>
        <v>-2.9182879377431803E-3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221</v>
      </c>
      <c r="P10" s="34"/>
      <c r="Q10" s="2">
        <f>M40</f>
        <v>0</v>
      </c>
      <c r="W10" s="133">
        <v>42634</v>
      </c>
      <c r="X10" s="10">
        <v>31.17</v>
      </c>
      <c r="Y10" s="10">
        <v>31.25</v>
      </c>
      <c r="Z10" s="10">
        <v>30.62</v>
      </c>
      <c r="AA10" s="10">
        <v>30.84</v>
      </c>
      <c r="AB10" s="95">
        <v>12447100</v>
      </c>
      <c r="AC10" s="10">
        <v>30.84</v>
      </c>
      <c r="AD10" s="2">
        <f t="shared" si="1"/>
        <v>0.62999999999999901</v>
      </c>
      <c r="AE10" s="138">
        <f t="shared" si="2"/>
        <v>-8.0411707944676447E-3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182</v>
      </c>
      <c r="P11" s="34"/>
      <c r="Q11" s="138">
        <f>VALUE(TRIM(CLEAN(MID(U58, FIND("(", U58)+1, 5))))</f>
        <v>1.6199999999999999E-2</v>
      </c>
      <c r="W11" s="133">
        <v>42633</v>
      </c>
      <c r="X11" s="10">
        <v>30.95</v>
      </c>
      <c r="Y11" s="10">
        <v>31.38</v>
      </c>
      <c r="Z11" s="10">
        <v>30.93</v>
      </c>
      <c r="AA11" s="10">
        <v>31.09</v>
      </c>
      <c r="AB11" s="95">
        <v>6114300</v>
      </c>
      <c r="AC11" s="10">
        <v>31.09</v>
      </c>
      <c r="AD11" s="2">
        <f t="shared" si="1"/>
        <v>0.44999999999999929</v>
      </c>
      <c r="AE11" s="138">
        <f t="shared" si="2"/>
        <v>9.7434231893471779E-3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42632</v>
      </c>
      <c r="X12" s="10">
        <v>31.06</v>
      </c>
      <c r="Y12" s="10">
        <v>31.26</v>
      </c>
      <c r="Z12" s="10">
        <v>30.75</v>
      </c>
      <c r="AA12" s="10">
        <v>30.79</v>
      </c>
      <c r="AB12" s="95">
        <v>10628000</v>
      </c>
      <c r="AC12" s="10">
        <v>30.79</v>
      </c>
      <c r="AD12" s="2">
        <f t="shared" si="1"/>
        <v>0.51000000000000156</v>
      </c>
      <c r="AE12" s="138">
        <f t="shared" si="2"/>
        <v>-9.3307593307593306E-3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42629</v>
      </c>
      <c r="X13" s="10">
        <v>31.3</v>
      </c>
      <c r="Y13" s="10">
        <v>31.35</v>
      </c>
      <c r="Z13" s="10">
        <v>30.84</v>
      </c>
      <c r="AA13" s="10">
        <v>31.08</v>
      </c>
      <c r="AB13" s="95">
        <v>11413900</v>
      </c>
      <c r="AC13" s="10">
        <v>31.08</v>
      </c>
      <c r="AD13" s="2">
        <f t="shared" si="1"/>
        <v>0.51000000000000156</v>
      </c>
      <c r="AE13" s="138">
        <f t="shared" si="2"/>
        <v>-5.4400000000000004E-3</v>
      </c>
    </row>
    <row r="14" spans="1:31" x14ac:dyDescent="0.25">
      <c r="B14" s="525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42628</v>
      </c>
      <c r="X14" s="10">
        <v>30.76</v>
      </c>
      <c r="Y14" s="10">
        <v>31.27</v>
      </c>
      <c r="Z14" s="10">
        <v>30.46</v>
      </c>
      <c r="AA14" s="10">
        <v>31.25</v>
      </c>
      <c r="AB14" s="95">
        <v>10378500</v>
      </c>
      <c r="AC14" s="10">
        <v>31.25</v>
      </c>
      <c r="AD14" s="2">
        <f t="shared" si="1"/>
        <v>0.80999999999999872</v>
      </c>
      <c r="AE14" s="138">
        <f t="shared" si="2"/>
        <v>1.7583848909149991E-2</v>
      </c>
    </row>
    <row r="15" spans="1:31" x14ac:dyDescent="0.25">
      <c r="B15" s="525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42627</v>
      </c>
      <c r="X15" s="10">
        <v>30.95</v>
      </c>
      <c r="Y15" s="10">
        <v>31.11</v>
      </c>
      <c r="Z15" s="10">
        <v>30.66</v>
      </c>
      <c r="AA15" s="10">
        <v>30.71</v>
      </c>
      <c r="AB15" s="95">
        <v>9834000</v>
      </c>
      <c r="AC15" s="10">
        <v>30.71</v>
      </c>
      <c r="AD15" s="2">
        <f t="shared" si="1"/>
        <v>0.44999999999999929</v>
      </c>
      <c r="AE15" s="138">
        <f t="shared" si="2"/>
        <v>-7.7544426494344787E-3</v>
      </c>
    </row>
    <row r="16" spans="1:31" x14ac:dyDescent="0.25">
      <c r="B16" s="525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42626</v>
      </c>
      <c r="X16" s="10">
        <v>30.81</v>
      </c>
      <c r="Y16" s="10">
        <v>31.16</v>
      </c>
      <c r="Z16" s="10">
        <v>30.45</v>
      </c>
      <c r="AA16" s="10">
        <v>30.95</v>
      </c>
      <c r="AB16" s="95">
        <v>14350900</v>
      </c>
      <c r="AC16" s="10">
        <v>30.95</v>
      </c>
      <c r="AD16" s="2">
        <f t="shared" si="1"/>
        <v>0.71000000000000085</v>
      </c>
      <c r="AE16" s="138">
        <f t="shared" si="2"/>
        <v>1.9423761735188894E-3</v>
      </c>
    </row>
    <row r="17" spans="1:31" x14ac:dyDescent="0.25">
      <c r="B17" s="525">
        <v>42639</v>
      </c>
      <c r="C17" s="4">
        <v>100</v>
      </c>
      <c r="D17" s="2">
        <v>30.08</v>
      </c>
      <c r="E17" s="2">
        <v>0</v>
      </c>
      <c r="F17" s="2">
        <f t="shared" si="0"/>
        <v>3008</v>
      </c>
      <c r="W17" s="133">
        <v>42625</v>
      </c>
      <c r="X17" s="10">
        <v>31.41</v>
      </c>
      <c r="Y17" s="10">
        <v>31.53</v>
      </c>
      <c r="Z17" s="10">
        <v>30.7</v>
      </c>
      <c r="AA17" s="10">
        <v>30.89</v>
      </c>
      <c r="AB17" s="95">
        <v>20385000</v>
      </c>
      <c r="AC17" s="10">
        <v>30.89</v>
      </c>
      <c r="AD17" s="2">
        <f t="shared" si="1"/>
        <v>0.83000000000000185</v>
      </c>
      <c r="AE17" s="138">
        <f t="shared" si="2"/>
        <v>-1.9676293240241227E-2</v>
      </c>
    </row>
    <row r="18" spans="1:31" x14ac:dyDescent="0.25">
      <c r="B18" s="525">
        <v>42646</v>
      </c>
      <c r="C18" s="4">
        <v>100</v>
      </c>
      <c r="D18" s="2">
        <v>29.4</v>
      </c>
      <c r="E18" s="2">
        <v>0</v>
      </c>
      <c r="F18" s="2">
        <f t="shared" si="0"/>
        <v>2940</v>
      </c>
      <c r="W18" s="133">
        <v>42622</v>
      </c>
      <c r="X18" s="10">
        <v>31.05</v>
      </c>
      <c r="Y18" s="10">
        <v>31.91</v>
      </c>
      <c r="Z18" s="10">
        <v>31.05</v>
      </c>
      <c r="AA18" s="10">
        <v>31.51</v>
      </c>
      <c r="AB18" s="95">
        <v>19170200</v>
      </c>
      <c r="AC18" s="10">
        <v>31.51</v>
      </c>
      <c r="AD18" s="2">
        <f t="shared" si="1"/>
        <v>0.85999999999999943</v>
      </c>
      <c r="AE18" s="138">
        <f t="shared" si="2"/>
        <v>6.3877355477484077E-3</v>
      </c>
    </row>
    <row r="19" spans="1:31" x14ac:dyDescent="0.25">
      <c r="W19" s="133">
        <v>42621</v>
      </c>
      <c r="X19" s="10">
        <v>31</v>
      </c>
      <c r="Y19" s="10">
        <v>31.73</v>
      </c>
      <c r="Z19" s="10">
        <v>30.7</v>
      </c>
      <c r="AA19" s="10">
        <v>31.31</v>
      </c>
      <c r="AB19" s="95">
        <v>18294900</v>
      </c>
      <c r="AC19" s="10">
        <v>31.31</v>
      </c>
      <c r="AD19" s="2">
        <f t="shared" si="1"/>
        <v>1.0300000000000011</v>
      </c>
      <c r="AE19" s="138">
        <f t="shared" si="2"/>
        <v>-3.1928480204346243E-4</v>
      </c>
    </row>
    <row r="20" spans="1:31" x14ac:dyDescent="0.25">
      <c r="W20" s="133">
        <v>42620</v>
      </c>
      <c r="X20" s="10">
        <v>31.66</v>
      </c>
      <c r="Y20" s="10">
        <v>31.75</v>
      </c>
      <c r="Z20" s="10">
        <v>31.1</v>
      </c>
      <c r="AA20" s="10">
        <v>31.32</v>
      </c>
      <c r="AB20" s="95">
        <v>19365500</v>
      </c>
      <c r="AC20" s="10">
        <v>31.32</v>
      </c>
      <c r="AD20" s="2">
        <f t="shared" si="1"/>
        <v>0.64999999999999858</v>
      </c>
      <c r="AE20" s="138">
        <f t="shared" si="2"/>
        <v>-4.1322314049586861E-2</v>
      </c>
    </row>
    <row r="21" spans="1:31" x14ac:dyDescent="0.25">
      <c r="W21" s="133">
        <v>42619</v>
      </c>
      <c r="X21" s="10">
        <v>32.58</v>
      </c>
      <c r="Y21" s="10">
        <v>32.71</v>
      </c>
      <c r="Z21" s="10">
        <v>32.17</v>
      </c>
      <c r="AA21" s="10">
        <v>32.67</v>
      </c>
      <c r="AB21" s="95">
        <v>6778400</v>
      </c>
      <c r="AC21" s="10">
        <v>32.67</v>
      </c>
      <c r="AD21" s="2">
        <f t="shared" si="1"/>
        <v>0.53999999999999915</v>
      </c>
      <c r="AE21" s="138">
        <f t="shared" si="2"/>
        <v>5.2307692307693721E-3</v>
      </c>
    </row>
    <row r="22" spans="1:31" x14ac:dyDescent="0.25">
      <c r="W22" s="133">
        <v>42615</v>
      </c>
      <c r="X22" s="10">
        <v>32.14</v>
      </c>
      <c r="Y22" s="10">
        <v>32.81</v>
      </c>
      <c r="Z22" s="10">
        <v>32.01</v>
      </c>
      <c r="AA22" s="10">
        <v>32.5</v>
      </c>
      <c r="AB22" s="95">
        <v>7494900</v>
      </c>
      <c r="AC22" s="10">
        <v>32.5</v>
      </c>
      <c r="AD22" s="2">
        <f t="shared" si="1"/>
        <v>0.80000000000000426</v>
      </c>
      <c r="AE22" s="138">
        <f t="shared" si="2"/>
        <v>1.6896120150187599E-2</v>
      </c>
    </row>
    <row r="23" spans="1:31" x14ac:dyDescent="0.25">
      <c r="W23" s="133">
        <v>42614</v>
      </c>
      <c r="X23" s="10">
        <v>32.1</v>
      </c>
      <c r="Y23" s="10">
        <v>32.15</v>
      </c>
      <c r="Z23" s="10">
        <v>31.81</v>
      </c>
      <c r="AA23" s="10">
        <v>31.96</v>
      </c>
      <c r="AB23" s="95">
        <v>7468400</v>
      </c>
      <c r="AC23" s="10">
        <v>31.96</v>
      </c>
      <c r="AD23" s="2">
        <f t="shared" si="1"/>
        <v>0.33999999999999986</v>
      </c>
      <c r="AE23" s="138">
        <f t="shared" si="2"/>
        <v>-9.3779306033126009E-4</v>
      </c>
    </row>
    <row r="24" spans="1:31" x14ac:dyDescent="0.25">
      <c r="W24" s="133">
        <v>42613</v>
      </c>
      <c r="X24" s="10">
        <v>32.159999999999997</v>
      </c>
      <c r="Y24" s="10">
        <v>32.29</v>
      </c>
      <c r="Z24" s="10">
        <v>31.91</v>
      </c>
      <c r="AA24" s="10">
        <v>31.99</v>
      </c>
      <c r="AB24" s="95">
        <v>9102800</v>
      </c>
      <c r="AC24" s="10">
        <v>31.99</v>
      </c>
      <c r="AD24" s="2">
        <f t="shared" si="1"/>
        <v>0.37999999999999901</v>
      </c>
      <c r="AE24" s="138">
        <f t="shared" si="2"/>
        <v>-5.2860696517412764E-3</v>
      </c>
    </row>
    <row r="25" spans="1:31" x14ac:dyDescent="0.25">
      <c r="W25" s="133">
        <v>42612</v>
      </c>
      <c r="X25" s="10">
        <v>32.33</v>
      </c>
      <c r="Y25" s="10">
        <v>32.5</v>
      </c>
      <c r="Z25" s="10">
        <v>32.090000000000003</v>
      </c>
      <c r="AA25" s="10">
        <v>32.159999999999997</v>
      </c>
      <c r="AB25" s="95">
        <v>5044600</v>
      </c>
      <c r="AC25" s="10">
        <v>32.159999999999997</v>
      </c>
      <c r="AD25" s="2">
        <f t="shared" si="1"/>
        <v>0.40999999999999659</v>
      </c>
      <c r="AE25" s="138">
        <f t="shared" si="2"/>
        <v>-5.2582740488710256E-3</v>
      </c>
    </row>
    <row r="26" spans="1:31" x14ac:dyDescent="0.25">
      <c r="W26" s="133">
        <v>42611</v>
      </c>
      <c r="X26" s="10">
        <v>32.46</v>
      </c>
      <c r="Y26" s="10">
        <v>32.72</v>
      </c>
      <c r="Z26" s="10">
        <v>32.17</v>
      </c>
      <c r="AA26" s="10">
        <v>32.33</v>
      </c>
      <c r="AB26" s="95">
        <v>7667300</v>
      </c>
      <c r="AC26" s="10">
        <v>32.33</v>
      </c>
      <c r="AD26" s="2">
        <f t="shared" si="1"/>
        <v>0.54999999999999716</v>
      </c>
      <c r="AE26" s="138">
        <f t="shared" si="2"/>
        <v>-1.0709914320685465E-2</v>
      </c>
    </row>
    <row r="27" spans="1:31" x14ac:dyDescent="0.25">
      <c r="W27" s="133">
        <v>42608</v>
      </c>
      <c r="X27" s="10">
        <v>32.770000000000003</v>
      </c>
      <c r="Y27" s="10">
        <v>32.94</v>
      </c>
      <c r="Z27" s="10">
        <v>32.46</v>
      </c>
      <c r="AA27" s="10">
        <v>32.68</v>
      </c>
      <c r="AB27" s="95">
        <v>6549100</v>
      </c>
      <c r="AC27" s="10">
        <v>32.68</v>
      </c>
      <c r="AD27" s="2">
        <f t="shared" si="1"/>
        <v>0.47999999999999687</v>
      </c>
      <c r="AE27" s="138">
        <f t="shared" si="2"/>
        <v>-2.4420024420024333E-3</v>
      </c>
    </row>
    <row r="28" spans="1:31" x14ac:dyDescent="0.25">
      <c r="A28" s="32" t="s">
        <v>81</v>
      </c>
      <c r="B28" s="14"/>
      <c r="C28" s="14">
        <f>SUM(C2:C18)</f>
        <v>1280</v>
      </c>
      <c r="D28" s="18"/>
      <c r="E28" s="18"/>
      <c r="F28" s="18">
        <f>SUM(F2:F18)</f>
        <v>41654.83</v>
      </c>
      <c r="G28" s="14"/>
      <c r="H28" s="14">
        <f>SUM(H2:H27)</f>
        <v>280</v>
      </c>
      <c r="I28" s="18"/>
      <c r="J28" s="18"/>
      <c r="K28" s="18">
        <f>SUM(K2:K27)</f>
        <v>9810.39</v>
      </c>
      <c r="L28" s="14"/>
      <c r="M28" s="18">
        <f>SUM(M2:M27)</f>
        <v>58.5</v>
      </c>
      <c r="W28" s="133">
        <v>42607</v>
      </c>
      <c r="X28" s="10">
        <v>32.85</v>
      </c>
      <c r="Y28" s="10">
        <v>33.06</v>
      </c>
      <c r="Z28" s="10">
        <v>32.67</v>
      </c>
      <c r="AA28" s="10">
        <v>32.76</v>
      </c>
      <c r="AB28" s="95">
        <v>7845500</v>
      </c>
      <c r="AC28" s="10">
        <v>32.76</v>
      </c>
      <c r="AD28" s="2">
        <f t="shared" si="1"/>
        <v>0.39000000000000057</v>
      </c>
      <c r="AE28" s="138">
        <f t="shared" si="2"/>
        <v>-6.9718096392847873E-3</v>
      </c>
    </row>
    <row r="29" spans="1:31" ht="15.75" thickBot="1" x14ac:dyDescent="0.3">
      <c r="A29" s="359" t="s">
        <v>202</v>
      </c>
      <c r="B29" s="360"/>
      <c r="C29" s="361">
        <f>SumByColor($A$29,C2:C27)</f>
        <v>280</v>
      </c>
      <c r="D29" s="361"/>
      <c r="E29" s="361"/>
      <c r="F29" s="362">
        <f>SumByColor($A$29,F2:F27)</f>
        <v>9668</v>
      </c>
      <c r="G29" s="361"/>
      <c r="H29" s="361">
        <f>SumByColor($A$29,H2:H27)</f>
        <v>280</v>
      </c>
      <c r="I29" s="361"/>
      <c r="J29" s="361"/>
      <c r="K29" s="362">
        <f>SumByColor($A$29,K2:K27)</f>
        <v>9811</v>
      </c>
      <c r="L29" s="361"/>
      <c r="M29" s="362">
        <f>SumByColor($A$29,M2:M27)</f>
        <v>58</v>
      </c>
      <c r="W29" s="133">
        <v>42606</v>
      </c>
      <c r="X29" s="10">
        <v>32.25</v>
      </c>
      <c r="Y29" s="10">
        <v>33.24</v>
      </c>
      <c r="Z29" s="10">
        <v>32.21</v>
      </c>
      <c r="AA29" s="10">
        <v>32.99</v>
      </c>
      <c r="AB29" s="95">
        <v>12246500</v>
      </c>
      <c r="AC29" s="10">
        <v>32.99</v>
      </c>
      <c r="AD29" s="2">
        <f t="shared" si="1"/>
        <v>1.0300000000000011</v>
      </c>
      <c r="AE29" s="138">
        <f t="shared" si="2"/>
        <v>2.2945736434108577E-2</v>
      </c>
    </row>
    <row r="30" spans="1:31" x14ac:dyDescent="0.25">
      <c r="W30" s="133">
        <v>42605</v>
      </c>
      <c r="X30" s="10">
        <v>32.58</v>
      </c>
      <c r="Y30" s="10">
        <v>32.979999999999997</v>
      </c>
      <c r="Z30" s="10">
        <v>32.25</v>
      </c>
      <c r="AA30" s="10">
        <v>32.25</v>
      </c>
      <c r="AB30" s="95">
        <v>11039600</v>
      </c>
      <c r="AC30" s="10">
        <v>32.25</v>
      </c>
      <c r="AD30" s="2">
        <f t="shared" si="1"/>
        <v>0.72999999999999687</v>
      </c>
      <c r="AE30" s="138">
        <f t="shared" si="2"/>
        <v>-1.8563603164942211E-2</v>
      </c>
    </row>
    <row r="31" spans="1:31" x14ac:dyDescent="0.25">
      <c r="W31" s="133">
        <v>42604</v>
      </c>
      <c r="X31" s="10">
        <v>32.64</v>
      </c>
      <c r="Y31" s="10">
        <v>32.89</v>
      </c>
      <c r="Z31" s="10">
        <v>32.450000000000003</v>
      </c>
      <c r="AA31" s="10">
        <v>32.86</v>
      </c>
      <c r="AB31" s="95">
        <v>7744600</v>
      </c>
      <c r="AC31" s="10">
        <v>32.86</v>
      </c>
      <c r="AD31" s="2">
        <f t="shared" si="1"/>
        <v>0.43999999999999773</v>
      </c>
      <c r="AE31" s="138">
        <f t="shared" si="2"/>
        <v>7.6663600122661713E-3</v>
      </c>
    </row>
    <row r="32" spans="1:31" x14ac:dyDescent="0.25">
      <c r="W32" s="133">
        <v>42601</v>
      </c>
      <c r="X32" s="10">
        <v>32.47</v>
      </c>
      <c r="Y32" s="10">
        <v>32.81</v>
      </c>
      <c r="Z32" s="10">
        <v>32.35</v>
      </c>
      <c r="AA32" s="10">
        <v>32.61</v>
      </c>
      <c r="AB32" s="95">
        <v>8885800</v>
      </c>
      <c r="AC32" s="10">
        <v>32.61</v>
      </c>
      <c r="AD32" s="2">
        <f t="shared" si="1"/>
        <v>0.46000000000000085</v>
      </c>
      <c r="AE32" s="138">
        <f t="shared" si="2"/>
        <v>4.6210720887245316E-3</v>
      </c>
    </row>
    <row r="33" spans="2:31" x14ac:dyDescent="0.25">
      <c r="W33" s="133">
        <v>42600</v>
      </c>
      <c r="X33" s="10">
        <v>31.96</v>
      </c>
      <c r="Y33" s="10">
        <v>32.619999999999997</v>
      </c>
      <c r="Z33" s="10">
        <v>31.87</v>
      </c>
      <c r="AA33" s="10">
        <v>32.46</v>
      </c>
      <c r="AB33" s="95">
        <v>12233100</v>
      </c>
      <c r="AC33" s="10">
        <v>32.46</v>
      </c>
      <c r="AD33" s="2">
        <f t="shared" si="1"/>
        <v>0.74999999999999645</v>
      </c>
      <c r="AE33" s="138">
        <f t="shared" si="2"/>
        <v>1.8193224592220947E-2</v>
      </c>
    </row>
    <row r="34" spans="2:31" x14ac:dyDescent="0.25">
      <c r="B34" s="191" t="s">
        <v>114</v>
      </c>
      <c r="C34" s="191" t="s">
        <v>150</v>
      </c>
      <c r="D34" s="192" t="s">
        <v>149</v>
      </c>
      <c r="E34" s="194" t="s">
        <v>151</v>
      </c>
      <c r="F34" s="194" t="s">
        <v>65</v>
      </c>
      <c r="G34" s="229" t="s">
        <v>155</v>
      </c>
      <c r="H34" s="229" t="s">
        <v>88</v>
      </c>
      <c r="I34" s="229" t="s">
        <v>159</v>
      </c>
      <c r="W34" s="133">
        <v>42599</v>
      </c>
      <c r="X34" s="10">
        <v>32.119999999999997</v>
      </c>
      <c r="Y34" s="10">
        <v>32.21</v>
      </c>
      <c r="Z34" s="10">
        <v>31.45</v>
      </c>
      <c r="AA34" s="10">
        <v>31.88</v>
      </c>
      <c r="AB34" s="95">
        <v>9413300</v>
      </c>
      <c r="AC34" s="10">
        <v>31.88</v>
      </c>
      <c r="AD34" s="2">
        <f t="shared" si="1"/>
        <v>0.76000000000000156</v>
      </c>
      <c r="AE34" s="138">
        <f t="shared" si="2"/>
        <v>-6.8535825545171791E-3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42598</v>
      </c>
      <c r="X35" s="10">
        <v>32.54</v>
      </c>
      <c r="Y35" s="10">
        <v>32.54</v>
      </c>
      <c r="Z35" s="10">
        <v>32.06</v>
      </c>
      <c r="AA35" s="10">
        <v>32.1</v>
      </c>
      <c r="AB35" s="95">
        <v>11198200</v>
      </c>
      <c r="AC35" s="10">
        <v>32.1</v>
      </c>
      <c r="AD35" s="2">
        <f t="shared" si="1"/>
        <v>0.47999999999999687</v>
      </c>
      <c r="AE35" s="138">
        <f t="shared" si="2"/>
        <v>-1.9248395967002563E-2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42597</v>
      </c>
      <c r="X36" s="10">
        <v>32.630000000000003</v>
      </c>
      <c r="Y36" s="10">
        <v>32.97</v>
      </c>
      <c r="Z36" s="10">
        <v>32.46</v>
      </c>
      <c r="AA36" s="10">
        <v>32.729999999999997</v>
      </c>
      <c r="AB36" s="95">
        <v>9027500</v>
      </c>
      <c r="AC36" s="10">
        <v>32.729999999999997</v>
      </c>
      <c r="AD36" s="2">
        <f t="shared" si="1"/>
        <v>0.50999999999999801</v>
      </c>
      <c r="AE36" s="138">
        <f t="shared" si="2"/>
        <v>4.604051565377576E-3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42594</v>
      </c>
      <c r="X37" s="10">
        <v>32.42</v>
      </c>
      <c r="Y37" s="10">
        <v>32.619999999999997</v>
      </c>
      <c r="Z37" s="10">
        <v>32.229999999999997</v>
      </c>
      <c r="AA37" s="10">
        <v>32.58</v>
      </c>
      <c r="AB37" s="95">
        <v>7395200</v>
      </c>
      <c r="AC37" s="10">
        <v>32.58</v>
      </c>
      <c r="AD37" s="2">
        <f t="shared" si="1"/>
        <v>0.39000000000000057</v>
      </c>
      <c r="AE37" s="138">
        <f t="shared" si="2"/>
        <v>8.6687306501549433E-3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42593</v>
      </c>
      <c r="X38" s="10">
        <v>32.549999999999997</v>
      </c>
      <c r="Y38" s="10">
        <v>32.85</v>
      </c>
      <c r="Z38" s="10">
        <v>32.020000000000003</v>
      </c>
      <c r="AA38" s="10">
        <v>32.299999999999997</v>
      </c>
      <c r="AB38" s="95">
        <v>9605600</v>
      </c>
      <c r="AC38" s="10">
        <v>32.299999999999997</v>
      </c>
      <c r="AD38" s="2">
        <f t="shared" si="1"/>
        <v>0.82999999999999829</v>
      </c>
      <c r="AE38" s="138" t="e">
        <f t="shared" si="2"/>
        <v>#DIV/0!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42593</v>
      </c>
      <c r="X39" s="10" t="s">
        <v>324</v>
      </c>
      <c r="Y39" s="10"/>
      <c r="Z39" s="10"/>
      <c r="AA39" s="10"/>
      <c r="AB39" s="95"/>
      <c r="AC39" s="10"/>
      <c r="AD39" s="2">
        <f t="shared" si="1"/>
        <v>0</v>
      </c>
      <c r="AE39" s="138">
        <f t="shared" si="2"/>
        <v>-1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84" t="s">
        <v>78</v>
      </c>
      <c r="P40" s="584"/>
      <c r="W40" s="133">
        <v>42592</v>
      </c>
      <c r="X40" s="10">
        <v>32.380000000000003</v>
      </c>
      <c r="Y40" s="10">
        <v>32.630000000000003</v>
      </c>
      <c r="Z40" s="10">
        <v>32.270000000000003</v>
      </c>
      <c r="AA40" s="10">
        <v>32.5</v>
      </c>
      <c r="AB40" s="95">
        <v>12735400</v>
      </c>
      <c r="AC40" s="10">
        <v>32.380000000000003</v>
      </c>
      <c r="AD40" s="2">
        <f t="shared" si="1"/>
        <v>0.35999999999999943</v>
      </c>
      <c r="AE40" s="138">
        <f t="shared" si="2"/>
        <v>6.52782095119675E-3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31.724000000000004</v>
      </c>
      <c r="Q41" s="2"/>
      <c r="W41" s="133">
        <v>42591</v>
      </c>
      <c r="X41" s="10">
        <v>32.380000000000003</v>
      </c>
      <c r="Y41" s="10">
        <v>32.86</v>
      </c>
      <c r="Z41" s="10">
        <v>32.26</v>
      </c>
      <c r="AA41" s="10">
        <v>32.29</v>
      </c>
      <c r="AB41" s="95">
        <v>11696400</v>
      </c>
      <c r="AC41" s="10">
        <v>32.17</v>
      </c>
      <c r="AD41" s="2">
        <f t="shared" si="1"/>
        <v>0.60000000000000142</v>
      </c>
      <c r="AE41" s="138">
        <f t="shared" si="2"/>
        <v>-6.2131096613837755E-4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31.435600000000001</v>
      </c>
      <c r="Q42" s="2"/>
      <c r="T42" s="91" t="s">
        <v>113</v>
      </c>
      <c r="W42" s="133">
        <v>42590</v>
      </c>
      <c r="X42" s="10">
        <v>32.619999999999997</v>
      </c>
      <c r="Y42" s="10">
        <v>32.71</v>
      </c>
      <c r="Z42" s="10">
        <v>32.270000000000003</v>
      </c>
      <c r="AA42" s="10">
        <v>32.31</v>
      </c>
      <c r="AB42" s="95">
        <v>11837900</v>
      </c>
      <c r="AC42" s="10">
        <v>32.19</v>
      </c>
      <c r="AD42" s="2">
        <f t="shared" si="1"/>
        <v>0.43999999999999773</v>
      </c>
      <c r="AE42" s="138">
        <f t="shared" si="2"/>
        <v>-9.5384615384616067E-3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31.147200000000002</v>
      </c>
      <c r="Q43" s="2"/>
      <c r="T43" s="128" t="s">
        <v>98</v>
      </c>
      <c r="U43" s="98">
        <v>29.68</v>
      </c>
      <c r="W43" s="133">
        <v>42587</v>
      </c>
      <c r="X43" s="10">
        <v>32.65</v>
      </c>
      <c r="Y43" s="10">
        <v>32.909999999999997</v>
      </c>
      <c r="Z43" s="10">
        <v>32.42</v>
      </c>
      <c r="AA43" s="10">
        <v>32.619999999999997</v>
      </c>
      <c r="AB43" s="95">
        <v>10343200</v>
      </c>
      <c r="AC43" s="10">
        <v>32.5</v>
      </c>
      <c r="AD43" s="2">
        <f t="shared" si="1"/>
        <v>0.48999999999999488</v>
      </c>
      <c r="AE43" s="138">
        <f t="shared" si="2"/>
        <v>2.1584952204749541E-3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30.858800000000002</v>
      </c>
      <c r="Q44" s="2"/>
      <c r="T44" s="93" t="s">
        <v>99</v>
      </c>
      <c r="U44" s="88">
        <v>29.57</v>
      </c>
      <c r="W44" s="133">
        <v>42586</v>
      </c>
      <c r="X44" s="10">
        <v>33.200000000000003</v>
      </c>
      <c r="Y44" s="10">
        <v>33.28</v>
      </c>
      <c r="Z44" s="10">
        <v>32.11</v>
      </c>
      <c r="AA44" s="10">
        <v>32.549999999999997</v>
      </c>
      <c r="AB44" s="95">
        <v>12247300</v>
      </c>
      <c r="AC44" s="10">
        <v>32.43</v>
      </c>
      <c r="AD44" s="2">
        <f t="shared" si="1"/>
        <v>1.1700000000000017</v>
      </c>
      <c r="AE44" s="138">
        <f t="shared" si="2"/>
        <v>-1.9649334945586405E-2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30.570400000000003</v>
      </c>
      <c r="Q45" s="2"/>
      <c r="T45" s="93" t="s">
        <v>100</v>
      </c>
      <c r="U45" s="88" t="s">
        <v>624</v>
      </c>
      <c r="W45" s="133">
        <v>42585</v>
      </c>
      <c r="X45" s="10">
        <v>32.69</v>
      </c>
      <c r="Y45" s="10">
        <v>33.53</v>
      </c>
      <c r="Z45" s="10">
        <v>32.64</v>
      </c>
      <c r="AA45" s="10">
        <v>33.200000000000003</v>
      </c>
      <c r="AB45" s="95">
        <v>10630600</v>
      </c>
      <c r="AC45" s="10">
        <v>33.08</v>
      </c>
      <c r="AD45" s="2">
        <f t="shared" si="1"/>
        <v>0.89000000000000057</v>
      </c>
      <c r="AE45" s="138">
        <f t="shared" si="2"/>
        <v>1.8159433671898872E-2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30.282</v>
      </c>
      <c r="Q46" s="2"/>
      <c r="T46" s="93" t="s">
        <v>101</v>
      </c>
      <c r="U46" s="88" t="s">
        <v>625</v>
      </c>
      <c r="W46" s="133">
        <v>42584</v>
      </c>
      <c r="X46" s="10">
        <v>33.450000000000003</v>
      </c>
      <c r="Y46" s="10">
        <v>33.799999999999997</v>
      </c>
      <c r="Z46" s="10">
        <v>32.49</v>
      </c>
      <c r="AA46" s="10">
        <v>32.61</v>
      </c>
      <c r="AB46" s="95">
        <v>18255400</v>
      </c>
      <c r="AC46" s="10">
        <v>32.49</v>
      </c>
      <c r="AD46" s="2">
        <f t="shared" si="1"/>
        <v>1.3099999999999952</v>
      </c>
      <c r="AE46" s="138">
        <f t="shared" si="2"/>
        <v>-4.1027154663518361E-2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29.993600000000001</v>
      </c>
      <c r="Q47" s="2"/>
      <c r="T47" s="93" t="s">
        <v>102</v>
      </c>
      <c r="U47" s="88">
        <v>36.36</v>
      </c>
      <c r="W47" s="133">
        <v>42583</v>
      </c>
      <c r="X47" s="10">
        <v>34.200000000000003</v>
      </c>
      <c r="Y47" s="10">
        <v>34.340000000000003</v>
      </c>
      <c r="Z47" s="10">
        <v>33.880000000000003</v>
      </c>
      <c r="AA47" s="10">
        <v>34.01</v>
      </c>
      <c r="AB47" s="95">
        <v>9742400</v>
      </c>
      <c r="AC47" s="10">
        <v>33.880000000000003</v>
      </c>
      <c r="AD47" s="2">
        <f t="shared" si="1"/>
        <v>0.46000000000000085</v>
      </c>
      <c r="AE47" s="138">
        <f t="shared" si="2"/>
        <v>-5.2847915443334781E-3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29.705200000000001</v>
      </c>
      <c r="Q48" s="2"/>
      <c r="T48" s="93" t="s">
        <v>103</v>
      </c>
      <c r="U48" s="88">
        <v>0.62966100000000003</v>
      </c>
      <c r="W48" s="133">
        <v>42580</v>
      </c>
      <c r="X48" s="10">
        <v>34.299999999999997</v>
      </c>
      <c r="Y48" s="10">
        <v>34.4</v>
      </c>
      <c r="Z48" s="10">
        <v>33.81</v>
      </c>
      <c r="AA48" s="10">
        <v>34.19</v>
      </c>
      <c r="AB48" s="95">
        <v>19149500</v>
      </c>
      <c r="AC48" s="10">
        <v>34.06</v>
      </c>
      <c r="AD48" s="2">
        <f t="shared" si="1"/>
        <v>0.58999999999999631</v>
      </c>
      <c r="AE48" s="138">
        <f t="shared" si="2"/>
        <v>-6.1278085789320258E-3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29.416800000000002</v>
      </c>
      <c r="Q49" s="2"/>
      <c r="T49" s="93" t="s">
        <v>104</v>
      </c>
      <c r="U49" s="88" t="s">
        <v>385</v>
      </c>
      <c r="W49" s="133">
        <v>42579</v>
      </c>
      <c r="X49" s="10">
        <v>35.229999999999997</v>
      </c>
      <c r="Y49" s="10">
        <v>35.24</v>
      </c>
      <c r="Z49" s="10">
        <v>34.380000000000003</v>
      </c>
      <c r="AA49" s="10">
        <v>34.4</v>
      </c>
      <c r="AB49" s="95">
        <v>14382900</v>
      </c>
      <c r="AC49" s="10">
        <v>34.270000000000003</v>
      </c>
      <c r="AD49" s="2">
        <f t="shared" si="1"/>
        <v>0.85999999999999943</v>
      </c>
      <c r="AE49" s="138">
        <f t="shared" si="2"/>
        <v>-3.301354401805856E-2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29.128399999999999</v>
      </c>
      <c r="Q50" s="2"/>
      <c r="T50" s="93"/>
      <c r="U50" s="88"/>
      <c r="W50" s="133">
        <v>42578</v>
      </c>
      <c r="X50" s="10">
        <v>36.32</v>
      </c>
      <c r="Y50" s="10">
        <v>36.369999999999997</v>
      </c>
      <c r="Z50" s="10">
        <v>35.54</v>
      </c>
      <c r="AA50" s="10">
        <v>35.57</v>
      </c>
      <c r="AB50" s="95">
        <v>6228800</v>
      </c>
      <c r="AC50" s="10">
        <v>35.44</v>
      </c>
      <c r="AD50" s="2">
        <f t="shared" si="1"/>
        <v>0.82999999999999829</v>
      </c>
      <c r="AE50" s="138">
        <f t="shared" si="2"/>
        <v>-2.3422430421603746E-2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28.84</v>
      </c>
      <c r="Q51" s="2"/>
      <c r="T51" s="93" t="s">
        <v>105</v>
      </c>
      <c r="U51" s="88" t="s">
        <v>626</v>
      </c>
      <c r="W51" s="133">
        <v>42577</v>
      </c>
      <c r="X51" s="10">
        <v>36.159999999999997</v>
      </c>
      <c r="Y51" s="10">
        <v>36.46</v>
      </c>
      <c r="Z51" s="10">
        <v>35.81</v>
      </c>
      <c r="AA51" s="10">
        <v>36.42</v>
      </c>
      <c r="AB51" s="95">
        <v>6968300</v>
      </c>
      <c r="AC51" s="10">
        <v>36.29</v>
      </c>
      <c r="AD51" s="2">
        <f t="shared" si="1"/>
        <v>0.64999999999999858</v>
      </c>
      <c r="AE51" s="138">
        <f t="shared" si="2"/>
        <v>1.7666853617498646E-2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28.551600000000001</v>
      </c>
      <c r="Q52" s="2"/>
      <c r="T52" s="93" t="s">
        <v>106</v>
      </c>
      <c r="U52" s="88" t="s">
        <v>627</v>
      </c>
      <c r="W52" s="133">
        <v>42576</v>
      </c>
      <c r="X52" s="10">
        <v>35.729999999999997</v>
      </c>
      <c r="Y52" s="10">
        <v>35.79</v>
      </c>
      <c r="Z52" s="10">
        <v>35.42</v>
      </c>
      <c r="AA52" s="10">
        <v>35.79</v>
      </c>
      <c r="AB52" s="95">
        <v>5385400</v>
      </c>
      <c r="AC52" s="10">
        <v>35.659999999999997</v>
      </c>
      <c r="AD52" s="2">
        <f t="shared" si="1"/>
        <v>0.36999999999999744</v>
      </c>
      <c r="AE52" s="138">
        <f t="shared" si="2"/>
        <v>-5.2998605299862112E-3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28.263199999999998</v>
      </c>
      <c r="Q53" s="2"/>
      <c r="T53" s="93" t="s">
        <v>107</v>
      </c>
      <c r="U53" s="90">
        <v>7800207</v>
      </c>
      <c r="W53" s="133">
        <v>42573</v>
      </c>
      <c r="X53" s="10">
        <v>36.130000000000003</v>
      </c>
      <c r="Y53" s="10">
        <v>36.200000000000003</v>
      </c>
      <c r="Z53" s="10">
        <v>35.799999999999997</v>
      </c>
      <c r="AA53" s="10">
        <v>35.979999999999997</v>
      </c>
      <c r="AB53" s="95">
        <v>3295700</v>
      </c>
      <c r="AC53" s="10">
        <v>35.85</v>
      </c>
      <c r="AD53" s="2">
        <f t="shared" si="1"/>
        <v>0.40000000000000568</v>
      </c>
      <c r="AE53" s="138">
        <f t="shared" si="2"/>
        <v>5.581914596708426E-4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27.974799999999998</v>
      </c>
      <c r="T54" s="93" t="s">
        <v>110</v>
      </c>
      <c r="U54" s="90">
        <v>10063200</v>
      </c>
      <c r="W54" s="133">
        <v>42572</v>
      </c>
      <c r="X54" s="10">
        <v>36.29</v>
      </c>
      <c r="Y54" s="10">
        <v>36.32</v>
      </c>
      <c r="Z54" s="10">
        <v>35.82</v>
      </c>
      <c r="AA54" s="10">
        <v>35.96</v>
      </c>
      <c r="AB54" s="95">
        <v>3705400</v>
      </c>
      <c r="AC54" s="10">
        <v>35.83</v>
      </c>
      <c r="AD54" s="2">
        <f t="shared" si="1"/>
        <v>0.5</v>
      </c>
      <c r="AE54" s="138">
        <f t="shared" si="2"/>
        <v>-1.2131237937689665E-2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27.686399999999999</v>
      </c>
      <c r="T55" s="93" t="s">
        <v>108</v>
      </c>
      <c r="U55" s="88" t="s">
        <v>628</v>
      </c>
      <c r="W55" s="133">
        <v>42571</v>
      </c>
      <c r="X55" s="10">
        <v>36.39</v>
      </c>
      <c r="Y55" s="10">
        <v>36.549999999999997</v>
      </c>
      <c r="Z55" s="10">
        <v>36.090000000000003</v>
      </c>
      <c r="AA55" s="10">
        <v>36.4</v>
      </c>
      <c r="AB55" s="95">
        <v>4127000</v>
      </c>
      <c r="AC55" s="10">
        <v>36.270000000000003</v>
      </c>
      <c r="AD55" s="2">
        <f t="shared" si="1"/>
        <v>0.45999999999999375</v>
      </c>
      <c r="AE55" s="138">
        <f t="shared" si="2"/>
        <v>5.2660753880267031E-3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27.398</v>
      </c>
      <c r="T56" s="93" t="s">
        <v>111</v>
      </c>
      <c r="U56" s="88">
        <v>13.88</v>
      </c>
      <c r="W56" s="133">
        <v>42570</v>
      </c>
      <c r="X56" s="10">
        <v>36.299999999999997</v>
      </c>
      <c r="Y56" s="10">
        <v>36.450000000000003</v>
      </c>
      <c r="Z56" s="10">
        <v>36.049999999999997</v>
      </c>
      <c r="AA56" s="10">
        <v>36.21</v>
      </c>
      <c r="AB56" s="95">
        <v>4820400</v>
      </c>
      <c r="AC56" s="10">
        <v>36.08</v>
      </c>
      <c r="AD56" s="2">
        <f t="shared" si="1"/>
        <v>0.40000000000000568</v>
      </c>
      <c r="AE56" s="138">
        <f t="shared" si="2"/>
        <v>-3.5901684617509755E-3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27.109599999999997</v>
      </c>
      <c r="T57" s="93" t="s">
        <v>112</v>
      </c>
      <c r="U57" s="88">
        <v>2.11</v>
      </c>
      <c r="W57" s="133">
        <v>42569</v>
      </c>
      <c r="X57" s="10">
        <v>36.69</v>
      </c>
      <c r="Y57" s="10">
        <v>36.85</v>
      </c>
      <c r="Z57" s="10">
        <v>36.299999999999997</v>
      </c>
      <c r="AA57" s="10">
        <v>36.340000000000003</v>
      </c>
      <c r="AB57" s="95">
        <v>8564000</v>
      </c>
      <c r="AC57" s="10">
        <v>36.21</v>
      </c>
      <c r="AD57" s="2">
        <f t="shared" si="1"/>
        <v>0.55000000000000426</v>
      </c>
      <c r="AE57" s="138">
        <f t="shared" si="2"/>
        <v>-9.8441345365053445E-3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26.821200000000001</v>
      </c>
      <c r="T58" s="93" t="s">
        <v>109</v>
      </c>
      <c r="U58" s="88" t="s">
        <v>629</v>
      </c>
      <c r="W58" s="133">
        <v>42566</v>
      </c>
      <c r="X58" s="10">
        <v>37.049999999999997</v>
      </c>
      <c r="Y58" s="10">
        <v>37.26</v>
      </c>
      <c r="Z58" s="10">
        <v>36.44</v>
      </c>
      <c r="AA58" s="10">
        <v>36.71</v>
      </c>
      <c r="AB58" s="95">
        <v>7754100</v>
      </c>
      <c r="AC58" s="10">
        <v>36.57</v>
      </c>
      <c r="AD58" s="2">
        <f t="shared" si="1"/>
        <v>0.82000000000000028</v>
      </c>
      <c r="AE58" s="138">
        <f t="shared" si="2"/>
        <v>-1.5877287405812623E-2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26.532800000000002</v>
      </c>
      <c r="W59" s="133">
        <v>42565</v>
      </c>
      <c r="X59" s="10">
        <v>37.479999999999997</v>
      </c>
      <c r="Y59" s="10">
        <v>37.619999999999997</v>
      </c>
      <c r="Z59" s="10">
        <v>37.1</v>
      </c>
      <c r="AA59" s="10">
        <v>37.299999999999997</v>
      </c>
      <c r="AB59" s="95">
        <v>6840400</v>
      </c>
      <c r="AC59" s="10">
        <v>37.159999999999997</v>
      </c>
      <c r="AD59" s="2">
        <f t="shared" si="1"/>
        <v>0.51999999999999602</v>
      </c>
      <c r="AE59" s="138">
        <f t="shared" si="2"/>
        <v>-4.8205677557581206E-3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26.244400000000002</v>
      </c>
      <c r="W60" s="133">
        <v>42564</v>
      </c>
      <c r="X60" s="10">
        <v>37.340000000000003</v>
      </c>
      <c r="Y60" s="10">
        <v>37.64</v>
      </c>
      <c r="Z60" s="10">
        <v>37.159999999999997</v>
      </c>
      <c r="AA60" s="10">
        <v>37.479999999999997</v>
      </c>
      <c r="AB60" s="95">
        <v>5704700</v>
      </c>
      <c r="AC60" s="10">
        <v>37.340000000000003</v>
      </c>
      <c r="AD60" s="2">
        <f t="shared" si="1"/>
        <v>0.48000000000000398</v>
      </c>
      <c r="AE60" s="138">
        <f t="shared" si="2"/>
        <v>2.4161073825503809E-3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25.956</v>
      </c>
      <c r="W61" s="133">
        <v>42563</v>
      </c>
      <c r="X61" s="10">
        <v>37.56</v>
      </c>
      <c r="Y61" s="10">
        <v>37.57</v>
      </c>
      <c r="Z61" s="10">
        <v>36.979999999999997</v>
      </c>
      <c r="AA61" s="10">
        <v>37.39</v>
      </c>
      <c r="AB61" s="95">
        <v>4572800</v>
      </c>
      <c r="AC61" s="10">
        <v>37.25</v>
      </c>
      <c r="AD61" s="2">
        <f t="shared" si="1"/>
        <v>0.59000000000000341</v>
      </c>
      <c r="AE61" s="138">
        <f t="shared" si="2"/>
        <v>-4.0106951871657914E-3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42562</v>
      </c>
      <c r="X62" s="10">
        <v>37.869999999999997</v>
      </c>
      <c r="Y62" s="10">
        <v>37.97</v>
      </c>
      <c r="Z62" s="10">
        <v>37.479999999999997</v>
      </c>
      <c r="AA62" s="10">
        <v>37.54</v>
      </c>
      <c r="AB62" s="95">
        <v>5871200</v>
      </c>
      <c r="AC62" s="10">
        <v>37.4</v>
      </c>
      <c r="AD62" s="2">
        <f t="shared" si="1"/>
        <v>0.49000000000000199</v>
      </c>
      <c r="AE62" s="138">
        <f t="shared" si="2"/>
        <v>-8.4835630965005571E-3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42559</v>
      </c>
      <c r="X63" s="10">
        <v>37.56</v>
      </c>
      <c r="Y63" s="10">
        <v>37.880000000000003</v>
      </c>
      <c r="Z63" s="10">
        <v>37.49</v>
      </c>
      <c r="AA63" s="10">
        <v>37.86</v>
      </c>
      <c r="AB63" s="95">
        <v>5792500</v>
      </c>
      <c r="AC63" s="10">
        <v>37.72</v>
      </c>
      <c r="AD63" s="2">
        <f t="shared" si="1"/>
        <v>0.39000000000000057</v>
      </c>
      <c r="AE63" s="138">
        <f t="shared" si="2"/>
        <v>1.452393760086057E-2</v>
      </c>
    </row>
    <row r="64" spans="2:31" x14ac:dyDescent="0.25">
      <c r="B64" s="193">
        <v>42599</v>
      </c>
      <c r="C64" s="449">
        <v>500</v>
      </c>
      <c r="D64" s="528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42558</v>
      </c>
      <c r="X64" s="10">
        <v>37.51</v>
      </c>
      <c r="Y64" s="10">
        <v>37.72</v>
      </c>
      <c r="Z64" s="10">
        <v>37.19</v>
      </c>
      <c r="AA64" s="10">
        <v>37.32</v>
      </c>
      <c r="AB64" s="95">
        <v>8280600</v>
      </c>
      <c r="AC64" s="10">
        <v>37.18</v>
      </c>
      <c r="AD64" s="2">
        <f t="shared" si="1"/>
        <v>0.53000000000000114</v>
      </c>
      <c r="AE64" s="138">
        <f t="shared" si="2"/>
        <v>-6.9444444444444198E-3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42557</v>
      </c>
      <c r="X65" s="10">
        <v>37.31</v>
      </c>
      <c r="Y65" s="10">
        <v>37.65</v>
      </c>
      <c r="Z65" s="10">
        <v>37.28</v>
      </c>
      <c r="AA65" s="10">
        <v>37.58</v>
      </c>
      <c r="AB65" s="95">
        <v>9419300</v>
      </c>
      <c r="AC65" s="10">
        <v>37.44</v>
      </c>
      <c r="AD65" s="2">
        <f t="shared" si="1"/>
        <v>0.36999999999999744</v>
      </c>
      <c r="AE65" s="138">
        <f t="shared" si="2"/>
        <v>6.7222371605271114E-3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42556</v>
      </c>
      <c r="X66" s="10">
        <v>36.6</v>
      </c>
      <c r="Y66" s="10">
        <v>37.4</v>
      </c>
      <c r="Z66" s="10">
        <v>36.549999999999997</v>
      </c>
      <c r="AA66" s="10">
        <v>37.33</v>
      </c>
      <c r="AB66" s="95">
        <v>8543400</v>
      </c>
      <c r="AC66" s="10">
        <v>37.19</v>
      </c>
      <c r="AD66" s="2">
        <f t="shared" si="1"/>
        <v>0.85000000000000142</v>
      </c>
      <c r="AE66" s="138">
        <f t="shared" si="2"/>
        <v>2.1142229544206304E-2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42552</v>
      </c>
      <c r="X67" s="10">
        <v>36.89</v>
      </c>
      <c r="Y67" s="10">
        <v>36.99</v>
      </c>
      <c r="Z67" s="10">
        <v>36.54</v>
      </c>
      <c r="AA67" s="10">
        <v>36.549999999999997</v>
      </c>
      <c r="AB67" s="95">
        <v>7121000</v>
      </c>
      <c r="AC67" s="10">
        <v>36.42</v>
      </c>
      <c r="AD67" s="2">
        <f>Y67-Z67</f>
        <v>0.45000000000000284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42551</v>
      </c>
      <c r="X68" s="10">
        <v>36.450000000000003</v>
      </c>
      <c r="Y68" s="10">
        <v>36.79</v>
      </c>
      <c r="Z68" s="10">
        <v>36.03</v>
      </c>
      <c r="AA68" s="10">
        <v>36.79</v>
      </c>
      <c r="AB68" s="95">
        <v>10256300</v>
      </c>
      <c r="AC68" s="10">
        <v>36.65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28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193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2">C81*(E81-D81)</f>
        <v>-1205.9439999999995</v>
      </c>
      <c r="G81" s="40">
        <f t="shared" ref="G81" si="83">D81*C81</f>
        <v>25837.944</v>
      </c>
      <c r="H81" s="231">
        <f t="shared" ref="H81" si="84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5">C82*(E82-D82)</f>
        <v>-965.94399999999894</v>
      </c>
      <c r="G82" s="40">
        <f t="shared" ref="G82" si="86">D82*C82</f>
        <v>25837.944</v>
      </c>
      <c r="H82" s="231">
        <f t="shared" ref="H82" si="87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8">C83*(E83-D83)</f>
        <v>-1477.9439999999995</v>
      </c>
      <c r="G83" s="40">
        <f t="shared" ref="G83:G84" si="89">D83*C83</f>
        <v>25837.944</v>
      </c>
      <c r="H83" s="231">
        <f t="shared" ref="H83:H84" si="90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8"/>
        <v>-1773.936000000002</v>
      </c>
      <c r="G84" s="40">
        <f t="shared" si="89"/>
        <v>28845.936000000002</v>
      </c>
      <c r="H84" s="231">
        <f t="shared" si="90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1">C85*(E85-D85)</f>
        <v>-1935.9360000000017</v>
      </c>
      <c r="G85" s="40">
        <f t="shared" ref="G85" si="92">D85*C85</f>
        <v>28845.936000000002</v>
      </c>
      <c r="H85" s="231">
        <f t="shared" ref="H85" si="93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4">C86*(E86-D86)</f>
        <v>-1989.9360000000006</v>
      </c>
      <c r="G86" s="40">
        <f t="shared" ref="G86" si="95">D86*C86</f>
        <v>28845.936000000002</v>
      </c>
      <c r="H86" s="231">
        <f t="shared" ref="H86" si="96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7">C87*(E87-D87)</f>
        <v>-2133.9360000000006</v>
      </c>
      <c r="G87" s="40">
        <f t="shared" ref="G87:G88" si="98">D87*C87</f>
        <v>28845.936000000002</v>
      </c>
      <c r="H87" s="231">
        <f t="shared" ref="H87:H88" si="99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7"/>
        <v>-2505.9399999999991</v>
      </c>
      <c r="G88" s="40">
        <f t="shared" si="98"/>
        <v>31785.94</v>
      </c>
      <c r="H88" s="231">
        <f t="shared" si="99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0">C89*(E89-D89)</f>
        <v>-2945.94</v>
      </c>
      <c r="G89" s="40">
        <f t="shared" ref="G89" si="101">D89*C89</f>
        <v>31785.94</v>
      </c>
      <c r="H89" s="231">
        <f t="shared" ref="H89" si="102">(E89-D89)/D89</f>
        <v>-9.2680600290568724E-2</v>
      </c>
      <c r="I89" s="40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193"/>
      <c r="C92" s="10"/>
      <c r="D92" s="40"/>
      <c r="E92" s="40"/>
      <c r="F92" s="40"/>
      <c r="G92" s="40"/>
      <c r="H92" s="231"/>
      <c r="I92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17" priority="31">
      <formula>F39&gt;0</formula>
    </cfRule>
    <cfRule type="expression" dxfId="616" priority="32">
      <formula>F39&lt;0</formula>
    </cfRule>
  </conditionalFormatting>
  <conditionalFormatting sqref="F44:F57 F60:F92">
    <cfRule type="expression" dxfId="615" priority="27">
      <formula>F44&gt;0</formula>
    </cfRule>
    <cfRule type="expression" dxfId="614" priority="28">
      <formula>F44&lt;0</formula>
    </cfRule>
  </conditionalFormatting>
  <conditionalFormatting sqref="F44:F57 F60:F92">
    <cfRule type="expression" dxfId="613" priority="29">
      <formula>F44&gt;0</formula>
    </cfRule>
    <cfRule type="expression" dxfId="612" priority="30">
      <formula>F44&lt;0</formula>
    </cfRule>
  </conditionalFormatting>
  <conditionalFormatting sqref="H39:H57 H60:H92">
    <cfRule type="expression" dxfId="611" priority="25">
      <formula>H39&gt;0</formula>
    </cfRule>
    <cfRule type="expression" dxfId="610" priority="26">
      <formula>H39&lt;0</formula>
    </cfRule>
  </conditionalFormatting>
  <conditionalFormatting sqref="F35:F38">
    <cfRule type="expression" dxfId="609" priority="19">
      <formula>F35&gt;0</formula>
    </cfRule>
    <cfRule type="expression" dxfId="608" priority="20">
      <formula>F35&lt;0</formula>
    </cfRule>
  </conditionalFormatting>
  <conditionalFormatting sqref="H35:H38">
    <cfRule type="expression" dxfId="607" priority="17">
      <formula>H35&gt;0</formula>
    </cfRule>
    <cfRule type="expression" dxfId="606" priority="18">
      <formula>H35&lt;0</formula>
    </cfRule>
  </conditionalFormatting>
  <conditionalFormatting sqref="Q8">
    <cfRule type="expression" dxfId="605" priority="13">
      <formula>Q8&gt;0</formula>
    </cfRule>
    <cfRule type="expression" dxfId="604" priority="14">
      <formula>Q8&lt;0</formula>
    </cfRule>
  </conditionalFormatting>
  <conditionalFormatting sqref="Q7">
    <cfRule type="expression" dxfId="603" priority="15">
      <formula>Q7&gt;0</formula>
    </cfRule>
    <cfRule type="expression" dxfId="602" priority="16">
      <formula>Q7&lt;0</formula>
    </cfRule>
  </conditionalFormatting>
  <conditionalFormatting sqref="F58">
    <cfRule type="expression" dxfId="601" priority="9">
      <formula>F58&gt;0</formula>
    </cfRule>
    <cfRule type="expression" dxfId="600" priority="10">
      <formula>F58&lt;0</formula>
    </cfRule>
  </conditionalFormatting>
  <conditionalFormatting sqref="F58">
    <cfRule type="expression" dxfId="599" priority="11">
      <formula>F58&gt;0</formula>
    </cfRule>
    <cfRule type="expression" dxfId="598" priority="12">
      <formula>F58&lt;0</formula>
    </cfRule>
  </conditionalFormatting>
  <conditionalFormatting sqref="H58">
    <cfRule type="expression" dxfId="597" priority="7">
      <formula>H58&gt;0</formula>
    </cfRule>
    <cfRule type="expression" dxfId="596" priority="8">
      <formula>H58&lt;0</formula>
    </cfRule>
  </conditionalFormatting>
  <conditionalFormatting sqref="F59">
    <cfRule type="expression" dxfId="595" priority="3">
      <formula>F59&gt;0</formula>
    </cfRule>
    <cfRule type="expression" dxfId="594" priority="4">
      <formula>F59&lt;0</formula>
    </cfRule>
  </conditionalFormatting>
  <conditionalFormatting sqref="F59">
    <cfRule type="expression" dxfId="593" priority="5">
      <formula>F59&gt;0</formula>
    </cfRule>
    <cfRule type="expression" dxfId="592" priority="6">
      <formula>F59&lt;0</formula>
    </cfRule>
  </conditionalFormatting>
  <conditionalFormatting sqref="H59">
    <cfRule type="expression" dxfId="591" priority="1">
      <formula>H59&gt;0</formula>
    </cfRule>
    <cfRule type="expression" dxfId="590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" style="2" customWidth="1"/>
    <col min="10" max="11" width="9.125" style="2"/>
    <col min="18" max="18" width="9.75" bestFit="1" customWidth="1"/>
    <col min="20" max="20" width="18.625" customWidth="1"/>
    <col min="21" max="21" width="22.375" customWidth="1"/>
    <col min="23" max="23" width="10.75" customWidth="1"/>
    <col min="24" max="24" width="8.3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206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7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354</v>
      </c>
      <c r="W2" s="133">
        <v>42646</v>
      </c>
      <c r="X2" s="10">
        <v>12.06</v>
      </c>
      <c r="Y2" s="10">
        <v>12.15</v>
      </c>
      <c r="Z2" s="10">
        <v>12.02</v>
      </c>
      <c r="AA2" s="10">
        <v>12.1</v>
      </c>
      <c r="AB2" s="95">
        <v>20661800</v>
      </c>
      <c r="AC2" s="10">
        <v>12.1</v>
      </c>
      <c r="AD2" s="2">
        <f>Y2-Z2</f>
        <v>0.13000000000000078</v>
      </c>
      <c r="AE2" s="138">
        <f>AC2/AC3-1</f>
        <v>2.4855012427504874E-3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11.884439999999998</v>
      </c>
      <c r="T3" s="1"/>
      <c r="W3" s="133">
        <v>42643</v>
      </c>
      <c r="X3" s="10">
        <v>12</v>
      </c>
      <c r="Y3" s="10">
        <v>12.14</v>
      </c>
      <c r="Z3" s="10">
        <v>11.99</v>
      </c>
      <c r="AA3" s="10">
        <v>12.07</v>
      </c>
      <c r="AB3" s="95">
        <v>34444500</v>
      </c>
      <c r="AC3" s="10">
        <v>12.07</v>
      </c>
      <c r="AD3" s="2">
        <f t="shared" ref="AD3:AD66" si="1">Y3-Z3</f>
        <v>0.15000000000000036</v>
      </c>
      <c r="AE3" s="138">
        <f t="shared" ref="AE3:AE66" si="2">AC3/AC4-1</f>
        <v>8.3542188805345585E-3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12.48</v>
      </c>
      <c r="R4" s="527">
        <v>2.3E-2</v>
      </c>
      <c r="T4" s="163"/>
      <c r="W4" s="133">
        <v>42642</v>
      </c>
      <c r="X4" s="10">
        <v>12.03</v>
      </c>
      <c r="Y4" s="10">
        <v>12.12</v>
      </c>
      <c r="Z4" s="10">
        <v>11.95</v>
      </c>
      <c r="AA4" s="10">
        <v>11.97</v>
      </c>
      <c r="AB4" s="95">
        <v>23397400</v>
      </c>
      <c r="AC4" s="10">
        <v>11.97</v>
      </c>
      <c r="AD4" s="2">
        <f t="shared" si="1"/>
        <v>0.16999999999999993</v>
      </c>
      <c r="AE4" s="138">
        <f t="shared" si="2"/>
        <v>-9.9255583126550695E-3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3120</v>
      </c>
      <c r="W5" s="133">
        <v>42641</v>
      </c>
      <c r="X5" s="10">
        <v>12.02</v>
      </c>
      <c r="Y5" s="10">
        <v>12.09</v>
      </c>
      <c r="Z5" s="10">
        <v>11.96</v>
      </c>
      <c r="AA5" s="10">
        <v>12.09</v>
      </c>
      <c r="AB5" s="95">
        <v>29341500</v>
      </c>
      <c r="AC5" s="10">
        <v>12.09</v>
      </c>
      <c r="AD5" s="2">
        <f t="shared" si="1"/>
        <v>0.12999999999999901</v>
      </c>
      <c r="AE5" s="138">
        <f t="shared" si="2"/>
        <v>9.1819699499164908E-3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2971.1099999999997</v>
      </c>
      <c r="W6" s="133">
        <v>42640</v>
      </c>
      <c r="X6" s="10">
        <v>12.02</v>
      </c>
      <c r="Y6" s="10">
        <v>12.09</v>
      </c>
      <c r="Z6" s="10">
        <v>11.93</v>
      </c>
      <c r="AA6" s="10">
        <v>11.98</v>
      </c>
      <c r="AB6" s="95">
        <v>28965800</v>
      </c>
      <c r="AC6" s="10">
        <v>11.98</v>
      </c>
      <c r="AD6" s="2">
        <f t="shared" si="1"/>
        <v>0.16000000000000014</v>
      </c>
      <c r="AE6" s="138">
        <f t="shared" si="2"/>
        <v>-2.4979184013321776E-3</v>
      </c>
    </row>
    <row r="7" spans="1:31" x14ac:dyDescent="0.25">
      <c r="B7" s="525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185</v>
      </c>
      <c r="Q7" s="2">
        <f>Q10+Q8</f>
        <v>148.89000000000033</v>
      </c>
      <c r="R7">
        <v>150</v>
      </c>
      <c r="W7" s="133">
        <v>42639</v>
      </c>
      <c r="X7" s="10">
        <v>12.12</v>
      </c>
      <c r="Y7" s="10">
        <v>12.12</v>
      </c>
      <c r="Z7" s="10">
        <v>12</v>
      </c>
      <c r="AA7" s="10">
        <v>12.01</v>
      </c>
      <c r="AB7" s="95">
        <v>26758600</v>
      </c>
      <c r="AC7" s="10">
        <v>12.01</v>
      </c>
      <c r="AD7" s="2">
        <f t="shared" si="1"/>
        <v>0.11999999999999922</v>
      </c>
      <c r="AE7" s="138">
        <f t="shared" si="2"/>
        <v>-1.3147082990961345E-2</v>
      </c>
    </row>
    <row r="8" spans="1:31" x14ac:dyDescent="0.25">
      <c r="H8" s="72"/>
      <c r="O8" s="11" t="s">
        <v>188</v>
      </c>
      <c r="P8" s="34"/>
      <c r="Q8" s="2">
        <f>K18+M18-F18+Q2*Q4</f>
        <v>148.89000000000033</v>
      </c>
      <c r="W8" s="133">
        <v>42636</v>
      </c>
      <c r="X8" s="10">
        <v>12.12</v>
      </c>
      <c r="Y8" s="10">
        <v>12.22</v>
      </c>
      <c r="Z8" s="10">
        <v>12.12</v>
      </c>
      <c r="AA8" s="10">
        <v>12.17</v>
      </c>
      <c r="AB8" s="95">
        <v>18993500</v>
      </c>
      <c r="AC8" s="10">
        <v>12.17</v>
      </c>
      <c r="AD8" s="2">
        <f t="shared" si="1"/>
        <v>0.10000000000000142</v>
      </c>
      <c r="AE8" s="138">
        <f t="shared" si="2"/>
        <v>-8.2101806239731623E-4</v>
      </c>
    </row>
    <row r="9" spans="1:31" x14ac:dyDescent="0.25">
      <c r="H9" s="72"/>
      <c r="O9" s="11" t="s">
        <v>222</v>
      </c>
      <c r="Q9" s="138">
        <f>IF(Q2=0, 0, Q8/Q6)</f>
        <v>5.0112584185708485E-2</v>
      </c>
      <c r="W9" s="133">
        <v>42635</v>
      </c>
      <c r="X9" s="10">
        <v>12.17</v>
      </c>
      <c r="Y9" s="10">
        <v>12.29</v>
      </c>
      <c r="Z9" s="10">
        <v>12.16</v>
      </c>
      <c r="AA9" s="10">
        <v>12.18</v>
      </c>
      <c r="AB9" s="95">
        <v>36136200</v>
      </c>
      <c r="AC9" s="10">
        <v>12.18</v>
      </c>
      <c r="AD9" s="2">
        <f t="shared" si="1"/>
        <v>0.12999999999999901</v>
      </c>
      <c r="AE9" s="138">
        <f t="shared" si="2"/>
        <v>7.4441687344912744E-3</v>
      </c>
    </row>
    <row r="10" spans="1:31" x14ac:dyDescent="0.25">
      <c r="H10" s="72"/>
      <c r="O10" s="11" t="s">
        <v>221</v>
      </c>
      <c r="P10" s="34"/>
      <c r="Q10" s="2">
        <f>M32</f>
        <v>0</v>
      </c>
      <c r="W10" s="133">
        <v>42634</v>
      </c>
      <c r="X10" s="10">
        <v>12.08</v>
      </c>
      <c r="Y10" s="10">
        <v>12.11</v>
      </c>
      <c r="Z10" s="10">
        <v>12.01</v>
      </c>
      <c r="AA10" s="10">
        <v>12.09</v>
      </c>
      <c r="AB10" s="95">
        <v>32934600</v>
      </c>
      <c r="AC10" s="10">
        <v>12.09</v>
      </c>
      <c r="AD10" s="2">
        <f t="shared" si="1"/>
        <v>9.9999999999999645E-2</v>
      </c>
      <c r="AE10" s="138">
        <f t="shared" si="2"/>
        <v>7.5000000000000622E-3</v>
      </c>
    </row>
    <row r="11" spans="1:31" x14ac:dyDescent="0.25">
      <c r="H11" s="72"/>
      <c r="O11" s="11" t="s">
        <v>182</v>
      </c>
      <c r="P11" s="34"/>
      <c r="Q11" s="138">
        <f>VALUE(TRIM(CLEAN(MID(U58, FIND("(", U58)+1, 5))))</f>
        <v>4.9700000000000001E-2</v>
      </c>
      <c r="W11" s="133">
        <v>42633</v>
      </c>
      <c r="X11" s="10">
        <v>12.09</v>
      </c>
      <c r="Y11" s="10">
        <v>12.19</v>
      </c>
      <c r="Z11" s="10">
        <v>11.96</v>
      </c>
      <c r="AA11" s="10">
        <v>12</v>
      </c>
      <c r="AB11" s="95">
        <v>37820800</v>
      </c>
      <c r="AC11" s="10">
        <v>12</v>
      </c>
      <c r="AD11" s="2">
        <f t="shared" si="1"/>
        <v>0.22999999999999865</v>
      </c>
      <c r="AE11" s="138">
        <f t="shared" si="2"/>
        <v>-9.0834021469858861E-3</v>
      </c>
    </row>
    <row r="12" spans="1:31" x14ac:dyDescent="0.25">
      <c r="H12" s="72"/>
      <c r="W12" s="133">
        <v>42632</v>
      </c>
      <c r="X12" s="10">
        <v>12.12</v>
      </c>
      <c r="Y12" s="10">
        <v>12.33</v>
      </c>
      <c r="Z12" s="10">
        <v>12.06</v>
      </c>
      <c r="AA12" s="10">
        <v>12.11</v>
      </c>
      <c r="AB12" s="95">
        <v>41175500</v>
      </c>
      <c r="AC12" s="10">
        <v>12.11</v>
      </c>
      <c r="AD12" s="2">
        <f t="shared" si="1"/>
        <v>0.26999999999999957</v>
      </c>
      <c r="AE12" s="138">
        <f t="shared" si="2"/>
        <v>0</v>
      </c>
    </row>
    <row r="13" spans="1:31" x14ac:dyDescent="0.25">
      <c r="H13" s="72"/>
      <c r="W13" s="133">
        <v>42629</v>
      </c>
      <c r="X13" s="10">
        <v>12.05</v>
      </c>
      <c r="Y13" s="10">
        <v>12.13</v>
      </c>
      <c r="Z13" s="10">
        <v>12.01</v>
      </c>
      <c r="AA13" s="10">
        <v>12.11</v>
      </c>
      <c r="AB13" s="95">
        <v>26271600</v>
      </c>
      <c r="AC13" s="10">
        <v>12.11</v>
      </c>
      <c r="AD13" s="2">
        <f t="shared" si="1"/>
        <v>0.12000000000000099</v>
      </c>
      <c r="AE13" s="138">
        <f t="shared" si="2"/>
        <v>0</v>
      </c>
    </row>
    <row r="14" spans="1:31" x14ac:dyDescent="0.25">
      <c r="H14" s="72"/>
      <c r="W14" s="133">
        <v>42628</v>
      </c>
      <c r="X14" s="10">
        <v>12.14</v>
      </c>
      <c r="Y14" s="10">
        <v>12.18</v>
      </c>
      <c r="Z14" s="10">
        <v>12.06</v>
      </c>
      <c r="AA14" s="10">
        <v>12.11</v>
      </c>
      <c r="AB14" s="95">
        <v>57334800</v>
      </c>
      <c r="AC14" s="10">
        <v>12.11</v>
      </c>
      <c r="AD14" s="2">
        <f t="shared" si="1"/>
        <v>0.11999999999999922</v>
      </c>
      <c r="AE14" s="138">
        <f t="shared" si="2"/>
        <v>-2.4711696869852418E-3</v>
      </c>
    </row>
    <row r="15" spans="1:31" x14ac:dyDescent="0.25">
      <c r="H15" s="72"/>
      <c r="W15" s="133">
        <v>42627</v>
      </c>
      <c r="X15" s="10">
        <v>12.18</v>
      </c>
      <c r="Y15" s="10">
        <v>12.31</v>
      </c>
      <c r="Z15" s="10">
        <v>12.11</v>
      </c>
      <c r="AA15" s="10">
        <v>12.14</v>
      </c>
      <c r="AB15" s="95">
        <v>62450600</v>
      </c>
      <c r="AC15" s="10">
        <v>12.14</v>
      </c>
      <c r="AD15" s="2">
        <f t="shared" si="1"/>
        <v>0.20000000000000107</v>
      </c>
      <c r="AE15" s="138">
        <f t="shared" si="2"/>
        <v>-1.9386106623586419E-2</v>
      </c>
    </row>
    <row r="16" spans="1:31" x14ac:dyDescent="0.25">
      <c r="H16" s="72"/>
      <c r="W16" s="133">
        <v>42626</v>
      </c>
      <c r="X16" s="10">
        <v>12.53</v>
      </c>
      <c r="Y16" s="10">
        <v>12.68</v>
      </c>
      <c r="Z16" s="10">
        <v>12.33</v>
      </c>
      <c r="AA16" s="10">
        <v>12.38</v>
      </c>
      <c r="AB16" s="95">
        <v>56549100</v>
      </c>
      <c r="AC16" s="10">
        <v>12.38</v>
      </c>
      <c r="AD16" s="2">
        <f t="shared" si="1"/>
        <v>0.34999999999999964</v>
      </c>
      <c r="AE16" s="138">
        <f t="shared" si="2"/>
        <v>-2.5196850393700676E-2</v>
      </c>
    </row>
    <row r="17" spans="1:31" x14ac:dyDescent="0.25">
      <c r="H17" s="72"/>
      <c r="W17" s="133">
        <v>42625</v>
      </c>
      <c r="X17" s="10">
        <v>12.32</v>
      </c>
      <c r="Y17" s="10">
        <v>12.77</v>
      </c>
      <c r="Z17" s="10">
        <v>12.28</v>
      </c>
      <c r="AA17" s="10">
        <v>12.7</v>
      </c>
      <c r="AB17" s="95">
        <v>42690200</v>
      </c>
      <c r="AC17" s="10">
        <v>12.7</v>
      </c>
      <c r="AD17" s="2">
        <f t="shared" si="1"/>
        <v>0.49000000000000021</v>
      </c>
      <c r="AE17" s="138">
        <f t="shared" si="2"/>
        <v>2.5848142164781818E-2</v>
      </c>
    </row>
    <row r="18" spans="1:31" x14ac:dyDescent="0.25">
      <c r="A18" s="32" t="s">
        <v>81</v>
      </c>
      <c r="B18" s="14"/>
      <c r="C18" s="14">
        <f>SUM(C2:C7)</f>
        <v>600</v>
      </c>
      <c r="D18" s="18"/>
      <c r="E18" s="18"/>
      <c r="F18" s="18">
        <f>SUM(F2:F7)</f>
        <v>7641.5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42622</v>
      </c>
      <c r="X18" s="10">
        <v>12.61</v>
      </c>
      <c r="Y18" s="10">
        <v>12.69</v>
      </c>
      <c r="Z18" s="10">
        <v>12.38</v>
      </c>
      <c r="AA18" s="10">
        <v>12.38</v>
      </c>
      <c r="AB18" s="95">
        <v>35733600</v>
      </c>
      <c r="AC18" s="10">
        <v>12.38</v>
      </c>
      <c r="AD18" s="2">
        <f t="shared" si="1"/>
        <v>0.30999999999999872</v>
      </c>
      <c r="AE18" s="138">
        <f t="shared" si="2"/>
        <v>-2.7494108405341722E-2</v>
      </c>
    </row>
    <row r="19" spans="1:31" ht="15.75" thickBot="1" x14ac:dyDescent="0.3">
      <c r="A19" s="359" t="s">
        <v>202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42621</v>
      </c>
      <c r="X19" s="10">
        <v>12.5</v>
      </c>
      <c r="Y19" s="10">
        <v>12.75</v>
      </c>
      <c r="Z19" s="10">
        <v>12.5</v>
      </c>
      <c r="AA19" s="10">
        <v>12.73</v>
      </c>
      <c r="AB19" s="95">
        <v>34017900</v>
      </c>
      <c r="AC19" s="10">
        <v>12.73</v>
      </c>
      <c r="AD19" s="2">
        <f t="shared" si="1"/>
        <v>0.25</v>
      </c>
      <c r="AE19" s="138">
        <f t="shared" si="2"/>
        <v>2.3622047244096223E-3</v>
      </c>
    </row>
    <row r="20" spans="1:31" x14ac:dyDescent="0.25">
      <c r="W20" s="133">
        <v>42620</v>
      </c>
      <c r="X20" s="10">
        <v>12.62</v>
      </c>
      <c r="Y20" s="10">
        <v>12.75</v>
      </c>
      <c r="Z20" s="10">
        <v>12.62</v>
      </c>
      <c r="AA20" s="10">
        <v>12.7</v>
      </c>
      <c r="AB20" s="95">
        <v>22879100</v>
      </c>
      <c r="AC20" s="10">
        <v>12.7</v>
      </c>
      <c r="AD20" s="2">
        <f t="shared" si="1"/>
        <v>0.13000000000000078</v>
      </c>
      <c r="AE20" s="138">
        <f t="shared" si="2"/>
        <v>2.3677979479084232E-3</v>
      </c>
    </row>
    <row r="21" spans="1:31" x14ac:dyDescent="0.25">
      <c r="W21" s="133">
        <v>42619</v>
      </c>
      <c r="X21" s="10">
        <v>12.49</v>
      </c>
      <c r="Y21" s="10">
        <v>12.67</v>
      </c>
      <c r="Z21" s="10">
        <v>12.43</v>
      </c>
      <c r="AA21" s="10">
        <v>12.67</v>
      </c>
      <c r="AB21" s="95">
        <v>36098900</v>
      </c>
      <c r="AC21" s="10">
        <v>12.67</v>
      </c>
      <c r="AD21" s="2">
        <f t="shared" si="1"/>
        <v>0.24000000000000021</v>
      </c>
      <c r="AE21" s="138">
        <f t="shared" si="2"/>
        <v>1.3600000000000056E-2</v>
      </c>
    </row>
    <row r="22" spans="1:31" x14ac:dyDescent="0.25">
      <c r="W22" s="133">
        <v>42615</v>
      </c>
      <c r="X22" s="10">
        <v>12.53</v>
      </c>
      <c r="Y22" s="10">
        <v>12.57</v>
      </c>
      <c r="Z22" s="10">
        <v>12.46</v>
      </c>
      <c r="AA22" s="10">
        <v>12.5</v>
      </c>
      <c r="AB22" s="95">
        <v>21079800</v>
      </c>
      <c r="AC22" s="10">
        <v>12.5</v>
      </c>
      <c r="AD22" s="2">
        <f t="shared" si="1"/>
        <v>0.10999999999999943</v>
      </c>
      <c r="AE22" s="138">
        <f t="shared" si="2"/>
        <v>4.8231511254019921E-3</v>
      </c>
    </row>
    <row r="23" spans="1:31" x14ac:dyDescent="0.25">
      <c r="W23" s="133">
        <v>42614</v>
      </c>
      <c r="X23" s="10">
        <v>12.66</v>
      </c>
      <c r="Y23" s="10">
        <v>12.72</v>
      </c>
      <c r="Z23" s="10">
        <v>12.35</v>
      </c>
      <c r="AA23" s="10">
        <v>12.44</v>
      </c>
      <c r="AB23" s="95">
        <v>40510400</v>
      </c>
      <c r="AC23" s="10">
        <v>12.44</v>
      </c>
      <c r="AD23" s="2">
        <f t="shared" si="1"/>
        <v>0.37000000000000099</v>
      </c>
      <c r="AE23" s="138">
        <f t="shared" si="2"/>
        <v>-1.2698412698412764E-2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12.48</v>
      </c>
      <c r="Y24" s="10">
        <v>12.61</v>
      </c>
      <c r="Z24" s="10">
        <v>12.48</v>
      </c>
      <c r="AA24" s="10">
        <v>12.6</v>
      </c>
      <c r="AB24" s="95">
        <v>26030600</v>
      </c>
      <c r="AC24" s="10">
        <v>12.6</v>
      </c>
      <c r="AD24" s="2">
        <f t="shared" si="1"/>
        <v>0.12999999999999901</v>
      </c>
      <c r="AE24" s="138">
        <f t="shared" si="2"/>
        <v>3.9840637450199168E-3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42612</v>
      </c>
      <c r="X25" s="10">
        <v>12.47</v>
      </c>
      <c r="Y25" s="10">
        <v>12.56</v>
      </c>
      <c r="Z25" s="10">
        <v>12.43</v>
      </c>
      <c r="AA25" s="10">
        <v>12.55</v>
      </c>
      <c r="AB25" s="95">
        <v>26040400</v>
      </c>
      <c r="AC25" s="10">
        <v>12.55</v>
      </c>
      <c r="AD25" s="2">
        <f t="shared" si="1"/>
        <v>0.13000000000000078</v>
      </c>
      <c r="AE25" s="138">
        <f t="shared" si="2"/>
        <v>6.4153969526865584E-3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42611</v>
      </c>
      <c r="X26" s="10">
        <v>12.38</v>
      </c>
      <c r="Y26" s="10">
        <v>12.5</v>
      </c>
      <c r="Z26" s="10">
        <v>12.38</v>
      </c>
      <c r="AA26" s="10">
        <v>12.47</v>
      </c>
      <c r="AB26" s="95">
        <v>22243200</v>
      </c>
      <c r="AC26" s="10">
        <v>12.47</v>
      </c>
      <c r="AD26" s="2">
        <f t="shared" si="1"/>
        <v>0.11999999999999922</v>
      </c>
      <c r="AE26" s="138">
        <f t="shared" si="2"/>
        <v>7.2697899838449764E-3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42608</v>
      </c>
      <c r="X27" s="10">
        <v>12.47</v>
      </c>
      <c r="Y27" s="10">
        <v>12.55</v>
      </c>
      <c r="Z27" s="10">
        <v>12.34</v>
      </c>
      <c r="AA27" s="10">
        <v>12.38</v>
      </c>
      <c r="AB27" s="95">
        <v>22645900</v>
      </c>
      <c r="AC27" s="10">
        <v>12.38</v>
      </c>
      <c r="AD27" s="2">
        <f t="shared" si="1"/>
        <v>0.21000000000000085</v>
      </c>
      <c r="AE27" s="138">
        <f t="shared" si="2"/>
        <v>-7.2173215717722394E-3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42607</v>
      </c>
      <c r="X28" s="10">
        <v>12.3</v>
      </c>
      <c r="Y28" s="10">
        <v>12.52</v>
      </c>
      <c r="Z28" s="10">
        <v>12.21</v>
      </c>
      <c r="AA28" s="10">
        <v>12.47</v>
      </c>
      <c r="AB28" s="95">
        <v>44713700</v>
      </c>
      <c r="AC28" s="10">
        <v>12.47</v>
      </c>
      <c r="AD28" s="2">
        <f t="shared" si="1"/>
        <v>0.30999999999999872</v>
      </c>
      <c r="AE28" s="138">
        <f t="shared" si="2"/>
        <v>1.38211382113822E-2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42606</v>
      </c>
      <c r="X29" s="10">
        <v>12.41</v>
      </c>
      <c r="Y29" s="10">
        <v>12.44</v>
      </c>
      <c r="Z29" s="10">
        <v>12.28</v>
      </c>
      <c r="AA29" s="10">
        <v>12.3</v>
      </c>
      <c r="AB29" s="95">
        <v>19999600</v>
      </c>
      <c r="AC29" s="10">
        <v>12.3</v>
      </c>
      <c r="AD29" s="2">
        <f t="shared" si="1"/>
        <v>0.16000000000000014</v>
      </c>
      <c r="AE29" s="138">
        <f t="shared" si="2"/>
        <v>-9.6618357487922024E-3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42605</v>
      </c>
      <c r="X30" s="10">
        <v>12.4</v>
      </c>
      <c r="Y30" s="10">
        <v>12.43</v>
      </c>
      <c r="Z30" s="10">
        <v>12.33</v>
      </c>
      <c r="AA30" s="10">
        <v>12.42</v>
      </c>
      <c r="AB30" s="95">
        <v>34634100</v>
      </c>
      <c r="AC30" s="10">
        <v>12.42</v>
      </c>
      <c r="AD30" s="2">
        <f t="shared" si="1"/>
        <v>9.9999999999999645E-2</v>
      </c>
      <c r="AE30" s="138">
        <f t="shared" si="2"/>
        <v>4.8543689320388328E-3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42604</v>
      </c>
      <c r="X31" s="10">
        <v>12.35</v>
      </c>
      <c r="Y31" s="10">
        <v>12.38</v>
      </c>
      <c r="Z31" s="10">
        <v>12.29</v>
      </c>
      <c r="AA31" s="10">
        <v>12.36</v>
      </c>
      <c r="AB31" s="95">
        <v>22458400</v>
      </c>
      <c r="AC31" s="10">
        <v>12.36</v>
      </c>
      <c r="AD31" s="2">
        <f t="shared" si="1"/>
        <v>9.0000000000001634E-2</v>
      </c>
      <c r="AE31" s="138">
        <f t="shared" si="2"/>
        <v>-2.4213075060534051E-3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42601</v>
      </c>
      <c r="X32" s="10">
        <v>12.3</v>
      </c>
      <c r="Y32" s="10">
        <v>12.41</v>
      </c>
      <c r="Z32" s="10">
        <v>12.25</v>
      </c>
      <c r="AA32" s="10">
        <v>12.39</v>
      </c>
      <c r="AB32" s="95">
        <v>21891400</v>
      </c>
      <c r="AC32" s="10">
        <v>12.39</v>
      </c>
      <c r="AD32" s="2">
        <f t="shared" si="1"/>
        <v>0.16000000000000014</v>
      </c>
      <c r="AE32" s="138">
        <f t="shared" si="2"/>
        <v>4.8661800486617945E-3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42600</v>
      </c>
      <c r="X33" s="10">
        <v>12.33</v>
      </c>
      <c r="Y33" s="10">
        <v>12.36</v>
      </c>
      <c r="Z33" s="10">
        <v>12.27</v>
      </c>
      <c r="AA33" s="10">
        <v>12.33</v>
      </c>
      <c r="AB33" s="95">
        <v>23629500</v>
      </c>
      <c r="AC33" s="10">
        <v>12.33</v>
      </c>
      <c r="AD33" s="2">
        <f t="shared" si="1"/>
        <v>8.9999999999999858E-2</v>
      </c>
      <c r="AE33" s="138">
        <f t="shared" si="2"/>
        <v>-4.8426150121065881E-3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42599</v>
      </c>
      <c r="X34" s="10">
        <v>12.33</v>
      </c>
      <c r="Y34" s="10">
        <v>12.39</v>
      </c>
      <c r="Z34" s="10">
        <v>12.23</v>
      </c>
      <c r="AA34" s="10">
        <v>12.39</v>
      </c>
      <c r="AB34" s="95">
        <v>23434500</v>
      </c>
      <c r="AC34" s="10">
        <v>12.39</v>
      </c>
      <c r="AD34" s="2">
        <f t="shared" si="1"/>
        <v>0.16000000000000014</v>
      </c>
      <c r="AE34" s="138">
        <f t="shared" si="2"/>
        <v>4.0518638573745491E-3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42598</v>
      </c>
      <c r="X35" s="10">
        <v>12.35</v>
      </c>
      <c r="Y35" s="10">
        <v>12.43</v>
      </c>
      <c r="Z35" s="10">
        <v>12.33</v>
      </c>
      <c r="AA35" s="10">
        <v>12.34</v>
      </c>
      <c r="AB35" s="95">
        <v>20450100</v>
      </c>
      <c r="AC35" s="10">
        <v>12.34</v>
      </c>
      <c r="AD35" s="2">
        <f t="shared" si="1"/>
        <v>9.9999999999999645E-2</v>
      </c>
      <c r="AE35" s="138">
        <f t="shared" si="2"/>
        <v>-7.2405470635559244E-3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42597</v>
      </c>
      <c r="X36" s="10">
        <v>12.37</v>
      </c>
      <c r="Y36" s="10">
        <v>12.44</v>
      </c>
      <c r="Z36" s="10">
        <v>12.36</v>
      </c>
      <c r="AA36" s="10">
        <v>12.43</v>
      </c>
      <c r="AB36" s="95">
        <v>16371100</v>
      </c>
      <c r="AC36" s="10">
        <v>12.43</v>
      </c>
      <c r="AD36" s="2">
        <f t="shared" si="1"/>
        <v>8.0000000000000071E-2</v>
      </c>
      <c r="AE36" s="138">
        <f t="shared" si="2"/>
        <v>8.1103000811029169E-3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42594</v>
      </c>
      <c r="X37" s="10">
        <v>12.29</v>
      </c>
      <c r="Y37" s="10">
        <v>12.37</v>
      </c>
      <c r="Z37" s="10">
        <v>12.25</v>
      </c>
      <c r="AA37" s="10">
        <v>12.33</v>
      </c>
      <c r="AB37" s="95">
        <v>18816900</v>
      </c>
      <c r="AC37" s="10">
        <v>12.33</v>
      </c>
      <c r="AD37" s="2">
        <f t="shared" si="1"/>
        <v>0.11999999999999922</v>
      </c>
      <c r="AE37" s="138">
        <f t="shared" si="2"/>
        <v>1.6246953696181787E-3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42593</v>
      </c>
      <c r="X38" s="10">
        <v>12.31</v>
      </c>
      <c r="Y38" s="10">
        <v>12.37</v>
      </c>
      <c r="Z38" s="10">
        <v>12.26</v>
      </c>
      <c r="AA38" s="10">
        <v>12.31</v>
      </c>
      <c r="AB38" s="95">
        <v>24987300</v>
      </c>
      <c r="AC38" s="10">
        <v>12.31</v>
      </c>
      <c r="AD38" s="2">
        <f t="shared" si="1"/>
        <v>0.10999999999999943</v>
      </c>
      <c r="AE38" s="138">
        <f t="shared" si="2"/>
        <v>4.8979591836735281E-3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42592</v>
      </c>
      <c r="X39" s="10">
        <v>12.3</v>
      </c>
      <c r="Y39" s="10">
        <v>12.36</v>
      </c>
      <c r="Z39" s="10">
        <v>12.23</v>
      </c>
      <c r="AA39" s="10">
        <v>12.25</v>
      </c>
      <c r="AB39" s="95">
        <v>24555800</v>
      </c>
      <c r="AC39" s="10">
        <v>12.25</v>
      </c>
      <c r="AD39" s="2">
        <f t="shared" si="1"/>
        <v>0.12999999999999901</v>
      </c>
      <c r="AE39" s="138">
        <f t="shared" si="2"/>
        <v>-4.8740861088546472E-3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84" t="s">
        <v>78</v>
      </c>
      <c r="P40" s="584"/>
      <c r="W40" s="133">
        <v>42591</v>
      </c>
      <c r="X40" s="10">
        <v>12.16</v>
      </c>
      <c r="Y40" s="10">
        <v>12.38</v>
      </c>
      <c r="Z40" s="10">
        <v>12.15</v>
      </c>
      <c r="AA40" s="10">
        <v>12.31</v>
      </c>
      <c r="AB40" s="95">
        <v>30097800</v>
      </c>
      <c r="AC40" s="10">
        <v>12.31</v>
      </c>
      <c r="AD40" s="2">
        <f t="shared" si="1"/>
        <v>0.23000000000000043</v>
      </c>
      <c r="AE40" s="138">
        <f t="shared" si="2"/>
        <v>1.0673234811165999E-2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13.728000000000002</v>
      </c>
      <c r="Q41" s="2"/>
      <c r="W41" s="133">
        <v>42590</v>
      </c>
      <c r="X41" s="10">
        <v>12.22</v>
      </c>
      <c r="Y41" s="10">
        <v>12.33</v>
      </c>
      <c r="Z41" s="10">
        <v>12.15</v>
      </c>
      <c r="AA41" s="10">
        <v>12.18</v>
      </c>
      <c r="AB41" s="95">
        <v>33310600</v>
      </c>
      <c r="AC41" s="10">
        <v>12.18</v>
      </c>
      <c r="AD41" s="2">
        <f t="shared" si="1"/>
        <v>0.17999999999999972</v>
      </c>
      <c r="AE41" s="138">
        <f t="shared" si="2"/>
        <v>-8.2034454470880647E-4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0" t="s">
        <v>304</v>
      </c>
      <c r="O42" s="83">
        <v>1.0900000000000001</v>
      </c>
      <c r="P42" s="83">
        <f t="shared" ref="P42:P61" si="25">O42*$Q$4</f>
        <v>13.603200000000001</v>
      </c>
      <c r="Q42" s="2"/>
      <c r="T42" s="91" t="s">
        <v>113</v>
      </c>
      <c r="W42" s="133">
        <v>42587</v>
      </c>
      <c r="X42" s="10">
        <v>12.16</v>
      </c>
      <c r="Y42" s="10">
        <v>12.26</v>
      </c>
      <c r="Z42" s="10">
        <v>12.16</v>
      </c>
      <c r="AA42" s="10">
        <v>12.19</v>
      </c>
      <c r="AB42" s="95">
        <v>31219500</v>
      </c>
      <c r="AC42" s="10">
        <v>12.19</v>
      </c>
      <c r="AD42" s="2">
        <f t="shared" si="1"/>
        <v>9.9999999999999645E-2</v>
      </c>
      <c r="AE42" s="138">
        <f t="shared" si="2"/>
        <v>9.1059602649006255E-3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13.478400000000001</v>
      </c>
      <c r="Q43" s="2"/>
      <c r="T43" s="128" t="s">
        <v>98</v>
      </c>
      <c r="U43" s="98">
        <v>12.07</v>
      </c>
      <c r="W43" s="133">
        <v>42586</v>
      </c>
      <c r="X43" s="10">
        <v>12.12</v>
      </c>
      <c r="Y43" s="10">
        <v>12.23</v>
      </c>
      <c r="Z43" s="10">
        <v>12.05</v>
      </c>
      <c r="AA43" s="10">
        <v>12.08</v>
      </c>
      <c r="AB43" s="95">
        <v>38443200</v>
      </c>
      <c r="AC43" s="10">
        <v>12.08</v>
      </c>
      <c r="AD43" s="2">
        <f t="shared" si="1"/>
        <v>0.17999999999999972</v>
      </c>
      <c r="AE43" s="138">
        <f t="shared" si="2"/>
        <v>-4.1220115416323866E-3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13.353600000000002</v>
      </c>
      <c r="Q44" s="2"/>
      <c r="T44" s="93" t="s">
        <v>99</v>
      </c>
      <c r="U44" s="88">
        <v>12.06</v>
      </c>
      <c r="W44" s="133">
        <v>42585</v>
      </c>
      <c r="X44" s="10">
        <v>12.02</v>
      </c>
      <c r="Y44" s="10">
        <v>12.2</v>
      </c>
      <c r="Z44" s="10">
        <v>11.94</v>
      </c>
      <c r="AA44" s="10">
        <v>12.13</v>
      </c>
      <c r="AB44" s="95">
        <v>47323300</v>
      </c>
      <c r="AC44" s="10">
        <v>12.13</v>
      </c>
      <c r="AD44" s="2">
        <f t="shared" si="1"/>
        <v>0.25999999999999979</v>
      </c>
      <c r="AE44" s="138">
        <f t="shared" si="2"/>
        <v>1.5912897822445649E-2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13.228800000000001</v>
      </c>
      <c r="Q45" s="2"/>
      <c r="T45" s="93" t="s">
        <v>100</v>
      </c>
      <c r="U45" s="88" t="s">
        <v>456</v>
      </c>
      <c r="W45" s="133">
        <v>42584</v>
      </c>
      <c r="X45" s="10">
        <v>12.35</v>
      </c>
      <c r="Y45" s="10">
        <v>12.36</v>
      </c>
      <c r="Z45" s="10">
        <v>11.9</v>
      </c>
      <c r="AA45" s="10">
        <v>11.94</v>
      </c>
      <c r="AB45" s="95">
        <v>101624900</v>
      </c>
      <c r="AC45" s="10">
        <v>11.94</v>
      </c>
      <c r="AD45" s="2">
        <f t="shared" si="1"/>
        <v>0.45999999999999908</v>
      </c>
      <c r="AE45" s="138">
        <f t="shared" si="2"/>
        <v>-4.3269230769230838E-2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13.104000000000001</v>
      </c>
      <c r="Q46" s="2"/>
      <c r="T46" s="93" t="s">
        <v>101</v>
      </c>
      <c r="U46" s="88" t="s">
        <v>457</v>
      </c>
      <c r="W46" s="133">
        <v>42583</v>
      </c>
      <c r="X46" s="10">
        <v>12.61</v>
      </c>
      <c r="Y46" s="10">
        <v>12.62</v>
      </c>
      <c r="Z46" s="10">
        <v>12.4</v>
      </c>
      <c r="AA46" s="10">
        <v>12.48</v>
      </c>
      <c r="AB46" s="95">
        <v>51963100</v>
      </c>
      <c r="AC46" s="10">
        <v>12.48</v>
      </c>
      <c r="AD46" s="2">
        <f t="shared" si="1"/>
        <v>0.21999999999999886</v>
      </c>
      <c r="AE46" s="138">
        <f t="shared" si="2"/>
        <v>-1.4218009478672911E-2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12.979200000000001</v>
      </c>
      <c r="Q47" s="2"/>
      <c r="T47" s="93" t="s">
        <v>102</v>
      </c>
      <c r="U47" s="88">
        <v>13.22</v>
      </c>
      <c r="W47" s="133">
        <v>42580</v>
      </c>
      <c r="X47" s="10">
        <v>12.61</v>
      </c>
      <c r="Y47" s="10">
        <v>12.88</v>
      </c>
      <c r="Z47" s="10">
        <v>12.6</v>
      </c>
      <c r="AA47" s="10">
        <v>12.66</v>
      </c>
      <c r="AB47" s="95">
        <v>59754100</v>
      </c>
      <c r="AC47" s="10">
        <v>12.66</v>
      </c>
      <c r="AD47" s="2">
        <f t="shared" si="1"/>
        <v>0.28000000000000114</v>
      </c>
      <c r="AE47" s="138">
        <f t="shared" si="2"/>
        <v>-3.9339103068450898E-3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12.8544</v>
      </c>
      <c r="Q48" s="2"/>
      <c r="T48" s="93" t="s">
        <v>103</v>
      </c>
      <c r="U48" s="88">
        <v>1.2206999999999999</v>
      </c>
      <c r="W48" s="133">
        <v>42579</v>
      </c>
      <c r="X48" s="10">
        <v>12.78</v>
      </c>
      <c r="Y48" s="10">
        <v>12.86</v>
      </c>
      <c r="Z48" s="10">
        <v>12.45</v>
      </c>
      <c r="AA48" s="10">
        <v>12.71</v>
      </c>
      <c r="AB48" s="95">
        <v>142168600</v>
      </c>
      <c r="AC48" s="10">
        <v>12.71</v>
      </c>
      <c r="AD48" s="2">
        <f t="shared" si="1"/>
        <v>0.41000000000000014</v>
      </c>
      <c r="AE48" s="138">
        <f t="shared" si="2"/>
        <v>-8.1647398843930574E-2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12.729600000000001</v>
      </c>
      <c r="Q49" s="2"/>
      <c r="T49" s="93" t="s">
        <v>104</v>
      </c>
      <c r="U49" s="88" t="s">
        <v>306</v>
      </c>
      <c r="W49" s="133">
        <v>42578</v>
      </c>
      <c r="X49" s="10">
        <v>13.86</v>
      </c>
      <c r="Y49" s="10">
        <v>13.99</v>
      </c>
      <c r="Z49" s="10">
        <v>13.75</v>
      </c>
      <c r="AA49" s="10">
        <v>13.84</v>
      </c>
      <c r="AB49" s="95">
        <v>34625500</v>
      </c>
      <c r="AC49" s="10">
        <v>13.84</v>
      </c>
      <c r="AD49" s="2">
        <f t="shared" si="1"/>
        <v>0.24000000000000021</v>
      </c>
      <c r="AE49" s="138">
        <f t="shared" si="2"/>
        <v>-1.4430014430013571E-3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12.604800000000001</v>
      </c>
      <c r="Q50" s="2"/>
      <c r="T50" s="93"/>
      <c r="U50" s="88"/>
      <c r="W50" s="133">
        <v>42577</v>
      </c>
      <c r="X50" s="10">
        <v>13.73</v>
      </c>
      <c r="Y50" s="10">
        <v>13.88</v>
      </c>
      <c r="Z50" s="10">
        <v>13.69</v>
      </c>
      <c r="AA50" s="10">
        <v>13.86</v>
      </c>
      <c r="AB50" s="95">
        <v>28467200</v>
      </c>
      <c r="AC50" s="10">
        <v>13.86</v>
      </c>
      <c r="AD50" s="2">
        <f t="shared" si="1"/>
        <v>0.19000000000000128</v>
      </c>
      <c r="AE50" s="138" t="e">
        <f t="shared" si="2"/>
        <v>#DIV/0!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49" t="s">
        <v>349</v>
      </c>
      <c r="O51" s="83">
        <v>1</v>
      </c>
      <c r="P51" s="83">
        <f t="shared" si="25"/>
        <v>12.48</v>
      </c>
      <c r="Q51" s="2"/>
      <c r="T51" s="93" t="s">
        <v>105</v>
      </c>
      <c r="U51" s="88" t="s">
        <v>458</v>
      </c>
      <c r="W51" s="133">
        <v>42577</v>
      </c>
      <c r="X51" s="10" t="s">
        <v>183</v>
      </c>
      <c r="Y51" s="10"/>
      <c r="Z51" s="10"/>
      <c r="AA51" s="10"/>
      <c r="AB51" s="95"/>
      <c r="AC51" s="10"/>
      <c r="AD51" s="2">
        <f t="shared" si="1"/>
        <v>0</v>
      </c>
      <c r="AE51" s="138">
        <f t="shared" si="2"/>
        <v>-1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12.3552</v>
      </c>
      <c r="Q52" s="2"/>
      <c r="T52" s="93" t="s">
        <v>106</v>
      </c>
      <c r="U52" s="88" t="s">
        <v>331</v>
      </c>
      <c r="W52" s="133">
        <v>42576</v>
      </c>
      <c r="X52" s="10">
        <v>13.86</v>
      </c>
      <c r="Y52" s="10">
        <v>13.95</v>
      </c>
      <c r="Z52" s="10">
        <v>13.76</v>
      </c>
      <c r="AA52" s="10">
        <v>13.83</v>
      </c>
      <c r="AB52" s="95">
        <v>26248500</v>
      </c>
      <c r="AC52" s="10">
        <v>13.68</v>
      </c>
      <c r="AD52" s="2">
        <f t="shared" si="1"/>
        <v>0.1899999999999995</v>
      </c>
      <c r="AE52" s="138">
        <f t="shared" si="2"/>
        <v>-7.3046018991962391E-4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12.230399999999999</v>
      </c>
      <c r="Q53" s="2"/>
      <c r="T53" s="93" t="s">
        <v>107</v>
      </c>
      <c r="U53" s="90">
        <v>20683081</v>
      </c>
      <c r="W53" s="133">
        <v>42573</v>
      </c>
      <c r="X53" s="10">
        <v>13.92</v>
      </c>
      <c r="Y53" s="10">
        <v>13.93</v>
      </c>
      <c r="Z53" s="10">
        <v>13.71</v>
      </c>
      <c r="AA53" s="10">
        <v>13.84</v>
      </c>
      <c r="AB53" s="95">
        <v>25134100</v>
      </c>
      <c r="AC53" s="10">
        <v>13.69</v>
      </c>
      <c r="AD53" s="2">
        <f t="shared" si="1"/>
        <v>0.21999999999999886</v>
      </c>
      <c r="AE53" s="138">
        <f t="shared" si="2"/>
        <v>-5.8097312999273454E-3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12.105600000000001</v>
      </c>
      <c r="T54" s="93" t="s">
        <v>110</v>
      </c>
      <c r="U54" s="90">
        <v>34667400</v>
      </c>
      <c r="W54" s="133">
        <v>42572</v>
      </c>
      <c r="X54" s="10">
        <v>13.87</v>
      </c>
      <c r="Y54" s="10">
        <v>14.04</v>
      </c>
      <c r="Z54" s="10">
        <v>13.86</v>
      </c>
      <c r="AA54" s="10">
        <v>13.92</v>
      </c>
      <c r="AB54" s="95">
        <v>40574400</v>
      </c>
      <c r="AC54" s="10">
        <v>13.77</v>
      </c>
      <c r="AD54" s="2">
        <f t="shared" si="1"/>
        <v>0.17999999999999972</v>
      </c>
      <c r="AE54" s="138">
        <f t="shared" si="2"/>
        <v>1.3245033112582849E-2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11.9808</v>
      </c>
      <c r="T55" s="93" t="s">
        <v>108</v>
      </c>
      <c r="U55" s="88" t="s">
        <v>459</v>
      </c>
      <c r="W55" s="133">
        <v>42571</v>
      </c>
      <c r="X55" s="10">
        <v>13.61</v>
      </c>
      <c r="Y55" s="10">
        <v>13.78</v>
      </c>
      <c r="Z55" s="10">
        <v>13.56</v>
      </c>
      <c r="AA55" s="10">
        <v>13.74</v>
      </c>
      <c r="AB55" s="95">
        <v>22588900</v>
      </c>
      <c r="AC55" s="10">
        <v>13.59</v>
      </c>
      <c r="AD55" s="2">
        <f t="shared" si="1"/>
        <v>0.21999999999999886</v>
      </c>
      <c r="AE55" s="138">
        <f t="shared" si="2"/>
        <v>6.6666666666665986E-3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49" t="s">
        <v>389</v>
      </c>
      <c r="O56" s="83">
        <v>0.95</v>
      </c>
      <c r="P56" s="83">
        <f t="shared" si="25"/>
        <v>11.856</v>
      </c>
      <c r="T56" s="93" t="s">
        <v>111</v>
      </c>
      <c r="U56" s="88">
        <v>5.71</v>
      </c>
      <c r="W56" s="133">
        <v>42570</v>
      </c>
      <c r="X56" s="10">
        <v>13.56</v>
      </c>
      <c r="Y56" s="10">
        <v>13.72</v>
      </c>
      <c r="Z56" s="10">
        <v>13.5</v>
      </c>
      <c r="AA56" s="10">
        <v>13.65</v>
      </c>
      <c r="AB56" s="95">
        <v>26183400</v>
      </c>
      <c r="AC56" s="10">
        <v>13.5</v>
      </c>
      <c r="AD56" s="2">
        <f t="shared" si="1"/>
        <v>0.22000000000000064</v>
      </c>
      <c r="AE56" s="138">
        <f t="shared" si="2"/>
        <v>0</v>
      </c>
    </row>
    <row r="57" spans="2:31" x14ac:dyDescent="0.25">
      <c r="B57" s="193">
        <v>42648</v>
      </c>
      <c r="C57" s="10">
        <v>250</v>
      </c>
      <c r="D57" s="40">
        <v>11.884399999999999</v>
      </c>
      <c r="E57" s="40">
        <v>12.48</v>
      </c>
      <c r="F57" s="40">
        <f t="shared" ref="F57" si="56">C57*(E57-D57)</f>
        <v>148.90000000000026</v>
      </c>
      <c r="G57" s="40">
        <f t="shared" ref="G57" si="57">D57*C57</f>
        <v>2971.1</v>
      </c>
      <c r="H57" s="231">
        <f t="shared" ref="H57" si="58">(E57-D57)/D57</f>
        <v>5.0116118609269379E-2</v>
      </c>
      <c r="I57" s="40"/>
      <c r="O57" s="83">
        <v>0.94</v>
      </c>
      <c r="P57" s="83">
        <f t="shared" si="25"/>
        <v>11.731199999999999</v>
      </c>
      <c r="T57" s="93" t="s">
        <v>112</v>
      </c>
      <c r="U57" s="88">
        <v>2.12</v>
      </c>
      <c r="W57" s="133">
        <v>42569</v>
      </c>
      <c r="X57" s="10">
        <v>13.56</v>
      </c>
      <c r="Y57" s="10">
        <v>13.68</v>
      </c>
      <c r="Z57" s="10">
        <v>13.42</v>
      </c>
      <c r="AA57" s="10">
        <v>13.65</v>
      </c>
      <c r="AB57" s="95">
        <v>22545800</v>
      </c>
      <c r="AC57" s="10">
        <v>13.5</v>
      </c>
      <c r="AD57" s="2">
        <f t="shared" si="1"/>
        <v>0.25999999999999979</v>
      </c>
      <c r="AE57" s="138">
        <f t="shared" si="2"/>
        <v>5.9612518628913147E-3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5"/>
        <v>11.606400000000001</v>
      </c>
      <c r="T58" s="93" t="s">
        <v>109</v>
      </c>
      <c r="U58" s="88" t="s">
        <v>460</v>
      </c>
      <c r="W58" s="133">
        <v>42566</v>
      </c>
      <c r="X58" s="10">
        <v>13.63</v>
      </c>
      <c r="Y58" s="10">
        <v>13.67</v>
      </c>
      <c r="Z58" s="10">
        <v>13.53</v>
      </c>
      <c r="AA58" s="10">
        <v>13.57</v>
      </c>
      <c r="AB58" s="95">
        <v>19546300</v>
      </c>
      <c r="AC58" s="10">
        <v>13.42</v>
      </c>
      <c r="AD58" s="2">
        <f t="shared" si="1"/>
        <v>0.14000000000000057</v>
      </c>
      <c r="AE58" s="138">
        <f t="shared" si="2"/>
        <v>-1.4880952380952328E-3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5"/>
        <v>11.4816</v>
      </c>
      <c r="W59" s="133">
        <v>42565</v>
      </c>
      <c r="X59" s="10">
        <v>13.57</v>
      </c>
      <c r="Y59" s="10">
        <v>13.7</v>
      </c>
      <c r="Z59" s="10">
        <v>13.55</v>
      </c>
      <c r="AA59" s="10">
        <v>13.59</v>
      </c>
      <c r="AB59" s="95">
        <v>31803000</v>
      </c>
      <c r="AC59" s="10">
        <v>13.44</v>
      </c>
      <c r="AD59" s="2">
        <f t="shared" si="1"/>
        <v>0.14999999999999858</v>
      </c>
      <c r="AE59" s="138">
        <f t="shared" si="2"/>
        <v>8.2520630157538744E-3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5"/>
        <v>11.356800000000002</v>
      </c>
      <c r="W60" s="133">
        <v>42564</v>
      </c>
      <c r="X60" s="10">
        <v>13.49</v>
      </c>
      <c r="Y60" s="10">
        <v>13.51</v>
      </c>
      <c r="Z60" s="10">
        <v>13.31</v>
      </c>
      <c r="AA60" s="10">
        <v>13.48</v>
      </c>
      <c r="AB60" s="95">
        <v>26779800</v>
      </c>
      <c r="AC60" s="10">
        <v>13.33</v>
      </c>
      <c r="AD60" s="2">
        <f t="shared" si="1"/>
        <v>0.19999999999999929</v>
      </c>
      <c r="AE60" s="138">
        <f t="shared" si="2"/>
        <v>2.2556390977443996E-3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5"/>
        <v>11.232000000000001</v>
      </c>
      <c r="W61" s="133">
        <v>42563</v>
      </c>
      <c r="X61" s="10">
        <v>13.38</v>
      </c>
      <c r="Y61" s="10">
        <v>13.54</v>
      </c>
      <c r="Z61" s="10">
        <v>13.38</v>
      </c>
      <c r="AA61" s="10">
        <v>13.45</v>
      </c>
      <c r="AB61" s="95">
        <v>31320100</v>
      </c>
      <c r="AC61" s="10">
        <v>13.3</v>
      </c>
      <c r="AD61" s="2">
        <f t="shared" si="1"/>
        <v>0.15999999999999837</v>
      </c>
      <c r="AE61" s="138">
        <f t="shared" si="2"/>
        <v>1.2947448591013044E-2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42562</v>
      </c>
      <c r="X62" s="10">
        <v>13.17</v>
      </c>
      <c r="Y62" s="10">
        <v>13.33</v>
      </c>
      <c r="Z62" s="10">
        <v>13.13</v>
      </c>
      <c r="AA62" s="10">
        <v>13.27</v>
      </c>
      <c r="AB62" s="95">
        <v>28626300</v>
      </c>
      <c r="AC62" s="10">
        <v>13.13</v>
      </c>
      <c r="AD62" s="2">
        <f t="shared" si="1"/>
        <v>0.19999999999999929</v>
      </c>
      <c r="AE62" s="138">
        <f t="shared" si="2"/>
        <v>1.3899613899613916E-2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42559</v>
      </c>
      <c r="X63" s="10">
        <v>12.89</v>
      </c>
      <c r="Y63" s="10">
        <v>13.17</v>
      </c>
      <c r="Z63" s="10">
        <v>12.89</v>
      </c>
      <c r="AA63" s="10">
        <v>13.09</v>
      </c>
      <c r="AB63" s="95">
        <v>45945200</v>
      </c>
      <c r="AC63" s="10">
        <v>12.95</v>
      </c>
      <c r="AD63" s="2">
        <f t="shared" si="1"/>
        <v>0.27999999999999936</v>
      </c>
      <c r="AE63" s="138">
        <f t="shared" si="2"/>
        <v>2.6962727993655733E-2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42558</v>
      </c>
      <c r="X64" s="10">
        <v>12.57</v>
      </c>
      <c r="Y64" s="10">
        <v>12.84</v>
      </c>
      <c r="Z64" s="10">
        <v>12.57</v>
      </c>
      <c r="AA64" s="10">
        <v>12.75</v>
      </c>
      <c r="AB64" s="95">
        <v>33473000</v>
      </c>
      <c r="AC64" s="10">
        <v>12.61</v>
      </c>
      <c r="AD64" s="2">
        <f t="shared" si="1"/>
        <v>0.26999999999999957</v>
      </c>
      <c r="AE64" s="138">
        <f t="shared" si="2"/>
        <v>1.4481094127111849E-2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42557</v>
      </c>
      <c r="X65" s="10">
        <v>12.32</v>
      </c>
      <c r="Y65" s="10">
        <v>12.58</v>
      </c>
      <c r="Z65" s="10">
        <v>12.21</v>
      </c>
      <c r="AA65" s="10">
        <v>12.57</v>
      </c>
      <c r="AB65" s="95">
        <v>35091200</v>
      </c>
      <c r="AC65" s="10">
        <v>12.43</v>
      </c>
      <c r="AD65" s="2">
        <f t="shared" si="1"/>
        <v>0.36999999999999922</v>
      </c>
      <c r="AE65" s="138">
        <f t="shared" si="2"/>
        <v>1.3039934800326058E-2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42556</v>
      </c>
      <c r="X66" s="10">
        <v>12.57</v>
      </c>
      <c r="Y66" s="10">
        <v>12.59</v>
      </c>
      <c r="Z66" s="10">
        <v>12.31</v>
      </c>
      <c r="AA66" s="10">
        <v>12.4</v>
      </c>
      <c r="AB66" s="95">
        <v>30243300</v>
      </c>
      <c r="AC66" s="10">
        <v>12.27</v>
      </c>
      <c r="AD66" s="2">
        <f t="shared" si="1"/>
        <v>0.27999999999999936</v>
      </c>
      <c r="AE66" s="138">
        <f t="shared" si="2"/>
        <v>-2.4642289348171698E-2</v>
      </c>
    </row>
    <row r="67" spans="2:31" x14ac:dyDescent="0.25">
      <c r="W67" s="133">
        <v>42552</v>
      </c>
      <c r="X67" s="10">
        <v>12.88</v>
      </c>
      <c r="Y67" s="10">
        <v>12.89</v>
      </c>
      <c r="Z67" s="10">
        <v>12.69</v>
      </c>
      <c r="AA67" s="10">
        <v>12.72</v>
      </c>
      <c r="AB67" s="95">
        <v>45067800</v>
      </c>
      <c r="AC67" s="10">
        <v>12.58</v>
      </c>
      <c r="AD67" s="2">
        <f>Y67-Z67</f>
        <v>0.20000000000000107</v>
      </c>
      <c r="AE67" s="138" t="e">
        <f>AC67/#REF!-1</f>
        <v>#REF!</v>
      </c>
    </row>
    <row r="68" spans="2:31" x14ac:dyDescent="0.25">
      <c r="W68" s="133">
        <v>42551</v>
      </c>
      <c r="X68" s="10">
        <v>12.56</v>
      </c>
      <c r="Y68" s="10">
        <v>12.57</v>
      </c>
      <c r="Z68" s="10">
        <v>12.26</v>
      </c>
      <c r="AA68" s="10">
        <v>12.57</v>
      </c>
      <c r="AB68" s="95">
        <v>44983800</v>
      </c>
      <c r="AC68" s="10">
        <v>12.43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89" priority="25">
      <formula>F30&gt;0</formula>
    </cfRule>
    <cfRule type="expression" dxfId="588" priority="26">
      <formula>F30&lt;0</formula>
    </cfRule>
  </conditionalFormatting>
  <conditionalFormatting sqref="F34:F42 F46:F66">
    <cfRule type="expression" dxfId="587" priority="21">
      <formula>F34&gt;0</formula>
    </cfRule>
    <cfRule type="expression" dxfId="586" priority="22">
      <formula>F34&lt;0</formula>
    </cfRule>
  </conditionalFormatting>
  <conditionalFormatting sqref="F34:F42 F46:F66">
    <cfRule type="expression" dxfId="585" priority="23">
      <formula>F34&gt;0</formula>
    </cfRule>
    <cfRule type="expression" dxfId="584" priority="24">
      <formula>F34&lt;0</formula>
    </cfRule>
  </conditionalFormatting>
  <conditionalFormatting sqref="H30:H42 H46:H66">
    <cfRule type="expression" dxfId="583" priority="19">
      <formula>H30&gt;0</formula>
    </cfRule>
    <cfRule type="expression" dxfId="582" priority="20">
      <formula>H30&lt;0</formula>
    </cfRule>
  </conditionalFormatting>
  <conditionalFormatting sqref="F25:F29">
    <cfRule type="expression" dxfId="581" priority="13">
      <formula>F25&gt;0</formula>
    </cfRule>
    <cfRule type="expression" dxfId="580" priority="14">
      <formula>F25&lt;0</formula>
    </cfRule>
  </conditionalFormatting>
  <conditionalFormatting sqref="H25:H29">
    <cfRule type="expression" dxfId="579" priority="11">
      <formula>H25&gt;0</formula>
    </cfRule>
    <cfRule type="expression" dxfId="578" priority="12">
      <formula>H25&lt;0</formula>
    </cfRule>
  </conditionalFormatting>
  <conditionalFormatting sqref="Q7">
    <cfRule type="expression" dxfId="577" priority="9">
      <formula>Q7&gt;0</formula>
    </cfRule>
    <cfRule type="expression" dxfId="576" priority="10">
      <formula>Q7&lt;0</formula>
    </cfRule>
  </conditionalFormatting>
  <conditionalFormatting sqref="Q8">
    <cfRule type="expression" dxfId="575" priority="7">
      <formula>Q8&gt;0</formula>
    </cfRule>
    <cfRule type="expression" dxfId="574" priority="8">
      <formula>Q8&lt;0</formula>
    </cfRule>
  </conditionalFormatting>
  <conditionalFormatting sqref="F43:F45">
    <cfRule type="expression" dxfId="573" priority="3">
      <formula>F43&gt;0</formula>
    </cfRule>
    <cfRule type="expression" dxfId="572" priority="4">
      <formula>F43&lt;0</formula>
    </cfRule>
  </conditionalFormatting>
  <conditionalFormatting sqref="F43:F45">
    <cfRule type="expression" dxfId="571" priority="5">
      <formula>F43&gt;0</formula>
    </cfRule>
    <cfRule type="expression" dxfId="570" priority="6">
      <formula>F43&lt;0</formula>
    </cfRule>
  </conditionalFormatting>
  <conditionalFormatting sqref="H43:H45">
    <cfRule type="expression" dxfId="569" priority="1">
      <formula>H43&gt;0</formula>
    </cfRule>
    <cfRule type="expression" dxfId="568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5" style="30" bestFit="1" customWidth="1"/>
    <col min="4" max="6" width="9.125" style="2"/>
    <col min="7" max="7" width="9.75" bestFit="1" customWidth="1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2.75" customWidth="1"/>
    <col min="24" max="24" width="8.375" customWidth="1"/>
    <col min="25" max="27" width="7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367</v>
      </c>
      <c r="B2" s="536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5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282</v>
      </c>
      <c r="W2" s="133">
        <v>42646</v>
      </c>
      <c r="X2" s="10">
        <v>118</v>
      </c>
      <c r="Y2" s="10">
        <v>119.01</v>
      </c>
      <c r="Z2" s="10">
        <v>117.43</v>
      </c>
      <c r="AA2" s="10">
        <v>118.81</v>
      </c>
      <c r="AB2" s="95">
        <v>6045500</v>
      </c>
      <c r="AC2" s="10">
        <v>118.81</v>
      </c>
      <c r="AD2" s="2">
        <f>Y2-Z2</f>
        <v>1.5799999999999983</v>
      </c>
      <c r="AE2" s="138">
        <f>AC2/AC3-1</f>
        <v>5.7563701007365964E-3</v>
      </c>
    </row>
    <row r="3" spans="1:31" x14ac:dyDescent="0.25">
      <c r="A3" s="23" t="s">
        <v>71</v>
      </c>
      <c r="B3" s="535"/>
      <c r="C3" s="4"/>
      <c r="D3" s="3"/>
      <c r="E3" s="3"/>
      <c r="F3" s="3"/>
      <c r="G3" s="535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283</v>
      </c>
      <c r="W3" s="133">
        <v>42643</v>
      </c>
      <c r="X3" s="10">
        <v>117.78</v>
      </c>
      <c r="Y3" s="10">
        <v>118.62</v>
      </c>
      <c r="Z3" s="10">
        <v>117.39</v>
      </c>
      <c r="AA3" s="10">
        <v>118.13</v>
      </c>
      <c r="AB3" s="95">
        <v>7575900</v>
      </c>
      <c r="AC3" s="10">
        <v>118.13</v>
      </c>
      <c r="AD3" s="2">
        <f t="shared" ref="AD3:AD66" si="0">Y3-Z3</f>
        <v>1.230000000000004</v>
      </c>
      <c r="AE3" s="138">
        <f t="shared" ref="AE3:AE66" si="1">AC3/AC4-1</f>
        <v>7.3335038799351437E-3</v>
      </c>
    </row>
    <row r="4" spans="1:31" x14ac:dyDescent="0.25">
      <c r="B4" s="535"/>
      <c r="C4" s="4"/>
      <c r="D4" s="3"/>
      <c r="E4" s="3"/>
      <c r="F4" s="3"/>
      <c r="G4" s="535"/>
      <c r="H4" s="185"/>
      <c r="I4" s="3"/>
      <c r="J4" s="3"/>
      <c r="K4" s="3"/>
      <c r="L4" s="4"/>
      <c r="M4" s="4"/>
      <c r="O4" s="11" t="s">
        <v>66</v>
      </c>
      <c r="Q4" s="55">
        <v>119.18</v>
      </c>
      <c r="R4" s="527">
        <v>3.0000000000000001E-3</v>
      </c>
      <c r="T4" s="163"/>
      <c r="U4" s="1"/>
      <c r="W4" s="133">
        <v>42642</v>
      </c>
      <c r="X4" s="10">
        <v>118.88</v>
      </c>
      <c r="Y4" s="10">
        <v>119.27</v>
      </c>
      <c r="Z4" s="10">
        <v>117.04</v>
      </c>
      <c r="AA4" s="10">
        <v>117.27</v>
      </c>
      <c r="AB4" s="95">
        <v>6190200</v>
      </c>
      <c r="AC4" s="10">
        <v>117.27</v>
      </c>
      <c r="AD4" s="2">
        <f t="shared" si="0"/>
        <v>2.2299999999999898</v>
      </c>
      <c r="AE4" s="138">
        <f t="shared" si="1"/>
        <v>-1.7756931066253534E-2</v>
      </c>
    </row>
    <row r="5" spans="1:31" x14ac:dyDescent="0.25">
      <c r="B5" s="535"/>
      <c r="C5" s="4"/>
      <c r="D5" s="3"/>
      <c r="E5" s="3"/>
      <c r="F5" s="3"/>
      <c r="G5" s="535"/>
      <c r="H5" s="185"/>
      <c r="I5" s="3"/>
      <c r="J5" s="3"/>
      <c r="K5" s="3"/>
      <c r="L5" s="4"/>
      <c r="M5" s="4"/>
      <c r="O5" s="11" t="s">
        <v>67</v>
      </c>
      <c r="Q5" s="3">
        <f>Q4*Q2</f>
        <v>2383.6000000000004</v>
      </c>
      <c r="W5" s="133">
        <v>42641</v>
      </c>
      <c r="X5" s="10">
        <v>119.05</v>
      </c>
      <c r="Y5" s="10">
        <v>119.52</v>
      </c>
      <c r="Z5" s="10">
        <v>118.81</v>
      </c>
      <c r="AA5" s="10">
        <v>119.39</v>
      </c>
      <c r="AB5" s="95">
        <v>5076100</v>
      </c>
      <c r="AC5" s="10">
        <v>119.39</v>
      </c>
      <c r="AD5" s="2">
        <f t="shared" si="0"/>
        <v>0.70999999999999375</v>
      </c>
      <c r="AE5" s="138">
        <f t="shared" si="1"/>
        <v>1.4259352457641761E-3</v>
      </c>
    </row>
    <row r="6" spans="1:31" x14ac:dyDescent="0.25">
      <c r="B6" s="535"/>
      <c r="C6" s="4"/>
      <c r="D6" s="3"/>
      <c r="E6" s="3"/>
      <c r="F6" s="3"/>
      <c r="G6" s="535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42640</v>
      </c>
      <c r="X6" s="10">
        <v>118.39</v>
      </c>
      <c r="Y6" s="10">
        <v>119.22</v>
      </c>
      <c r="Z6" s="10">
        <v>117.72</v>
      </c>
      <c r="AA6" s="10">
        <v>119.22</v>
      </c>
      <c r="AB6" s="95">
        <v>5349500</v>
      </c>
      <c r="AC6" s="10">
        <v>119.22</v>
      </c>
      <c r="AD6" s="2">
        <f t="shared" si="0"/>
        <v>1.5</v>
      </c>
      <c r="AE6" s="138">
        <f t="shared" si="1"/>
        <v>1.2226184411614938E-2</v>
      </c>
    </row>
    <row r="7" spans="1:31" x14ac:dyDescent="0.25">
      <c r="B7" s="535"/>
      <c r="C7" s="4"/>
      <c r="D7" s="3"/>
      <c r="E7" s="3"/>
      <c r="F7" s="3"/>
      <c r="G7" s="535"/>
      <c r="H7" s="185"/>
      <c r="I7" s="3"/>
      <c r="J7" s="3"/>
      <c r="K7" s="3"/>
      <c r="L7" s="4"/>
      <c r="M7" s="4"/>
      <c r="O7" s="11" t="s">
        <v>185</v>
      </c>
      <c r="Q7" s="2">
        <f>Q10+Q8</f>
        <v>13.600000000000364</v>
      </c>
      <c r="R7" s="30">
        <v>42653</v>
      </c>
      <c r="W7" s="133">
        <v>42639</v>
      </c>
      <c r="X7" s="10">
        <v>118.63</v>
      </c>
      <c r="Y7" s="10">
        <v>118.64</v>
      </c>
      <c r="Z7" s="10">
        <v>117.56</v>
      </c>
      <c r="AA7" s="10">
        <v>117.78</v>
      </c>
      <c r="AB7" s="95">
        <v>5998900</v>
      </c>
      <c r="AC7" s="10">
        <v>117.78</v>
      </c>
      <c r="AD7" s="2">
        <f t="shared" si="0"/>
        <v>1.0799999999999983</v>
      </c>
      <c r="AE7" s="138">
        <f t="shared" si="1"/>
        <v>-8.6693039306455777E-3</v>
      </c>
    </row>
    <row r="8" spans="1:31" x14ac:dyDescent="0.25">
      <c r="B8" s="535"/>
      <c r="C8" s="4"/>
      <c r="D8" s="3"/>
      <c r="E8" s="3"/>
      <c r="F8" s="3"/>
      <c r="G8" s="535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13.600000000000364</v>
      </c>
      <c r="W8" s="133">
        <v>42636</v>
      </c>
      <c r="X8" s="10">
        <v>119.41</v>
      </c>
      <c r="Y8" s="10">
        <v>119.6</v>
      </c>
      <c r="Z8" s="10">
        <v>118.71</v>
      </c>
      <c r="AA8" s="10">
        <v>118.81</v>
      </c>
      <c r="AB8" s="95">
        <v>4773000</v>
      </c>
      <c r="AC8" s="10">
        <v>118.81</v>
      </c>
      <c r="AD8" s="2">
        <f t="shared" si="0"/>
        <v>0.89000000000000057</v>
      </c>
      <c r="AE8" s="138">
        <f t="shared" si="1"/>
        <v>-5.4411518499916101E-3</v>
      </c>
    </row>
    <row r="9" spans="1:31" x14ac:dyDescent="0.25">
      <c r="B9" s="535"/>
      <c r="C9" s="4"/>
      <c r="D9" s="3"/>
      <c r="E9" s="3"/>
      <c r="F9" s="3"/>
      <c r="G9" s="535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5.7383966244727276E-3</v>
      </c>
      <c r="W9" s="133">
        <v>42635</v>
      </c>
      <c r="X9" s="10">
        <v>119.25</v>
      </c>
      <c r="Y9" s="10">
        <v>119.84</v>
      </c>
      <c r="Z9" s="10">
        <v>119.14</v>
      </c>
      <c r="AA9" s="10">
        <v>119.46</v>
      </c>
      <c r="AB9" s="95">
        <v>5340500</v>
      </c>
      <c r="AC9" s="10">
        <v>119.46</v>
      </c>
      <c r="AD9" s="2">
        <f t="shared" si="0"/>
        <v>0.70000000000000284</v>
      </c>
      <c r="AE9" s="138">
        <f t="shared" si="1"/>
        <v>4.6253469010175685E-3</v>
      </c>
    </row>
    <row r="10" spans="1:31" x14ac:dyDescent="0.25">
      <c r="G10" s="30"/>
      <c r="H10" s="72"/>
      <c r="O10" s="11" t="s">
        <v>221</v>
      </c>
      <c r="P10" s="34"/>
      <c r="Q10" s="2">
        <v>0</v>
      </c>
      <c r="W10" s="133">
        <v>42634</v>
      </c>
      <c r="X10" s="10">
        <v>117.95</v>
      </c>
      <c r="Y10" s="10">
        <v>119</v>
      </c>
      <c r="Z10" s="10">
        <v>117.64</v>
      </c>
      <c r="AA10" s="10">
        <v>118.91</v>
      </c>
      <c r="AB10" s="95">
        <v>6337300</v>
      </c>
      <c r="AC10" s="10">
        <v>118.91</v>
      </c>
      <c r="AD10" s="2">
        <f t="shared" si="0"/>
        <v>1.3599999999999994</v>
      </c>
      <c r="AE10" s="138">
        <f t="shared" si="1"/>
        <v>8.1390419669351566E-3</v>
      </c>
    </row>
    <row r="11" spans="1:31" x14ac:dyDescent="0.25">
      <c r="G11" s="30"/>
      <c r="H11" s="72"/>
      <c r="O11" s="11" t="s">
        <v>182</v>
      </c>
      <c r="P11" s="34"/>
      <c r="Q11" s="138">
        <f>IF(U58="N/A (N/A)", 0, VALUE(TRIM(CLEAN(MID(U58, FIND("(", U58)+1, 5)))))</f>
        <v>2.7099999999999999E-2</v>
      </c>
      <c r="W11" s="133">
        <v>42633</v>
      </c>
      <c r="X11" s="10">
        <v>118.17</v>
      </c>
      <c r="Y11" s="10">
        <v>118.24</v>
      </c>
      <c r="Z11" s="10">
        <v>117.69</v>
      </c>
      <c r="AA11" s="10">
        <v>117.95</v>
      </c>
      <c r="AB11" s="95">
        <v>5187700</v>
      </c>
      <c r="AC11" s="10">
        <v>117.95</v>
      </c>
      <c r="AD11" s="2">
        <f t="shared" si="0"/>
        <v>0.54999999999999716</v>
      </c>
      <c r="AE11" s="138">
        <f t="shared" si="1"/>
        <v>2.4647288798231859E-3</v>
      </c>
    </row>
    <row r="12" spans="1:31" x14ac:dyDescent="0.25">
      <c r="G12" s="30"/>
      <c r="H12" s="72"/>
      <c r="W12" s="133">
        <v>42632</v>
      </c>
      <c r="X12" s="10">
        <v>118.36</v>
      </c>
      <c r="Y12" s="10">
        <v>118.66</v>
      </c>
      <c r="Z12" s="10">
        <v>117.64</v>
      </c>
      <c r="AA12" s="10">
        <v>117.66</v>
      </c>
      <c r="AB12" s="95">
        <v>5457600</v>
      </c>
      <c r="AC12" s="10">
        <v>117.66</v>
      </c>
      <c r="AD12" s="2">
        <f t="shared" si="0"/>
        <v>1.019999999999996</v>
      </c>
      <c r="AE12" s="138">
        <f t="shared" si="1"/>
        <v>-4.9894291754757347E-3</v>
      </c>
    </row>
    <row r="13" spans="1:31" x14ac:dyDescent="0.25">
      <c r="G13" s="30"/>
      <c r="H13" s="72"/>
      <c r="W13" s="133">
        <v>42629</v>
      </c>
      <c r="X13" s="10">
        <v>118.51</v>
      </c>
      <c r="Y13" s="10">
        <v>119.14</v>
      </c>
      <c r="Z13" s="10">
        <v>118.12</v>
      </c>
      <c r="AA13" s="10">
        <v>118.25</v>
      </c>
      <c r="AB13" s="95">
        <v>12408800</v>
      </c>
      <c r="AC13" s="10">
        <v>118.25</v>
      </c>
      <c r="AD13" s="2">
        <f t="shared" si="0"/>
        <v>1.019999999999996</v>
      </c>
      <c r="AE13" s="138">
        <f t="shared" si="1"/>
        <v>-3.2032369552389417E-3</v>
      </c>
    </row>
    <row r="14" spans="1:31" x14ac:dyDescent="0.25">
      <c r="G14" s="30"/>
      <c r="H14" s="72"/>
      <c r="W14" s="133">
        <v>42628</v>
      </c>
      <c r="X14" s="10">
        <v>117.81</v>
      </c>
      <c r="Y14" s="10">
        <v>118.94</v>
      </c>
      <c r="Z14" s="10">
        <v>117.32</v>
      </c>
      <c r="AA14" s="10">
        <v>118.63</v>
      </c>
      <c r="AB14" s="95">
        <v>5812100</v>
      </c>
      <c r="AC14" s="10">
        <v>118.63</v>
      </c>
      <c r="AD14" s="2">
        <f t="shared" si="0"/>
        <v>1.6200000000000045</v>
      </c>
      <c r="AE14" s="138">
        <f t="shared" si="1"/>
        <v>6.5331749533343864E-3</v>
      </c>
    </row>
    <row r="15" spans="1:31" x14ac:dyDescent="0.25">
      <c r="G15" s="30"/>
      <c r="H15" s="72"/>
      <c r="W15" s="133">
        <v>42627</v>
      </c>
      <c r="X15" s="10">
        <v>117.85</v>
      </c>
      <c r="Y15" s="10">
        <v>118.33</v>
      </c>
      <c r="Z15" s="10">
        <v>117.46</v>
      </c>
      <c r="AA15" s="10">
        <v>117.86</v>
      </c>
      <c r="AB15" s="95">
        <v>6124900</v>
      </c>
      <c r="AC15" s="10">
        <v>117.86</v>
      </c>
      <c r="AD15" s="2">
        <f t="shared" si="0"/>
        <v>0.87000000000000455</v>
      </c>
      <c r="AE15" s="138">
        <f t="shared" si="1"/>
        <v>2.1256695859195318E-3</v>
      </c>
    </row>
    <row r="16" spans="1:31" x14ac:dyDescent="0.25">
      <c r="G16" s="30"/>
      <c r="H16" s="72"/>
      <c r="W16" s="133">
        <v>42626</v>
      </c>
      <c r="X16" s="10">
        <v>118.42</v>
      </c>
      <c r="Y16" s="10">
        <v>118.83</v>
      </c>
      <c r="Z16" s="10">
        <v>117.49</v>
      </c>
      <c r="AA16" s="10">
        <v>117.61</v>
      </c>
      <c r="AB16" s="95">
        <v>7957900</v>
      </c>
      <c r="AC16" s="10">
        <v>117.61</v>
      </c>
      <c r="AD16" s="2">
        <f t="shared" si="0"/>
        <v>1.3400000000000034</v>
      </c>
      <c r="AE16" s="138">
        <f t="shared" si="1"/>
        <v>-1.300772071164813E-2</v>
      </c>
    </row>
    <row r="17" spans="1:31" x14ac:dyDescent="0.25">
      <c r="G17" s="30"/>
      <c r="W17" s="133">
        <v>42625</v>
      </c>
      <c r="X17" s="10">
        <v>117.76</v>
      </c>
      <c r="Y17" s="10">
        <v>119.45</v>
      </c>
      <c r="Z17" s="10">
        <v>117.38</v>
      </c>
      <c r="AA17" s="10">
        <v>119.16</v>
      </c>
      <c r="AB17" s="95">
        <v>7239800</v>
      </c>
      <c r="AC17" s="10">
        <v>119.16</v>
      </c>
      <c r="AD17" s="2">
        <f t="shared" si="0"/>
        <v>2.0700000000000074</v>
      </c>
      <c r="AE17" s="138">
        <f t="shared" si="1"/>
        <v>7.86602385181423E-3</v>
      </c>
    </row>
    <row r="18" spans="1:31" x14ac:dyDescent="0.25">
      <c r="A18" s="32" t="s">
        <v>81</v>
      </c>
      <c r="B18" s="537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42622</v>
      </c>
      <c r="X18" s="10">
        <v>119.03</v>
      </c>
      <c r="Y18" s="10">
        <v>119.16</v>
      </c>
      <c r="Z18" s="10">
        <v>118.18</v>
      </c>
      <c r="AA18" s="10">
        <v>118.23</v>
      </c>
      <c r="AB18" s="95">
        <v>7957300</v>
      </c>
      <c r="AC18" s="10">
        <v>118.23</v>
      </c>
      <c r="AD18" s="2">
        <f t="shared" si="0"/>
        <v>0.97999999999998977</v>
      </c>
      <c r="AE18" s="138">
        <f t="shared" si="1"/>
        <v>-1.037917468820615E-2</v>
      </c>
    </row>
    <row r="19" spans="1:31" ht="15.75" thickBot="1" x14ac:dyDescent="0.3">
      <c r="A19" s="359" t="s">
        <v>202</v>
      </c>
      <c r="B19" s="538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42621</v>
      </c>
      <c r="X19" s="10">
        <v>119.37</v>
      </c>
      <c r="Y19" s="10">
        <v>119.82</v>
      </c>
      <c r="Z19" s="10">
        <v>119.14</v>
      </c>
      <c r="AA19" s="10">
        <v>119.47</v>
      </c>
      <c r="AB19" s="95">
        <v>4833000</v>
      </c>
      <c r="AC19" s="10">
        <v>119.47</v>
      </c>
      <c r="AD19" s="2">
        <f t="shared" si="0"/>
        <v>0.67999999999999261</v>
      </c>
      <c r="AE19" s="138">
        <f t="shared" si="1"/>
        <v>-1.1704706964300593E-3</v>
      </c>
    </row>
    <row r="20" spans="1:31" x14ac:dyDescent="0.25">
      <c r="W20" s="133">
        <v>42620</v>
      </c>
      <c r="X20" s="10">
        <v>119.84</v>
      </c>
      <c r="Y20" s="10">
        <v>119.95</v>
      </c>
      <c r="Z20" s="10">
        <v>119.44</v>
      </c>
      <c r="AA20" s="10">
        <v>119.61</v>
      </c>
      <c r="AB20" s="95">
        <v>4753800</v>
      </c>
      <c r="AC20" s="10">
        <v>119.61</v>
      </c>
      <c r="AD20" s="2">
        <f t="shared" si="0"/>
        <v>0.51000000000000512</v>
      </c>
      <c r="AE20" s="138">
        <f t="shared" si="1"/>
        <v>-1.1691022964509523E-3</v>
      </c>
    </row>
    <row r="21" spans="1:31" x14ac:dyDescent="0.25">
      <c r="W21" s="133">
        <v>42619</v>
      </c>
      <c r="X21" s="10">
        <v>119.78</v>
      </c>
      <c r="Y21" s="10">
        <v>119.97</v>
      </c>
      <c r="Z21" s="10">
        <v>119.36</v>
      </c>
      <c r="AA21" s="10">
        <v>119.75</v>
      </c>
      <c r="AB21" s="95">
        <v>5280700</v>
      </c>
      <c r="AC21" s="10">
        <v>119.75</v>
      </c>
      <c r="AD21" s="2">
        <f t="shared" si="0"/>
        <v>0.60999999999999943</v>
      </c>
      <c r="AE21" s="138">
        <f t="shared" si="1"/>
        <v>3.6037546094536133E-3</v>
      </c>
    </row>
    <row r="22" spans="1:31" x14ac:dyDescent="0.25">
      <c r="W22" s="133">
        <v>42615</v>
      </c>
      <c r="X22" s="10">
        <v>119.36</v>
      </c>
      <c r="Y22" s="10">
        <v>119.81</v>
      </c>
      <c r="Z22" s="10">
        <v>118.9</v>
      </c>
      <c r="AA22" s="10">
        <v>119.32</v>
      </c>
      <c r="AB22" s="95">
        <v>5806400</v>
      </c>
      <c r="AC22" s="10">
        <v>119.32</v>
      </c>
      <c r="AD22" s="2">
        <f t="shared" si="0"/>
        <v>0.90999999999999659</v>
      </c>
      <c r="AE22" s="138">
        <f t="shared" si="1"/>
        <v>2.0154517971111563E-3</v>
      </c>
    </row>
    <row r="23" spans="1:31" x14ac:dyDescent="0.25">
      <c r="W23" s="133">
        <v>42614</v>
      </c>
      <c r="X23" s="10">
        <v>119.19</v>
      </c>
      <c r="Y23" s="10">
        <v>119.39</v>
      </c>
      <c r="Z23" s="10">
        <v>118.6</v>
      </c>
      <c r="AA23" s="10">
        <v>119.08</v>
      </c>
      <c r="AB23" s="95">
        <v>4551800</v>
      </c>
      <c r="AC23" s="10">
        <v>119.08</v>
      </c>
      <c r="AD23" s="2">
        <f t="shared" si="0"/>
        <v>0.79000000000000625</v>
      </c>
      <c r="AE23" s="138">
        <f t="shared" si="1"/>
        <v>-2.1786492374727962E-3</v>
      </c>
    </row>
    <row r="24" spans="1:31" x14ac:dyDescent="0.25">
      <c r="B24" s="539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119.54</v>
      </c>
      <c r="Y24" s="10">
        <v>119.62</v>
      </c>
      <c r="Z24" s="10">
        <v>119.01</v>
      </c>
      <c r="AA24" s="10">
        <v>119.34</v>
      </c>
      <c r="AB24" s="95">
        <v>5693100</v>
      </c>
      <c r="AC24" s="10">
        <v>119.34</v>
      </c>
      <c r="AD24" s="2">
        <f t="shared" si="0"/>
        <v>0.60999999999999943</v>
      </c>
      <c r="AE24" s="138">
        <f t="shared" si="1"/>
        <v>-1.0881392818280489E-3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42612</v>
      </c>
      <c r="X25" s="10">
        <v>120.67</v>
      </c>
      <c r="Y25" s="10">
        <v>120.67</v>
      </c>
      <c r="Z25" s="10">
        <v>119.26</v>
      </c>
      <c r="AA25" s="10">
        <v>119.47</v>
      </c>
      <c r="AB25" s="95">
        <v>3820500</v>
      </c>
      <c r="AC25" s="10">
        <v>119.47</v>
      </c>
      <c r="AD25" s="2">
        <f t="shared" si="0"/>
        <v>1.4099999999999966</v>
      </c>
      <c r="AE25" s="138">
        <f t="shared" si="1"/>
        <v>-3.7525016677785183E-3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42611</v>
      </c>
      <c r="X26" s="10">
        <v>119.3</v>
      </c>
      <c r="Y26" s="10">
        <v>120.13</v>
      </c>
      <c r="Z26" s="10">
        <v>119.06</v>
      </c>
      <c r="AA26" s="10">
        <v>119.92</v>
      </c>
      <c r="AB26" s="95">
        <v>5074900</v>
      </c>
      <c r="AC26" s="10">
        <v>119.92</v>
      </c>
      <c r="AD26" s="2">
        <f t="shared" si="0"/>
        <v>1.0699999999999932</v>
      </c>
      <c r="AE26" s="138">
        <f t="shared" si="1"/>
        <v>7.3924731182795078E-3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42608</v>
      </c>
      <c r="X27" s="10">
        <v>118.84</v>
      </c>
      <c r="Y27" s="10">
        <v>119.74</v>
      </c>
      <c r="Z27" s="10">
        <v>118.56</v>
      </c>
      <c r="AA27" s="10">
        <v>119.04</v>
      </c>
      <c r="AB27" s="95">
        <v>6482700</v>
      </c>
      <c r="AC27" s="10">
        <v>119.04</v>
      </c>
      <c r="AD27" s="2">
        <f t="shared" si="0"/>
        <v>1.1799999999999926</v>
      </c>
      <c r="AE27" s="138">
        <f t="shared" si="1"/>
        <v>3.9639031795564161E-3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42607</v>
      </c>
      <c r="X28" s="10">
        <v>118.86</v>
      </c>
      <c r="Y28" s="10">
        <v>119.21</v>
      </c>
      <c r="Z28" s="10">
        <v>118.33</v>
      </c>
      <c r="AA28" s="10">
        <v>118.57</v>
      </c>
      <c r="AB28" s="95">
        <v>5566000</v>
      </c>
      <c r="AC28" s="10">
        <v>118.57</v>
      </c>
      <c r="AD28" s="2">
        <f t="shared" si="0"/>
        <v>0.87999999999999545</v>
      </c>
      <c r="AE28" s="138">
        <f t="shared" si="1"/>
        <v>-1.1793446213461678E-3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42606</v>
      </c>
      <c r="X29" s="10">
        <v>119.48</v>
      </c>
      <c r="Y29" s="10">
        <v>119.61</v>
      </c>
      <c r="Z29" s="10">
        <v>118.62</v>
      </c>
      <c r="AA29" s="10">
        <v>118.71</v>
      </c>
      <c r="AB29" s="95">
        <v>6303900</v>
      </c>
      <c r="AC29" s="10">
        <v>118.71</v>
      </c>
      <c r="AD29" s="2">
        <f t="shared" si="0"/>
        <v>0.98999999999999488</v>
      </c>
      <c r="AE29" s="138">
        <f t="shared" si="1"/>
        <v>-6.111855324849369E-3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42605</v>
      </c>
      <c r="X30" s="10">
        <v>119.67</v>
      </c>
      <c r="Y30" s="10">
        <v>119.96</v>
      </c>
      <c r="Z30" s="10">
        <v>119.02</v>
      </c>
      <c r="AA30" s="10">
        <v>119.44</v>
      </c>
      <c r="AB30" s="95">
        <v>5603200</v>
      </c>
      <c r="AC30" s="10">
        <v>119.44</v>
      </c>
      <c r="AD30" s="2">
        <f t="shared" si="0"/>
        <v>0.93999999999999773</v>
      </c>
      <c r="AE30" s="138">
        <f t="shared" si="1"/>
        <v>2.6021992780995706E-3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42604</v>
      </c>
      <c r="X31" s="10">
        <v>119.9</v>
      </c>
      <c r="Y31" s="10">
        <v>119.9</v>
      </c>
      <c r="Z31" s="10">
        <v>118.95</v>
      </c>
      <c r="AA31" s="10">
        <v>119.13</v>
      </c>
      <c r="AB31" s="95">
        <v>6544900</v>
      </c>
      <c r="AC31" s="10">
        <v>119.13</v>
      </c>
      <c r="AD31" s="2">
        <f t="shared" si="0"/>
        <v>0.95000000000000284</v>
      </c>
      <c r="AE31" s="138">
        <f t="shared" si="1"/>
        <v>-6.5877251501000877E-3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42601</v>
      </c>
      <c r="X32" s="10">
        <v>119.91</v>
      </c>
      <c r="Y32" s="10">
        <v>119.99</v>
      </c>
      <c r="Z32" s="10">
        <v>119.32</v>
      </c>
      <c r="AA32" s="10">
        <v>119.92</v>
      </c>
      <c r="AB32" s="95">
        <v>7798300</v>
      </c>
      <c r="AC32" s="10">
        <v>119.92</v>
      </c>
      <c r="AD32" s="2">
        <f t="shared" si="0"/>
        <v>0.67000000000000171</v>
      </c>
      <c r="AE32" s="138" t="e">
        <f t="shared" si="1"/>
        <v>#DIV/0!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42601</v>
      </c>
      <c r="X33" s="10" t="s">
        <v>368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42600</v>
      </c>
      <c r="X34" s="10">
        <v>121.17</v>
      </c>
      <c r="Y34" s="10">
        <v>121.39</v>
      </c>
      <c r="Z34" s="10">
        <v>119.9</v>
      </c>
      <c r="AA34" s="10">
        <v>120.72</v>
      </c>
      <c r="AB34" s="95">
        <v>8728000</v>
      </c>
      <c r="AC34" s="10">
        <v>119.92</v>
      </c>
      <c r="AD34" s="2">
        <f t="shared" si="0"/>
        <v>1.4899999999999949</v>
      </c>
      <c r="AE34" s="138">
        <f t="shared" si="1"/>
        <v>-4.8958592647913024E-3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42599</v>
      </c>
      <c r="X35" s="10">
        <v>120.5</v>
      </c>
      <c r="Y35" s="10">
        <v>121.33</v>
      </c>
      <c r="Z35" s="10">
        <v>119.85</v>
      </c>
      <c r="AA35" s="10">
        <v>121.31</v>
      </c>
      <c r="AB35" s="95">
        <v>10442800</v>
      </c>
      <c r="AC35" s="10">
        <v>120.51</v>
      </c>
      <c r="AD35" s="2">
        <f t="shared" si="0"/>
        <v>1.480000000000004</v>
      </c>
      <c r="AE35" s="138">
        <f t="shared" si="1"/>
        <v>8.1987785493182752E-3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42598</v>
      </c>
      <c r="X36" s="10">
        <v>122.11</v>
      </c>
      <c r="Y36" s="10">
        <v>122.32</v>
      </c>
      <c r="Z36" s="10">
        <v>120.06</v>
      </c>
      <c r="AA36" s="10">
        <v>120.33</v>
      </c>
      <c r="AB36" s="95">
        <v>11289100</v>
      </c>
      <c r="AC36" s="10">
        <v>119.53</v>
      </c>
      <c r="AD36" s="2">
        <f t="shared" si="0"/>
        <v>2.2599999999999909</v>
      </c>
      <c r="AE36" s="138">
        <f t="shared" si="1"/>
        <v>-1.6213991769547298E-2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42597</v>
      </c>
      <c r="X37" s="10">
        <v>123.12</v>
      </c>
      <c r="Y37" s="10">
        <v>123.27</v>
      </c>
      <c r="Z37" s="10">
        <v>122.28</v>
      </c>
      <c r="AA37" s="10">
        <v>122.31</v>
      </c>
      <c r="AB37" s="95">
        <v>6469500</v>
      </c>
      <c r="AC37" s="10">
        <v>121.5</v>
      </c>
      <c r="AD37" s="2">
        <f t="shared" si="0"/>
        <v>0.98999999999999488</v>
      </c>
      <c r="AE37" s="138">
        <f t="shared" si="1"/>
        <v>-7.3529411764706731E-3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42594</v>
      </c>
      <c r="X38" s="10">
        <v>123.47</v>
      </c>
      <c r="Y38" s="10">
        <v>123.77</v>
      </c>
      <c r="Z38" s="10">
        <v>122.95</v>
      </c>
      <c r="AA38" s="10">
        <v>123.22</v>
      </c>
      <c r="AB38" s="95">
        <v>4234800</v>
      </c>
      <c r="AC38" s="10">
        <v>122.4</v>
      </c>
      <c r="AD38" s="2">
        <f t="shared" si="0"/>
        <v>0.81999999999999318</v>
      </c>
      <c r="AE38" s="138">
        <f t="shared" si="1"/>
        <v>-4.4733631557543063E-3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42593</v>
      </c>
      <c r="X39" s="10">
        <v>123.85</v>
      </c>
      <c r="Y39" s="10">
        <v>124.14</v>
      </c>
      <c r="Z39" s="10">
        <v>123.47</v>
      </c>
      <c r="AA39" s="10">
        <v>123.77</v>
      </c>
      <c r="AB39" s="95">
        <v>4052000</v>
      </c>
      <c r="AC39" s="10">
        <v>122.95</v>
      </c>
      <c r="AD39" s="2">
        <f t="shared" si="0"/>
        <v>0.67000000000000171</v>
      </c>
      <c r="AE39" s="138">
        <f t="shared" si="1"/>
        <v>3.345846254284357E-3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584" t="s">
        <v>78</v>
      </c>
      <c r="P40" s="584"/>
      <c r="W40" s="133">
        <v>42592</v>
      </c>
      <c r="X40" s="10">
        <v>123.59</v>
      </c>
      <c r="Y40" s="10">
        <v>123.78</v>
      </c>
      <c r="Z40" s="10">
        <v>123.24</v>
      </c>
      <c r="AA40" s="10">
        <v>123.36</v>
      </c>
      <c r="AB40" s="95">
        <v>4333500</v>
      </c>
      <c r="AC40" s="10">
        <v>122.54</v>
      </c>
      <c r="AD40" s="2">
        <f t="shared" si="0"/>
        <v>0.54000000000000625</v>
      </c>
      <c r="AE40" s="138">
        <f t="shared" si="1"/>
        <v>-5.7091591224200933E-4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131.09800000000001</v>
      </c>
      <c r="Q41" s="2"/>
      <c r="W41" s="133">
        <v>42591</v>
      </c>
      <c r="X41" s="10">
        <v>123.91</v>
      </c>
      <c r="Y41" s="10">
        <v>124</v>
      </c>
      <c r="Z41" s="10">
        <v>123.33</v>
      </c>
      <c r="AA41" s="10">
        <v>123.43</v>
      </c>
      <c r="AB41" s="95">
        <v>3941500</v>
      </c>
      <c r="AC41" s="10">
        <v>122.61</v>
      </c>
      <c r="AD41" s="2">
        <f t="shared" si="0"/>
        <v>0.67000000000000171</v>
      </c>
      <c r="AE41" s="138">
        <f t="shared" si="1"/>
        <v>-1.7910933810958429E-3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129.90620000000001</v>
      </c>
      <c r="Q42" s="2"/>
      <c r="T42" s="91" t="s">
        <v>113</v>
      </c>
      <c r="W42" s="133">
        <v>42590</v>
      </c>
      <c r="X42" s="10">
        <v>124</v>
      </c>
      <c r="Y42" s="10">
        <v>124.15</v>
      </c>
      <c r="Z42" s="10">
        <v>123.23</v>
      </c>
      <c r="AA42" s="10">
        <v>123.65</v>
      </c>
      <c r="AB42" s="95">
        <v>5232500</v>
      </c>
      <c r="AC42" s="10">
        <v>122.83</v>
      </c>
      <c r="AD42" s="2">
        <f t="shared" si="0"/>
        <v>0.92000000000000171</v>
      </c>
      <c r="AE42" s="138">
        <f t="shared" si="1"/>
        <v>-4.7804245665208356E-3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128.71440000000001</v>
      </c>
      <c r="Q43" s="2"/>
      <c r="T43" s="128" t="s">
        <v>98</v>
      </c>
      <c r="U43" s="129">
        <v>118.13</v>
      </c>
      <c r="W43" s="133">
        <v>42587</v>
      </c>
      <c r="X43" s="10">
        <v>124.38</v>
      </c>
      <c r="Y43" s="10">
        <v>124.38</v>
      </c>
      <c r="Z43" s="10">
        <v>123.76</v>
      </c>
      <c r="AA43" s="10">
        <v>124.24</v>
      </c>
      <c r="AB43" s="95">
        <v>5146900</v>
      </c>
      <c r="AC43" s="10">
        <v>123.42</v>
      </c>
      <c r="AD43" s="2">
        <f t="shared" si="0"/>
        <v>0.61999999999999034</v>
      </c>
      <c r="AE43" s="138">
        <f t="shared" si="1"/>
        <v>3.0884265279582657E-3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127.52260000000001</v>
      </c>
      <c r="Q44" s="2"/>
      <c r="T44" s="93" t="s">
        <v>99</v>
      </c>
      <c r="U44" s="130">
        <v>118</v>
      </c>
      <c r="W44" s="133">
        <v>42586</v>
      </c>
      <c r="X44" s="10">
        <v>124.24</v>
      </c>
      <c r="Y44" s="10">
        <v>124.39</v>
      </c>
      <c r="Z44" s="10">
        <v>123.64</v>
      </c>
      <c r="AA44" s="10">
        <v>123.86</v>
      </c>
      <c r="AB44" s="95">
        <v>4728200</v>
      </c>
      <c r="AC44" s="10">
        <v>123.04</v>
      </c>
      <c r="AD44" s="2">
        <f t="shared" si="0"/>
        <v>0.75</v>
      </c>
      <c r="AE44" s="138">
        <f t="shared" si="1"/>
        <v>-3.2499187520307338E-4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126.33080000000001</v>
      </c>
      <c r="Q45" s="2"/>
      <c r="T45" s="93" t="s">
        <v>100</v>
      </c>
      <c r="U45" s="130" t="s">
        <v>630</v>
      </c>
      <c r="W45" s="133">
        <v>42585</v>
      </c>
      <c r="X45" s="10">
        <v>125</v>
      </c>
      <c r="Y45" s="10">
        <v>125</v>
      </c>
      <c r="Z45" s="10">
        <v>123.69</v>
      </c>
      <c r="AA45" s="10">
        <v>123.9</v>
      </c>
      <c r="AB45" s="95">
        <v>5310600</v>
      </c>
      <c r="AC45" s="10">
        <v>123.08</v>
      </c>
      <c r="AD45" s="2">
        <f t="shared" si="0"/>
        <v>1.3100000000000023</v>
      </c>
      <c r="AE45" s="138">
        <f t="shared" si="1"/>
        <v>-7.579422673762326E-3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125.13900000000001</v>
      </c>
      <c r="Q46" s="2"/>
      <c r="T46" s="93" t="s">
        <v>101</v>
      </c>
      <c r="U46" s="130" t="s">
        <v>631</v>
      </c>
      <c r="W46" s="133">
        <v>42584</v>
      </c>
      <c r="X46" s="10">
        <v>125.65</v>
      </c>
      <c r="Y46" s="10">
        <v>125.9</v>
      </c>
      <c r="Z46" s="10">
        <v>124.48</v>
      </c>
      <c r="AA46" s="10">
        <v>124.85</v>
      </c>
      <c r="AB46" s="95">
        <v>7158700</v>
      </c>
      <c r="AC46" s="10">
        <v>124.02</v>
      </c>
      <c r="AD46" s="2">
        <f t="shared" si="0"/>
        <v>1.4200000000000017</v>
      </c>
      <c r="AE46" s="138">
        <f t="shared" si="1"/>
        <v>-4.4151882475715887E-3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123.94720000000001</v>
      </c>
      <c r="Q47" s="2"/>
      <c r="T47" s="93" t="s">
        <v>102</v>
      </c>
      <c r="U47" s="130">
        <v>126.61</v>
      </c>
      <c r="W47" s="133">
        <v>42583</v>
      </c>
      <c r="X47" s="10">
        <v>125.31</v>
      </c>
      <c r="Y47" s="10">
        <v>125.71</v>
      </c>
      <c r="Z47" s="10">
        <v>125.1</v>
      </c>
      <c r="AA47" s="10">
        <v>125.4</v>
      </c>
      <c r="AB47" s="95">
        <v>4615100</v>
      </c>
      <c r="AC47" s="10">
        <v>124.57</v>
      </c>
      <c r="AD47" s="2">
        <f t="shared" si="0"/>
        <v>0.60999999999999943</v>
      </c>
      <c r="AE47" s="138">
        <f t="shared" si="1"/>
        <v>1.3665594855305496E-3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122.75540000000001</v>
      </c>
      <c r="Q48" s="2"/>
      <c r="T48" s="93" t="s">
        <v>103</v>
      </c>
      <c r="U48" s="130">
        <v>0.70103199999999999</v>
      </c>
      <c r="W48" s="133">
        <v>42580</v>
      </c>
      <c r="X48" s="10">
        <v>124.34</v>
      </c>
      <c r="Y48" s="10">
        <v>125.32</v>
      </c>
      <c r="Z48" s="10">
        <v>124.34</v>
      </c>
      <c r="AA48" s="10">
        <v>125.23</v>
      </c>
      <c r="AB48" s="95">
        <v>7020900</v>
      </c>
      <c r="AC48" s="10">
        <v>124.4</v>
      </c>
      <c r="AD48" s="2">
        <f t="shared" si="0"/>
        <v>0.97999999999998977</v>
      </c>
      <c r="AE48" s="138">
        <f t="shared" si="1"/>
        <v>6.1468780329991812E-3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121.56360000000001</v>
      </c>
      <c r="Q49" s="2"/>
      <c r="T49" s="93" t="s">
        <v>104</v>
      </c>
      <c r="U49" s="130" t="s">
        <v>369</v>
      </c>
      <c r="W49" s="133">
        <v>42579</v>
      </c>
      <c r="X49" s="10">
        <v>124.98</v>
      </c>
      <c r="Y49" s="10">
        <v>125</v>
      </c>
      <c r="Z49" s="10">
        <v>124.41</v>
      </c>
      <c r="AA49" s="10">
        <v>124.46</v>
      </c>
      <c r="AB49" s="95">
        <v>4320400</v>
      </c>
      <c r="AC49" s="10">
        <v>123.64</v>
      </c>
      <c r="AD49" s="2">
        <f t="shared" si="0"/>
        <v>0.59000000000000341</v>
      </c>
      <c r="AE49" s="138">
        <f t="shared" si="1"/>
        <v>-2.4205260609971857E-3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120.37180000000001</v>
      </c>
      <c r="Q50" s="2"/>
      <c r="T50" s="93"/>
      <c r="U50" s="130"/>
      <c r="W50" s="133">
        <v>42578</v>
      </c>
      <c r="X50" s="10">
        <v>125.1</v>
      </c>
      <c r="Y50" s="10">
        <v>125.23</v>
      </c>
      <c r="Z50" s="10">
        <v>124.34</v>
      </c>
      <c r="AA50" s="10">
        <v>124.77</v>
      </c>
      <c r="AB50" s="95">
        <v>4812600</v>
      </c>
      <c r="AC50" s="10">
        <v>123.94</v>
      </c>
      <c r="AD50" s="2">
        <f t="shared" si="0"/>
        <v>0.89000000000000057</v>
      </c>
      <c r="AE50" s="138">
        <f t="shared" si="1"/>
        <v>-3.0566280566279858E-3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119.18</v>
      </c>
      <c r="Q51" s="2"/>
      <c r="T51" s="93" t="s">
        <v>105</v>
      </c>
      <c r="U51" s="130" t="s">
        <v>632</v>
      </c>
      <c r="W51" s="133">
        <v>42577</v>
      </c>
      <c r="X51" s="10">
        <v>125.03</v>
      </c>
      <c r="Y51" s="10">
        <v>125.55</v>
      </c>
      <c r="Z51" s="10">
        <v>124.75</v>
      </c>
      <c r="AA51" s="10">
        <v>125.15</v>
      </c>
      <c r="AB51" s="95">
        <v>5589900</v>
      </c>
      <c r="AC51" s="10">
        <v>124.32</v>
      </c>
      <c r="AD51" s="2">
        <f t="shared" si="0"/>
        <v>0.79999999999999716</v>
      </c>
      <c r="AE51" s="138">
        <f t="shared" si="1"/>
        <v>2.0957601160727091E-3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117.98820000000001</v>
      </c>
      <c r="Q52" s="2"/>
      <c r="T52" s="93" t="s">
        <v>106</v>
      </c>
      <c r="U52" s="130" t="s">
        <v>446</v>
      </c>
      <c r="W52" s="133">
        <v>42576</v>
      </c>
      <c r="X52" s="10">
        <v>125.07</v>
      </c>
      <c r="Y52" s="10">
        <v>125.13</v>
      </c>
      <c r="Z52" s="10">
        <v>124.14</v>
      </c>
      <c r="AA52" s="10">
        <v>124.89</v>
      </c>
      <c r="AB52" s="95">
        <v>4880600</v>
      </c>
      <c r="AC52" s="10">
        <v>124.06</v>
      </c>
      <c r="AD52" s="2">
        <f t="shared" si="0"/>
        <v>0.98999999999999488</v>
      </c>
      <c r="AE52" s="138">
        <f t="shared" si="1"/>
        <v>-1.1272141706923922E-3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116.79640000000001</v>
      </c>
      <c r="Q53" s="2"/>
      <c r="T53" s="93" t="s">
        <v>107</v>
      </c>
      <c r="U53" s="131">
        <v>6098589</v>
      </c>
      <c r="W53" s="133">
        <v>42573</v>
      </c>
      <c r="X53" s="10">
        <v>125.12</v>
      </c>
      <c r="Y53" s="10">
        <v>125.35</v>
      </c>
      <c r="Z53" s="10">
        <v>124.65</v>
      </c>
      <c r="AA53" s="10">
        <v>125.03</v>
      </c>
      <c r="AB53" s="95">
        <v>5839200</v>
      </c>
      <c r="AC53" s="10">
        <v>124.2</v>
      </c>
      <c r="AD53" s="2">
        <f t="shared" si="0"/>
        <v>0.69999999999998863</v>
      </c>
      <c r="AE53" s="138">
        <f t="shared" si="1"/>
        <v>-9.6525096525090781E-4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115.6046</v>
      </c>
      <c r="T54" s="93" t="s">
        <v>110</v>
      </c>
      <c r="U54" s="131">
        <v>6252280</v>
      </c>
      <c r="W54" s="133">
        <v>42572</v>
      </c>
      <c r="X54" s="10">
        <v>125.21</v>
      </c>
      <c r="Y54" s="10">
        <v>125.74</v>
      </c>
      <c r="Z54" s="10">
        <v>124.89</v>
      </c>
      <c r="AA54" s="10">
        <v>125.15</v>
      </c>
      <c r="AB54" s="95">
        <v>5492600</v>
      </c>
      <c r="AC54" s="10">
        <v>124.32</v>
      </c>
      <c r="AD54" s="2">
        <f t="shared" si="0"/>
        <v>0.84999999999999432</v>
      </c>
      <c r="AE54" s="138">
        <f t="shared" si="1"/>
        <v>8.0444051162364971E-5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114.4128</v>
      </c>
      <c r="T55" s="93" t="s">
        <v>108</v>
      </c>
      <c r="U55" s="130" t="s">
        <v>633</v>
      </c>
      <c r="W55" s="133">
        <v>42571</v>
      </c>
      <c r="X55" s="10">
        <v>125.84</v>
      </c>
      <c r="Y55" s="10">
        <v>126.07</v>
      </c>
      <c r="Z55" s="10">
        <v>125.04</v>
      </c>
      <c r="AA55" s="10">
        <v>125.14</v>
      </c>
      <c r="AB55" s="95">
        <v>7334600</v>
      </c>
      <c r="AC55" s="10">
        <v>124.31</v>
      </c>
      <c r="AD55" s="2">
        <f t="shared" si="0"/>
        <v>1.0299999999999869</v>
      </c>
      <c r="AE55" s="138">
        <f t="shared" si="1"/>
        <v>-8.8410223436741209E-4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113.221</v>
      </c>
      <c r="T56" s="93" t="s">
        <v>111</v>
      </c>
      <c r="U56" s="130">
        <v>22.14</v>
      </c>
      <c r="W56" s="133">
        <v>42570</v>
      </c>
      <c r="X56" s="10">
        <v>124.78</v>
      </c>
      <c r="Y56" s="10">
        <v>125.75</v>
      </c>
      <c r="Z56" s="10">
        <v>123.34</v>
      </c>
      <c r="AA56" s="10">
        <v>125.25</v>
      </c>
      <c r="AB56" s="95">
        <v>11325700</v>
      </c>
      <c r="AC56" s="10">
        <v>124.42</v>
      </c>
      <c r="AD56" s="2">
        <f t="shared" si="0"/>
        <v>2.4099999999999966</v>
      </c>
      <c r="AE56" s="138">
        <f t="shared" si="1"/>
        <v>1.716808371484646E-2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112.0292</v>
      </c>
      <c r="T57" s="93" t="s">
        <v>112</v>
      </c>
      <c r="U57" s="130">
        <v>5.37</v>
      </c>
      <c r="W57" s="133">
        <v>42569</v>
      </c>
      <c r="X57" s="10">
        <v>123</v>
      </c>
      <c r="Y57" s="10">
        <v>123.22</v>
      </c>
      <c r="Z57" s="10">
        <v>122.44</v>
      </c>
      <c r="AA57" s="10">
        <v>123.14</v>
      </c>
      <c r="AB57" s="95">
        <v>6599200</v>
      </c>
      <c r="AC57" s="10">
        <v>122.32</v>
      </c>
      <c r="AD57" s="2">
        <f t="shared" si="0"/>
        <v>0.78000000000000114</v>
      </c>
      <c r="AE57" s="138">
        <f t="shared" si="1"/>
        <v>1.145850384678182E-3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110.83740000000002</v>
      </c>
      <c r="T58" s="93" t="s">
        <v>109</v>
      </c>
      <c r="U58" s="130" t="s">
        <v>634</v>
      </c>
      <c r="W58" s="133">
        <v>42566</v>
      </c>
      <c r="X58" s="10">
        <v>123.77</v>
      </c>
      <c r="Y58" s="10">
        <v>124.3</v>
      </c>
      <c r="Z58" s="10">
        <v>122.71</v>
      </c>
      <c r="AA58" s="10">
        <v>123</v>
      </c>
      <c r="AB58" s="95">
        <v>7192800</v>
      </c>
      <c r="AC58" s="10">
        <v>122.18</v>
      </c>
      <c r="AD58" s="2">
        <f t="shared" si="0"/>
        <v>1.5900000000000034</v>
      </c>
      <c r="AE58" s="138">
        <f t="shared" si="1"/>
        <v>-1.4710689767897245E-3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109.64560000000002</v>
      </c>
      <c r="W59" s="133">
        <v>42565</v>
      </c>
      <c r="X59" s="10">
        <v>122.98</v>
      </c>
      <c r="Y59" s="10">
        <v>123.74</v>
      </c>
      <c r="Z59" s="10">
        <v>122.91</v>
      </c>
      <c r="AA59" s="10">
        <v>123.18</v>
      </c>
      <c r="AB59" s="95">
        <v>5322700</v>
      </c>
      <c r="AC59" s="10">
        <v>122.36</v>
      </c>
      <c r="AD59" s="2">
        <f t="shared" si="0"/>
        <v>0.82999999999999829</v>
      </c>
      <c r="AE59" s="138">
        <f t="shared" si="1"/>
        <v>1.4732362088720752E-3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108.45380000000002</v>
      </c>
      <c r="W60" s="133">
        <v>42564</v>
      </c>
      <c r="X60" s="10">
        <v>122.68</v>
      </c>
      <c r="Y60" s="10">
        <v>123.4</v>
      </c>
      <c r="Z60" s="10">
        <v>122.3</v>
      </c>
      <c r="AA60" s="10">
        <v>123</v>
      </c>
      <c r="AB60" s="95">
        <v>5230800</v>
      </c>
      <c r="AC60" s="10">
        <v>122.18</v>
      </c>
      <c r="AD60" s="2">
        <f t="shared" si="0"/>
        <v>1.1000000000000085</v>
      </c>
      <c r="AE60" s="138">
        <f t="shared" si="1"/>
        <v>5.732536237819108E-4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107.26200000000001</v>
      </c>
      <c r="W61" s="133">
        <v>42563</v>
      </c>
      <c r="X61" s="10">
        <v>122.65</v>
      </c>
      <c r="Y61" s="10">
        <v>123.2</v>
      </c>
      <c r="Z61" s="10">
        <v>122.61</v>
      </c>
      <c r="AA61" s="10">
        <v>122.92</v>
      </c>
      <c r="AB61" s="95">
        <v>6415900</v>
      </c>
      <c r="AC61" s="10">
        <v>122.11</v>
      </c>
      <c r="AD61" s="2">
        <f t="shared" si="0"/>
        <v>0.59000000000000341</v>
      </c>
      <c r="AE61" s="138">
        <f t="shared" si="1"/>
        <v>-8.1886668850339461E-5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42562</v>
      </c>
      <c r="X62" s="10">
        <v>122.71</v>
      </c>
      <c r="Y62" s="10">
        <v>123.45</v>
      </c>
      <c r="Z62" s="10">
        <v>122.41</v>
      </c>
      <c r="AA62" s="10">
        <v>122.93</v>
      </c>
      <c r="AB62" s="95">
        <v>6711600</v>
      </c>
      <c r="AC62" s="10">
        <v>122.12</v>
      </c>
      <c r="AD62" s="2">
        <f t="shared" si="0"/>
        <v>1.0400000000000063</v>
      </c>
      <c r="AE62" s="138">
        <f t="shared" si="1"/>
        <v>6.5552277941649528E-4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42559</v>
      </c>
      <c r="X63" s="10">
        <v>123</v>
      </c>
      <c r="Y63" s="10">
        <v>123.1</v>
      </c>
      <c r="Z63" s="10">
        <v>121.96</v>
      </c>
      <c r="AA63" s="10">
        <v>122.85</v>
      </c>
      <c r="AB63" s="95">
        <v>6129900</v>
      </c>
      <c r="AC63" s="10">
        <v>122.04</v>
      </c>
      <c r="AD63" s="2">
        <f t="shared" si="0"/>
        <v>1.1400000000000006</v>
      </c>
      <c r="AE63" s="138">
        <f t="shared" si="1"/>
        <v>2.7937551355792234E-3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42558</v>
      </c>
      <c r="X64" s="10">
        <v>122.59</v>
      </c>
      <c r="Y64" s="10">
        <v>122.81</v>
      </c>
      <c r="Z64" s="10">
        <v>122.01</v>
      </c>
      <c r="AA64" s="10">
        <v>122.51</v>
      </c>
      <c r="AB64" s="95">
        <v>6058700</v>
      </c>
      <c r="AC64" s="10">
        <v>121.7</v>
      </c>
      <c r="AD64" s="2">
        <f t="shared" si="0"/>
        <v>0.79999999999999716</v>
      </c>
      <c r="AE64" s="138">
        <f t="shared" si="1"/>
        <v>-1.0670606582943165E-3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42557</v>
      </c>
      <c r="X65" s="10">
        <v>121.93</v>
      </c>
      <c r="Y65" s="10">
        <v>122.66</v>
      </c>
      <c r="Z65" s="10">
        <v>121.54</v>
      </c>
      <c r="AA65" s="10">
        <v>122.64</v>
      </c>
      <c r="AB65" s="95">
        <v>9332400</v>
      </c>
      <c r="AC65" s="10">
        <v>121.83</v>
      </c>
      <c r="AD65" s="2">
        <f t="shared" si="0"/>
        <v>1.1199999999999903</v>
      </c>
      <c r="AE65" s="138">
        <f t="shared" si="1"/>
        <v>3.0462703770788302E-3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42556</v>
      </c>
      <c r="X66" s="10">
        <v>121.36</v>
      </c>
      <c r="Y66" s="10">
        <v>123.23</v>
      </c>
      <c r="Z66" s="10">
        <v>121.34</v>
      </c>
      <c r="AA66" s="10">
        <v>122.27</v>
      </c>
      <c r="AB66" s="95">
        <v>9334100</v>
      </c>
      <c r="AC66" s="10">
        <v>121.46</v>
      </c>
      <c r="AD66" s="2">
        <f t="shared" si="0"/>
        <v>1.8900000000000006</v>
      </c>
      <c r="AE66" s="138">
        <f t="shared" si="1"/>
        <v>8.0504606191384998E-3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42552</v>
      </c>
      <c r="X67" s="10">
        <v>121.3</v>
      </c>
      <c r="Y67" s="10">
        <v>121.54</v>
      </c>
      <c r="Z67" s="10">
        <v>120.79</v>
      </c>
      <c r="AA67" s="10">
        <v>121.29</v>
      </c>
      <c r="AB67" s="95">
        <v>7051400</v>
      </c>
      <c r="AC67" s="10">
        <v>120.49</v>
      </c>
      <c r="AD67" s="2">
        <f>Y67-Z67</f>
        <v>0.75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42551</v>
      </c>
      <c r="X68" s="10">
        <v>119.18</v>
      </c>
      <c r="Y68" s="10">
        <v>121.41</v>
      </c>
      <c r="Z68" s="10">
        <v>119.16</v>
      </c>
      <c r="AA68" s="10">
        <v>121.3</v>
      </c>
      <c r="AB68" s="95">
        <v>11559900</v>
      </c>
      <c r="AC68" s="10">
        <v>120.5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67" priority="9">
      <formula>F33&gt;0</formula>
    </cfRule>
    <cfRule type="expression" dxfId="566" priority="10">
      <formula>F33&lt;0</formula>
    </cfRule>
  </conditionalFormatting>
  <conditionalFormatting sqref="Q7">
    <cfRule type="expression" dxfId="565" priority="7">
      <formula>Q7&gt;0</formula>
    </cfRule>
    <cfRule type="expression" dxfId="564" priority="8">
      <formula>Q7&lt;0</formula>
    </cfRule>
  </conditionalFormatting>
  <conditionalFormatting sqref="Q8">
    <cfRule type="expression" dxfId="563" priority="5">
      <formula>Q8&gt;0</formula>
    </cfRule>
    <cfRule type="expression" dxfId="562" priority="6">
      <formula>Q8&lt;0</formula>
    </cfRule>
  </conditionalFormatting>
  <conditionalFormatting sqref="F25:F32">
    <cfRule type="expression" dxfId="561" priority="3">
      <formula>F25&gt;0</formula>
    </cfRule>
    <cfRule type="expression" dxfId="560" priority="4">
      <formula>F25&lt;0</formula>
    </cfRule>
  </conditionalFormatting>
  <conditionalFormatting sqref="H25:H32">
    <cfRule type="expression" dxfId="559" priority="1">
      <formula>H25&gt;0</formula>
    </cfRule>
    <cfRule type="expression" dxfId="55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0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25" style="80"/>
    <col min="5" max="5" width="9.125" style="2"/>
    <col min="6" max="6" width="10.625" style="2" bestFit="1" customWidth="1"/>
    <col min="7" max="7" width="9.625" bestFit="1" customWidth="1"/>
    <col min="9" max="9" width="15" style="80" bestFit="1" customWidth="1"/>
    <col min="10" max="10" width="9.125" style="2"/>
    <col min="11" max="11" width="10.625" style="2" bestFit="1" customWidth="1"/>
    <col min="17" max="17" width="9.625" bestFit="1" customWidth="1"/>
    <col min="18" max="18" width="21.25" customWidth="1"/>
    <col min="20" max="20" width="11.875" customWidth="1"/>
    <col min="21" max="21" width="16.25" style="34" customWidth="1"/>
    <col min="23" max="23" width="10.625" style="30" customWidth="1"/>
    <col min="24" max="27" width="6" style="2" bestFit="1" customWidth="1"/>
    <col min="28" max="28" width="10.125" bestFit="1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C95-H95</f>
        <v>4500</v>
      </c>
      <c r="T2" s="158"/>
      <c r="U2" s="34" t="s">
        <v>267</v>
      </c>
      <c r="W2" s="123">
        <v>42646</v>
      </c>
      <c r="X2" s="41">
        <v>12.66</v>
      </c>
      <c r="Y2" s="41">
        <v>12.78</v>
      </c>
      <c r="Z2" s="41">
        <v>12.34</v>
      </c>
      <c r="AA2" s="41">
        <v>12.5</v>
      </c>
      <c r="AB2" s="104">
        <v>5753600</v>
      </c>
      <c r="AC2" s="9">
        <v>12.5</v>
      </c>
      <c r="AD2" s="2">
        <f>Y2-Z2</f>
        <v>0.4399999999999995</v>
      </c>
      <c r="AE2" s="138">
        <f>AC2/AC3-1</f>
        <v>-1.1075949367088667E-2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5">
        <f>IF(Q2=0, Q4, (F95-K95)/Q2)</f>
        <v>17.994157777777808</v>
      </c>
      <c r="T3" s="163">
        <v>42640</v>
      </c>
      <c r="U3" s="34" t="s">
        <v>341</v>
      </c>
      <c r="W3" s="123">
        <v>42643</v>
      </c>
      <c r="X3" s="41">
        <v>12.81</v>
      </c>
      <c r="Y3" s="41">
        <v>12.82</v>
      </c>
      <c r="Z3" s="41">
        <v>12.54</v>
      </c>
      <c r="AA3" s="41">
        <v>12.64</v>
      </c>
      <c r="AB3" s="104">
        <v>8204200</v>
      </c>
      <c r="AC3" s="9">
        <v>12.64</v>
      </c>
      <c r="AD3" s="2">
        <f t="shared" ref="AD3:AD66" si="1">Y3-Z3</f>
        <v>0.28000000000000114</v>
      </c>
      <c r="AE3" s="138">
        <f t="shared" ref="AE3:AE66" si="2">AC3/AC4-1</f>
        <v>-9.4043887147334804E-3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12.33</v>
      </c>
      <c r="R4" s="527">
        <v>1.0699999999999999E-2</v>
      </c>
      <c r="T4" s="1"/>
      <c r="W4" s="123">
        <v>42642</v>
      </c>
      <c r="X4" s="41">
        <v>13.22</v>
      </c>
      <c r="Y4" s="41">
        <v>13.22</v>
      </c>
      <c r="Z4" s="41">
        <v>12.7</v>
      </c>
      <c r="AA4" s="41">
        <v>12.76</v>
      </c>
      <c r="AB4" s="104">
        <v>9119400</v>
      </c>
      <c r="AC4" s="9">
        <v>12.76</v>
      </c>
      <c r="AD4" s="2">
        <f t="shared" si="1"/>
        <v>0.52000000000000135</v>
      </c>
      <c r="AE4" s="138">
        <f t="shared" si="2"/>
        <v>-4.1322314049586861E-2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55485</v>
      </c>
      <c r="T5" s="1"/>
      <c r="W5" s="123">
        <v>42641</v>
      </c>
      <c r="X5" s="41">
        <v>13.52</v>
      </c>
      <c r="Y5" s="41">
        <v>13.58</v>
      </c>
      <c r="Z5" s="41">
        <v>13.29</v>
      </c>
      <c r="AA5" s="41">
        <v>13.31</v>
      </c>
      <c r="AB5" s="104">
        <v>6965000</v>
      </c>
      <c r="AC5" s="9">
        <v>13.31</v>
      </c>
      <c r="AD5" s="2">
        <f t="shared" si="1"/>
        <v>0.29000000000000092</v>
      </c>
      <c r="AE5" s="138">
        <f t="shared" si="2"/>
        <v>-1.187824795842618E-2</v>
      </c>
      <c r="AL5" s="234"/>
      <c r="AO5" s="234"/>
    </row>
    <row r="6" spans="1:42" x14ac:dyDescent="0.25">
      <c r="B6" s="473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80973.710000000137</v>
      </c>
      <c r="W6" s="123">
        <v>42640</v>
      </c>
      <c r="X6" s="41">
        <v>13.61</v>
      </c>
      <c r="Y6" s="41">
        <v>13.65</v>
      </c>
      <c r="Z6" s="41">
        <v>13.35</v>
      </c>
      <c r="AA6" s="41">
        <v>13.47</v>
      </c>
      <c r="AB6" s="104">
        <v>4038700</v>
      </c>
      <c r="AC6" s="9">
        <v>13.47</v>
      </c>
      <c r="AD6" s="2">
        <f t="shared" si="1"/>
        <v>0.30000000000000071</v>
      </c>
      <c r="AE6" s="138">
        <f t="shared" si="2"/>
        <v>-1.4630577907827291E-2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185</v>
      </c>
      <c r="Q7" s="2">
        <f>Q10+Q8</f>
        <v>-25488.710000000137</v>
      </c>
      <c r="R7">
        <v>1300</v>
      </c>
      <c r="W7" s="123">
        <v>42639</v>
      </c>
      <c r="X7" s="41">
        <v>13.88</v>
      </c>
      <c r="Y7" s="41">
        <v>13.89</v>
      </c>
      <c r="Z7" s="41">
        <v>13.57</v>
      </c>
      <c r="AA7" s="41">
        <v>13.67</v>
      </c>
      <c r="AB7" s="104">
        <v>3235400</v>
      </c>
      <c r="AC7" s="9">
        <v>13.67</v>
      </c>
      <c r="AD7" s="2">
        <f t="shared" si="1"/>
        <v>0.32000000000000028</v>
      </c>
      <c r="AE7" s="138">
        <f t="shared" si="2"/>
        <v>-1.6546762589928043E-2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188</v>
      </c>
      <c r="P8" s="34"/>
      <c r="Q8" s="2">
        <f>K95+M95-F95+Q2*Q4</f>
        <v>-25488.710000000137</v>
      </c>
      <c r="R8" s="166"/>
      <c r="W8" s="123">
        <v>42636</v>
      </c>
      <c r="X8" s="41">
        <v>13.8</v>
      </c>
      <c r="Y8" s="41">
        <v>14</v>
      </c>
      <c r="Z8" s="41">
        <v>13.75</v>
      </c>
      <c r="AA8" s="41">
        <v>13.9</v>
      </c>
      <c r="AB8" s="104">
        <v>3698500</v>
      </c>
      <c r="AC8" s="9">
        <v>13.9</v>
      </c>
      <c r="AD8" s="2">
        <f t="shared" si="1"/>
        <v>0.25</v>
      </c>
      <c r="AE8" s="138">
        <f t="shared" si="2"/>
        <v>-7.1890726096335289E-4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222</v>
      </c>
      <c r="Q9" s="138">
        <f>IF(Q2=0, 0, Q8/Q6)</f>
        <v>-0.31477759880336587</v>
      </c>
      <c r="W9" s="123">
        <v>42635</v>
      </c>
      <c r="X9" s="41">
        <v>13.89</v>
      </c>
      <c r="Y9" s="41">
        <v>13.96</v>
      </c>
      <c r="Z9" s="41">
        <v>13.66</v>
      </c>
      <c r="AA9" s="41">
        <v>13.91</v>
      </c>
      <c r="AB9" s="104">
        <v>3084700</v>
      </c>
      <c r="AC9" s="9">
        <v>13.91</v>
      </c>
      <c r="AD9" s="2">
        <f t="shared" si="1"/>
        <v>0.30000000000000071</v>
      </c>
      <c r="AE9" s="138">
        <f t="shared" si="2"/>
        <v>8.701957940536742E-3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221</v>
      </c>
      <c r="P10" s="34"/>
      <c r="Q10" s="2">
        <v>0</v>
      </c>
      <c r="W10" s="123">
        <v>42634</v>
      </c>
      <c r="X10" s="41">
        <v>13.67</v>
      </c>
      <c r="Y10" s="41">
        <v>13.91</v>
      </c>
      <c r="Z10" s="41">
        <v>13.63</v>
      </c>
      <c r="AA10" s="41">
        <v>13.79</v>
      </c>
      <c r="AB10" s="104">
        <v>4343300</v>
      </c>
      <c r="AC10" s="9">
        <v>13.79</v>
      </c>
      <c r="AD10" s="2">
        <f t="shared" si="1"/>
        <v>0.27999999999999936</v>
      </c>
      <c r="AE10" s="138">
        <f t="shared" si="2"/>
        <v>1.2481644640234935E-2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182</v>
      </c>
      <c r="P11" s="34"/>
      <c r="Q11" s="138">
        <f>IF(U58="N/A (N/A)", 0, VALUE(TRIM(CLEAN(MID(U58, FIND("(", U58)+1, 5)))))</f>
        <v>0</v>
      </c>
      <c r="T11" s="11"/>
      <c r="W11" s="123">
        <v>42633</v>
      </c>
      <c r="X11" s="41">
        <v>13.29</v>
      </c>
      <c r="Y11" s="41">
        <v>13.65</v>
      </c>
      <c r="Z11" s="41">
        <v>13.22</v>
      </c>
      <c r="AA11" s="41">
        <v>13.62</v>
      </c>
      <c r="AB11" s="104">
        <v>5358200</v>
      </c>
      <c r="AC11" s="9">
        <v>13.62</v>
      </c>
      <c r="AD11" s="2">
        <f t="shared" si="1"/>
        <v>0.42999999999999972</v>
      </c>
      <c r="AE11" s="138">
        <f t="shared" si="2"/>
        <v>2.7149321266968229E-2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42632</v>
      </c>
      <c r="X12" s="41">
        <v>13.37</v>
      </c>
      <c r="Y12" s="41">
        <v>13.44</v>
      </c>
      <c r="Z12" s="41">
        <v>13.04</v>
      </c>
      <c r="AA12" s="41">
        <v>13.26</v>
      </c>
      <c r="AB12" s="104">
        <v>3460100</v>
      </c>
      <c r="AC12" s="9">
        <v>13.26</v>
      </c>
      <c r="AD12" s="2">
        <f t="shared" si="1"/>
        <v>0.40000000000000036</v>
      </c>
      <c r="AE12" s="138">
        <f t="shared" si="2"/>
        <v>-2.2573363431150906E-3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42629</v>
      </c>
      <c r="X13" s="41">
        <v>12.99</v>
      </c>
      <c r="Y13" s="41">
        <v>13.32</v>
      </c>
      <c r="Z13" s="41">
        <v>12.89</v>
      </c>
      <c r="AA13" s="41">
        <v>13.29</v>
      </c>
      <c r="AB13" s="104">
        <v>6121800</v>
      </c>
      <c r="AC13" s="9">
        <v>13.29</v>
      </c>
      <c r="AD13" s="2">
        <f t="shared" si="1"/>
        <v>0.42999999999999972</v>
      </c>
      <c r="AE13" s="138">
        <f t="shared" si="2"/>
        <v>1.2957317073170715E-2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2"/>
      <c r="H14" s="7"/>
      <c r="I14" s="79"/>
      <c r="J14" s="44"/>
      <c r="K14" s="44"/>
      <c r="W14" s="123">
        <v>42628</v>
      </c>
      <c r="X14" s="41">
        <v>12.87</v>
      </c>
      <c r="Y14" s="41">
        <v>13.28</v>
      </c>
      <c r="Z14" s="41">
        <v>12.75</v>
      </c>
      <c r="AA14" s="41">
        <v>13.12</v>
      </c>
      <c r="AB14" s="104">
        <v>4966000</v>
      </c>
      <c r="AC14" s="9">
        <v>13.12</v>
      </c>
      <c r="AD14" s="2">
        <f t="shared" si="1"/>
        <v>0.52999999999999936</v>
      </c>
      <c r="AE14" s="138">
        <f t="shared" si="2"/>
        <v>1.6266460108443015E-2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2"/>
      <c r="H15" s="82"/>
      <c r="I15" s="79"/>
      <c r="J15" s="44"/>
      <c r="K15" s="44"/>
      <c r="V15" s="2"/>
      <c r="W15" s="123">
        <v>42627</v>
      </c>
      <c r="X15" s="41">
        <v>13</v>
      </c>
      <c r="Y15" s="41">
        <v>13.14</v>
      </c>
      <c r="Z15" s="41">
        <v>12.77</v>
      </c>
      <c r="AA15" s="41">
        <v>12.91</v>
      </c>
      <c r="AB15" s="104">
        <v>5997000</v>
      </c>
      <c r="AC15" s="9">
        <v>12.91</v>
      </c>
      <c r="AD15" s="2">
        <f t="shared" si="1"/>
        <v>0.37000000000000099</v>
      </c>
      <c r="AE15" s="138">
        <f t="shared" si="2"/>
        <v>-9.2095165003837076E-3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2"/>
      <c r="H16" s="82"/>
      <c r="I16" s="79"/>
      <c r="J16" s="44"/>
      <c r="K16" s="44"/>
      <c r="V16" s="2"/>
      <c r="W16" s="123">
        <v>42626</v>
      </c>
      <c r="X16" s="41">
        <v>13.42</v>
      </c>
      <c r="Y16" s="41">
        <v>13.42</v>
      </c>
      <c r="Z16" s="41">
        <v>12.87</v>
      </c>
      <c r="AA16" s="41">
        <v>13.03</v>
      </c>
      <c r="AB16" s="104">
        <v>6838100</v>
      </c>
      <c r="AC16" s="9">
        <v>13.03</v>
      </c>
      <c r="AD16" s="2">
        <f t="shared" si="1"/>
        <v>0.55000000000000071</v>
      </c>
      <c r="AE16" s="138">
        <f t="shared" si="2"/>
        <v>-4.3318649045521296E-2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2"/>
      <c r="H17" s="82"/>
      <c r="I17" s="79"/>
      <c r="J17" s="44"/>
      <c r="K17" s="44"/>
      <c r="V17" s="2"/>
      <c r="W17" s="123">
        <v>42625</v>
      </c>
      <c r="X17" s="41">
        <v>13.33</v>
      </c>
      <c r="Y17" s="41">
        <v>13.67</v>
      </c>
      <c r="Z17" s="41">
        <v>13.24</v>
      </c>
      <c r="AA17" s="41">
        <v>13.62</v>
      </c>
      <c r="AB17" s="104">
        <v>4759300</v>
      </c>
      <c r="AC17" s="9">
        <v>13.62</v>
      </c>
      <c r="AD17" s="2">
        <f t="shared" si="1"/>
        <v>0.42999999999999972</v>
      </c>
      <c r="AE17" s="138">
        <f t="shared" si="2"/>
        <v>1.6417910447761086E-2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2"/>
      <c r="H18" s="82"/>
      <c r="I18" s="79"/>
      <c r="J18" s="44"/>
      <c r="K18" s="44"/>
      <c r="V18" s="2"/>
      <c r="W18" s="123">
        <v>42622</v>
      </c>
      <c r="X18" s="41">
        <v>13.72</v>
      </c>
      <c r="Y18" s="41">
        <v>13.76</v>
      </c>
      <c r="Z18" s="41">
        <v>13.37</v>
      </c>
      <c r="AA18" s="41">
        <v>13.4</v>
      </c>
      <c r="AB18" s="104">
        <v>7564000</v>
      </c>
      <c r="AC18" s="9">
        <v>13.4</v>
      </c>
      <c r="AD18" s="2">
        <f t="shared" si="1"/>
        <v>0.39000000000000057</v>
      </c>
      <c r="AE18" s="138">
        <f t="shared" si="2"/>
        <v>-3.3189033189033101E-2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2"/>
      <c r="H19" s="82"/>
      <c r="I19" s="79"/>
      <c r="J19" s="44"/>
      <c r="K19" s="44"/>
      <c r="W19" s="123">
        <v>42621</v>
      </c>
      <c r="X19" s="41">
        <v>13.4</v>
      </c>
      <c r="Y19" s="41">
        <v>13.92</v>
      </c>
      <c r="Z19" s="41">
        <v>13.27</v>
      </c>
      <c r="AA19" s="41">
        <v>13.86</v>
      </c>
      <c r="AB19" s="104">
        <v>7029300</v>
      </c>
      <c r="AC19" s="9">
        <v>13.86</v>
      </c>
      <c r="AD19" s="2">
        <f t="shared" si="1"/>
        <v>0.65000000000000036</v>
      </c>
      <c r="AE19" s="138">
        <f t="shared" si="2"/>
        <v>3.2786885245901676E-2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42620</v>
      </c>
      <c r="X20" s="41">
        <v>12.73</v>
      </c>
      <c r="Y20" s="41">
        <v>13.44</v>
      </c>
      <c r="Z20" s="41">
        <v>12.73</v>
      </c>
      <c r="AA20" s="41">
        <v>13.42</v>
      </c>
      <c r="AB20" s="104">
        <v>6121200</v>
      </c>
      <c r="AC20" s="9">
        <v>13.42</v>
      </c>
      <c r="AD20" s="2">
        <f t="shared" si="1"/>
        <v>0.70999999999999908</v>
      </c>
      <c r="AE20" s="138">
        <f t="shared" si="2"/>
        <v>5.5031446540880546E-2</v>
      </c>
    </row>
    <row r="21" spans="2:42" x14ac:dyDescent="0.25">
      <c r="B21" s="473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2"/>
      <c r="H21" s="7"/>
      <c r="I21" s="79"/>
      <c r="J21" s="44"/>
      <c r="K21" s="44"/>
      <c r="W21" s="123">
        <v>42619</v>
      </c>
      <c r="X21" s="41">
        <v>12.51</v>
      </c>
      <c r="Y21" s="41">
        <v>12.8</v>
      </c>
      <c r="Z21" s="41">
        <v>12.51</v>
      </c>
      <c r="AA21" s="41">
        <v>12.72</v>
      </c>
      <c r="AB21" s="104">
        <v>4219700</v>
      </c>
      <c r="AC21" s="9">
        <v>12.72</v>
      </c>
      <c r="AD21" s="2">
        <f t="shared" si="1"/>
        <v>0.29000000000000092</v>
      </c>
      <c r="AE21" s="138">
        <f t="shared" si="2"/>
        <v>1.9230769230769162E-2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42615</v>
      </c>
      <c r="X22" s="41">
        <v>12.22</v>
      </c>
      <c r="Y22" s="41">
        <v>12.57</v>
      </c>
      <c r="Z22" s="41">
        <v>12.2</v>
      </c>
      <c r="AA22" s="41">
        <v>12.48</v>
      </c>
      <c r="AB22" s="104">
        <v>2269700</v>
      </c>
      <c r="AC22" s="9">
        <v>12.48</v>
      </c>
      <c r="AD22" s="2">
        <f t="shared" si="1"/>
        <v>0.37000000000000099</v>
      </c>
      <c r="AE22" s="138">
        <f t="shared" si="2"/>
        <v>2.8854080791426151E-2</v>
      </c>
    </row>
    <row r="23" spans="2:42" x14ac:dyDescent="0.25">
      <c r="B23" s="473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2"/>
      <c r="H23" s="82"/>
      <c r="I23" s="79"/>
      <c r="J23" s="44"/>
      <c r="K23" s="44"/>
      <c r="M23" s="2"/>
      <c r="W23" s="123">
        <v>42614</v>
      </c>
      <c r="X23" s="41">
        <v>12.54</v>
      </c>
      <c r="Y23" s="41">
        <v>12.56</v>
      </c>
      <c r="Z23" s="41">
        <v>12.07</v>
      </c>
      <c r="AA23" s="41">
        <v>12.13</v>
      </c>
      <c r="AB23" s="104">
        <v>3351200</v>
      </c>
      <c r="AC23" s="9">
        <v>12.13</v>
      </c>
      <c r="AD23" s="2">
        <f t="shared" si="1"/>
        <v>0.49000000000000021</v>
      </c>
      <c r="AE23" s="138">
        <f t="shared" si="2"/>
        <v>-2.8044871794871806E-2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42613</v>
      </c>
      <c r="X24" s="41">
        <v>12.42</v>
      </c>
      <c r="Y24" s="41">
        <v>12.75</v>
      </c>
      <c r="Z24" s="41">
        <v>12.29</v>
      </c>
      <c r="AA24" s="41">
        <v>12.48</v>
      </c>
      <c r="AB24" s="104">
        <v>3099400</v>
      </c>
      <c r="AC24" s="9">
        <v>12.48</v>
      </c>
      <c r="AD24" s="2">
        <f t="shared" si="1"/>
        <v>0.46000000000000085</v>
      </c>
      <c r="AE24" s="138">
        <f t="shared" si="2"/>
        <v>5.6406124093473231E-3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42612</v>
      </c>
      <c r="X25" s="41">
        <v>12.57</v>
      </c>
      <c r="Y25" s="41">
        <v>12.66</v>
      </c>
      <c r="Z25" s="41">
        <v>12.38</v>
      </c>
      <c r="AA25" s="41">
        <v>12.41</v>
      </c>
      <c r="AB25" s="104">
        <v>2992200</v>
      </c>
      <c r="AC25" s="9">
        <v>12.41</v>
      </c>
      <c r="AD25" s="2">
        <f t="shared" si="1"/>
        <v>0.27999999999999936</v>
      </c>
      <c r="AE25" s="138">
        <f t="shared" si="2"/>
        <v>-1.4297061159650459E-2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42611</v>
      </c>
      <c r="X26" s="41">
        <v>12.49</v>
      </c>
      <c r="Y26" s="41">
        <v>12.73</v>
      </c>
      <c r="Z26" s="41">
        <v>12.48</v>
      </c>
      <c r="AA26" s="41">
        <v>12.59</v>
      </c>
      <c r="AB26" s="104">
        <v>2875300</v>
      </c>
      <c r="AC26" s="9">
        <v>12.59</v>
      </c>
      <c r="AD26" s="2">
        <f t="shared" si="1"/>
        <v>0.25</v>
      </c>
      <c r="AE26" s="138">
        <f t="shared" si="2"/>
        <v>1.0433386837881198E-2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42608</v>
      </c>
      <c r="X27" s="41">
        <v>12.48</v>
      </c>
      <c r="Y27" s="41">
        <v>12.91</v>
      </c>
      <c r="Z27" s="41">
        <v>12.43</v>
      </c>
      <c r="AA27" s="41">
        <v>12.46</v>
      </c>
      <c r="AB27" s="104">
        <v>4520000</v>
      </c>
      <c r="AC27" s="9">
        <v>12.46</v>
      </c>
      <c r="AD27" s="2">
        <f t="shared" si="1"/>
        <v>0.48000000000000043</v>
      </c>
      <c r="AE27" s="138">
        <f t="shared" si="2"/>
        <v>3.2206119162641045E-3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42607</v>
      </c>
      <c r="X28" s="41">
        <v>12.43</v>
      </c>
      <c r="Y28" s="41">
        <v>12.58</v>
      </c>
      <c r="Z28" s="41">
        <v>12.31</v>
      </c>
      <c r="AA28" s="41">
        <v>12.42</v>
      </c>
      <c r="AB28" s="104">
        <v>2347000</v>
      </c>
      <c r="AC28" s="9">
        <v>12.42</v>
      </c>
      <c r="AD28" s="2">
        <f t="shared" si="1"/>
        <v>0.26999999999999957</v>
      </c>
      <c r="AE28" s="138">
        <f t="shared" si="2"/>
        <v>-3.2102728731943087E-3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42606</v>
      </c>
      <c r="X29" s="41">
        <v>12.54</v>
      </c>
      <c r="Y29" s="41">
        <v>12.64</v>
      </c>
      <c r="Z29" s="41">
        <v>12.4</v>
      </c>
      <c r="AA29" s="41">
        <v>12.46</v>
      </c>
      <c r="AB29" s="104">
        <v>3348000</v>
      </c>
      <c r="AC29" s="9">
        <v>12.46</v>
      </c>
      <c r="AD29" s="2">
        <f t="shared" si="1"/>
        <v>0.24000000000000021</v>
      </c>
      <c r="AE29" s="138">
        <f t="shared" si="2"/>
        <v>-8.7509944311853216E-3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42605</v>
      </c>
      <c r="X30" s="41">
        <v>12.26</v>
      </c>
      <c r="Y30" s="41">
        <v>12.74</v>
      </c>
      <c r="Z30" s="41">
        <v>12.26</v>
      </c>
      <c r="AA30" s="41">
        <v>12.57</v>
      </c>
      <c r="AB30" s="104">
        <v>3826500</v>
      </c>
      <c r="AC30" s="9">
        <v>12.57</v>
      </c>
      <c r="AD30" s="2">
        <f t="shared" si="1"/>
        <v>0.48000000000000043</v>
      </c>
      <c r="AE30" s="138">
        <f t="shared" si="2"/>
        <v>2.6960784313725394E-2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42604</v>
      </c>
      <c r="X31" s="41">
        <v>12.21</v>
      </c>
      <c r="Y31" s="41">
        <v>12.29</v>
      </c>
      <c r="Z31" s="41">
        <v>11.97</v>
      </c>
      <c r="AA31" s="41">
        <v>12.24</v>
      </c>
      <c r="AB31" s="104">
        <v>3264800</v>
      </c>
      <c r="AC31" s="9">
        <v>12.24</v>
      </c>
      <c r="AD31" s="2">
        <f t="shared" si="1"/>
        <v>0.31999999999999851</v>
      </c>
      <c r="AE31" s="138">
        <f t="shared" si="2"/>
        <v>-1.6313213703099683E-3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42601</v>
      </c>
      <c r="X32" s="41">
        <v>12.5</v>
      </c>
      <c r="Y32" s="41">
        <v>12.53</v>
      </c>
      <c r="Z32" s="41">
        <v>12.2</v>
      </c>
      <c r="AA32" s="41">
        <v>12.26</v>
      </c>
      <c r="AB32" s="104">
        <v>2653800</v>
      </c>
      <c r="AC32" s="9">
        <v>12.26</v>
      </c>
      <c r="AD32" s="2">
        <f t="shared" si="1"/>
        <v>0.33000000000000007</v>
      </c>
      <c r="AE32" s="138">
        <f t="shared" si="2"/>
        <v>-2.4661893396976997E-2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42600</v>
      </c>
      <c r="X33" s="41">
        <v>12.59</v>
      </c>
      <c r="Y33" s="41">
        <v>12.66</v>
      </c>
      <c r="Z33" s="41">
        <v>12.51</v>
      </c>
      <c r="AA33" s="41">
        <v>12.57</v>
      </c>
      <c r="AB33" s="104">
        <v>3117300</v>
      </c>
      <c r="AC33" s="9">
        <v>12.57</v>
      </c>
      <c r="AD33" s="2">
        <f t="shared" si="1"/>
        <v>0.15000000000000036</v>
      </c>
      <c r="AE33" s="138">
        <f t="shared" si="2"/>
        <v>-3.1720856463123281E-3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42599</v>
      </c>
      <c r="X34" s="41">
        <v>12.7</v>
      </c>
      <c r="Y34" s="41">
        <v>12.78</v>
      </c>
      <c r="Z34" s="41">
        <v>12.57</v>
      </c>
      <c r="AA34" s="41">
        <v>12.61</v>
      </c>
      <c r="AB34" s="104">
        <v>2682900</v>
      </c>
      <c r="AC34" s="9">
        <v>12.61</v>
      </c>
      <c r="AD34" s="2">
        <f t="shared" si="1"/>
        <v>0.20999999999999908</v>
      </c>
      <c r="AE34" s="138">
        <f t="shared" si="2"/>
        <v>-1.2529365700861383E-2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42598</v>
      </c>
      <c r="X35" s="41">
        <v>12.75</v>
      </c>
      <c r="Y35" s="41">
        <v>12.93</v>
      </c>
      <c r="Z35" s="41">
        <v>12.66</v>
      </c>
      <c r="AA35" s="41">
        <v>12.77</v>
      </c>
      <c r="AB35" s="104">
        <v>4946600</v>
      </c>
      <c r="AC35" s="9">
        <v>12.77</v>
      </c>
      <c r="AD35" s="2">
        <f t="shared" si="1"/>
        <v>0.26999999999999957</v>
      </c>
      <c r="AE35" s="138">
        <f t="shared" si="2"/>
        <v>8.6887835703000071E-3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42597</v>
      </c>
      <c r="X36" s="41">
        <v>12.8</v>
      </c>
      <c r="Y36" s="41">
        <v>12.85</v>
      </c>
      <c r="Z36" s="41">
        <v>12.62</v>
      </c>
      <c r="AA36" s="41">
        <v>12.66</v>
      </c>
      <c r="AB36" s="104">
        <v>3234500</v>
      </c>
      <c r="AC36" s="9">
        <v>12.66</v>
      </c>
      <c r="AD36" s="2">
        <f t="shared" si="1"/>
        <v>0.23000000000000043</v>
      </c>
      <c r="AE36" s="138">
        <f t="shared" si="2"/>
        <v>-5.498821681068411E-3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42594</v>
      </c>
      <c r="X37" s="41">
        <v>12.65</v>
      </c>
      <c r="Y37" s="41">
        <v>12.97</v>
      </c>
      <c r="Z37" s="41">
        <v>12.59</v>
      </c>
      <c r="AA37" s="41">
        <v>12.73</v>
      </c>
      <c r="AB37" s="104">
        <v>4003900</v>
      </c>
      <c r="AC37" s="9">
        <v>12.73</v>
      </c>
      <c r="AD37" s="2">
        <f t="shared" si="1"/>
        <v>0.38000000000000078</v>
      </c>
      <c r="AE37" s="138">
        <f t="shared" si="2"/>
        <v>7.9176563737133332E-3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42593</v>
      </c>
      <c r="X38" s="41">
        <v>12.51</v>
      </c>
      <c r="Y38" s="41">
        <v>12.64</v>
      </c>
      <c r="Z38" s="41">
        <v>12.32</v>
      </c>
      <c r="AA38" s="41">
        <v>12.63</v>
      </c>
      <c r="AB38" s="104">
        <v>3850000</v>
      </c>
      <c r="AC38" s="9">
        <v>12.63</v>
      </c>
      <c r="AD38" s="2">
        <f t="shared" si="1"/>
        <v>0.32000000000000028</v>
      </c>
      <c r="AE38" s="138">
        <f t="shared" si="2"/>
        <v>9.5923261390888914E-3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42592</v>
      </c>
      <c r="X39" s="41">
        <v>12.66</v>
      </c>
      <c r="Y39" s="41">
        <v>12.72</v>
      </c>
      <c r="Z39" s="41">
        <v>12.4</v>
      </c>
      <c r="AA39" s="41">
        <v>12.51</v>
      </c>
      <c r="AB39" s="104">
        <v>3246300</v>
      </c>
      <c r="AC39" s="9">
        <v>12.51</v>
      </c>
      <c r="AD39" s="2">
        <f t="shared" si="1"/>
        <v>0.32000000000000028</v>
      </c>
      <c r="AE39" s="138">
        <f t="shared" si="2"/>
        <v>-1.2628255722178405E-2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42591</v>
      </c>
      <c r="X40" s="41">
        <v>13.14</v>
      </c>
      <c r="Y40" s="41">
        <v>13.18</v>
      </c>
      <c r="Z40" s="41">
        <v>12.62</v>
      </c>
      <c r="AA40" s="41">
        <v>12.67</v>
      </c>
      <c r="AB40" s="104">
        <v>7358600</v>
      </c>
      <c r="AC40" s="9">
        <v>12.67</v>
      </c>
      <c r="AD40" s="2">
        <f t="shared" si="1"/>
        <v>0.5600000000000005</v>
      </c>
      <c r="AE40" s="138">
        <f t="shared" si="2"/>
        <v>-3.208556149732622E-2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42590</v>
      </c>
      <c r="X41" s="41">
        <v>13.07</v>
      </c>
      <c r="Y41" s="41">
        <v>13.25</v>
      </c>
      <c r="Z41" s="41">
        <v>13.03</v>
      </c>
      <c r="AA41" s="41">
        <v>13.09</v>
      </c>
      <c r="AB41" s="104">
        <v>3649800</v>
      </c>
      <c r="AC41" s="9">
        <v>13.09</v>
      </c>
      <c r="AD41" s="2">
        <f t="shared" si="1"/>
        <v>0.22000000000000064</v>
      </c>
      <c r="AE41" s="138">
        <f t="shared" si="2"/>
        <v>6.1491160645656961E-3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42587</v>
      </c>
      <c r="X42" s="41">
        <v>12.98</v>
      </c>
      <c r="Y42" s="41">
        <v>13.14</v>
      </c>
      <c r="Z42" s="41">
        <v>12.86</v>
      </c>
      <c r="AA42" s="41">
        <v>13.01</v>
      </c>
      <c r="AB42" s="104">
        <v>4090200</v>
      </c>
      <c r="AC42" s="9">
        <v>13.01</v>
      </c>
      <c r="AD42" s="2">
        <f t="shared" si="1"/>
        <v>0.28000000000000114</v>
      </c>
      <c r="AE42" s="138">
        <f t="shared" si="2"/>
        <v>3.0840400925211675E-3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13.563000000000001</v>
      </c>
      <c r="T43" s="108" t="s">
        <v>98</v>
      </c>
      <c r="U43" s="106">
        <v>12.64</v>
      </c>
      <c r="W43" s="123">
        <v>42586</v>
      </c>
      <c r="X43" s="41">
        <v>13.5</v>
      </c>
      <c r="Y43" s="41">
        <v>13.54</v>
      </c>
      <c r="Z43" s="41">
        <v>12.85</v>
      </c>
      <c r="AA43" s="41">
        <v>12.97</v>
      </c>
      <c r="AB43" s="104">
        <v>5593000</v>
      </c>
      <c r="AC43" s="9">
        <v>12.97</v>
      </c>
      <c r="AD43" s="2">
        <f t="shared" si="1"/>
        <v>0.6899999999999995</v>
      </c>
      <c r="AE43" s="138">
        <f t="shared" si="2"/>
        <v>-4.0680473372781023E-2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13.4397</v>
      </c>
      <c r="T44" s="108" t="s">
        <v>99</v>
      </c>
      <c r="U44" s="106">
        <v>12.66</v>
      </c>
      <c r="W44" s="123">
        <v>42585</v>
      </c>
      <c r="X44" s="41">
        <v>13.5</v>
      </c>
      <c r="Y44" s="41">
        <v>13.56</v>
      </c>
      <c r="Z44" s="41">
        <v>13.23</v>
      </c>
      <c r="AA44" s="41">
        <v>13.52</v>
      </c>
      <c r="AB44" s="104">
        <v>3640900</v>
      </c>
      <c r="AC44" s="9">
        <v>13.52</v>
      </c>
      <c r="AD44" s="2">
        <f t="shared" si="1"/>
        <v>0.33000000000000007</v>
      </c>
      <c r="AE44" s="138">
        <f t="shared" si="2"/>
        <v>5.2044609665427011E-3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13.316400000000002</v>
      </c>
      <c r="Q45" s="2"/>
      <c r="T45" s="108" t="s">
        <v>100</v>
      </c>
      <c r="U45" s="106" t="s">
        <v>461</v>
      </c>
      <c r="W45" s="123">
        <v>42584</v>
      </c>
      <c r="X45" s="41">
        <v>13.29</v>
      </c>
      <c r="Y45" s="41">
        <v>13.5</v>
      </c>
      <c r="Z45" s="41">
        <v>13.2</v>
      </c>
      <c r="AA45" s="41">
        <v>13.45</v>
      </c>
      <c r="AB45" s="104">
        <v>5455800</v>
      </c>
      <c r="AC45" s="9">
        <v>13.45</v>
      </c>
      <c r="AD45" s="2">
        <f t="shared" si="1"/>
        <v>0.30000000000000071</v>
      </c>
      <c r="AE45" s="138">
        <f t="shared" si="2"/>
        <v>1.4892032762472418E-3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2">
        <v>42361</v>
      </c>
      <c r="H46" s="82"/>
      <c r="I46" s="79"/>
      <c r="J46" s="44"/>
      <c r="K46" s="44"/>
      <c r="O46" s="83">
        <v>1.07</v>
      </c>
      <c r="P46" s="83">
        <f t="shared" si="8"/>
        <v>13.193100000000001</v>
      </c>
      <c r="Q46" s="2"/>
      <c r="T46" s="108" t="s">
        <v>101</v>
      </c>
      <c r="U46" s="106" t="s">
        <v>462</v>
      </c>
      <c r="W46" s="123">
        <v>42583</v>
      </c>
      <c r="X46" s="41">
        <v>13.67</v>
      </c>
      <c r="Y46" s="41">
        <v>13.73</v>
      </c>
      <c r="Z46" s="41">
        <v>13.35</v>
      </c>
      <c r="AA46" s="41">
        <v>13.43</v>
      </c>
      <c r="AB46" s="104">
        <v>5615500</v>
      </c>
      <c r="AC46" s="9">
        <v>13.43</v>
      </c>
      <c r="AD46" s="2">
        <f t="shared" si="1"/>
        <v>0.38000000000000078</v>
      </c>
      <c r="AE46" s="138">
        <f t="shared" si="2"/>
        <v>-2.2561863173216956E-2</v>
      </c>
    </row>
    <row r="47" spans="2:41" x14ac:dyDescent="0.25">
      <c r="B47" s="593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13.069800000000001</v>
      </c>
      <c r="Q47" s="2"/>
      <c r="T47" s="108" t="s">
        <v>102</v>
      </c>
      <c r="U47" s="106">
        <v>17.600000000000001</v>
      </c>
      <c r="W47" s="123">
        <v>42580</v>
      </c>
      <c r="X47" s="41">
        <v>14.38</v>
      </c>
      <c r="Y47" s="41">
        <v>14.38</v>
      </c>
      <c r="Z47" s="41">
        <v>13.2</v>
      </c>
      <c r="AA47" s="41">
        <v>13.74</v>
      </c>
      <c r="AB47" s="104">
        <v>13208100</v>
      </c>
      <c r="AC47" s="9">
        <v>13.74</v>
      </c>
      <c r="AD47" s="2">
        <f t="shared" si="1"/>
        <v>1.1800000000000015</v>
      </c>
      <c r="AE47" s="138">
        <f t="shared" si="2"/>
        <v>-3.4434293745607913E-2</v>
      </c>
    </row>
    <row r="48" spans="2:41" x14ac:dyDescent="0.25">
      <c r="B48" s="593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12.9465</v>
      </c>
      <c r="Q48" s="2"/>
      <c r="T48" s="108" t="s">
        <v>103</v>
      </c>
      <c r="U48" s="106">
        <v>1.1791799999999999</v>
      </c>
      <c r="W48" s="123">
        <v>42579</v>
      </c>
      <c r="X48" s="41">
        <v>14.06</v>
      </c>
      <c r="Y48" s="41">
        <v>14.43</v>
      </c>
      <c r="Z48" s="41">
        <v>13.96</v>
      </c>
      <c r="AA48" s="41">
        <v>14.23</v>
      </c>
      <c r="AB48" s="104">
        <v>3115600</v>
      </c>
      <c r="AC48" s="9">
        <v>14.23</v>
      </c>
      <c r="AD48" s="2">
        <f t="shared" si="1"/>
        <v>0.46999999999999886</v>
      </c>
      <c r="AE48" s="138">
        <f t="shared" si="2"/>
        <v>1.2091038406827792E-2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12.8232</v>
      </c>
      <c r="Q49" s="2"/>
      <c r="T49" s="108" t="s">
        <v>123</v>
      </c>
      <c r="U49" s="106" t="s">
        <v>307</v>
      </c>
      <c r="W49" s="123">
        <v>42578</v>
      </c>
      <c r="X49" s="41">
        <v>14.79</v>
      </c>
      <c r="Y49" s="41">
        <v>14.87</v>
      </c>
      <c r="Z49" s="41">
        <v>14.02</v>
      </c>
      <c r="AA49" s="41">
        <v>14.06</v>
      </c>
      <c r="AB49" s="104">
        <v>4290300</v>
      </c>
      <c r="AC49" s="9">
        <v>14.06</v>
      </c>
      <c r="AD49" s="2">
        <f t="shared" si="1"/>
        <v>0.84999999999999964</v>
      </c>
      <c r="AE49" s="138">
        <f t="shared" si="2"/>
        <v>-4.6779661016949081E-2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12.6999</v>
      </c>
      <c r="Q50" s="2"/>
      <c r="T50" s="108"/>
      <c r="U50" s="106"/>
      <c r="W50" s="123">
        <v>42577</v>
      </c>
      <c r="X50" s="41">
        <v>14.95</v>
      </c>
      <c r="Y50" s="41">
        <v>14.95</v>
      </c>
      <c r="Z50" s="41">
        <v>14.64</v>
      </c>
      <c r="AA50" s="41">
        <v>14.75</v>
      </c>
      <c r="AB50" s="104">
        <v>4581300</v>
      </c>
      <c r="AC50" s="9">
        <v>14.75</v>
      </c>
      <c r="AD50" s="2">
        <f t="shared" si="1"/>
        <v>0.30999999999999872</v>
      </c>
      <c r="AE50" s="138">
        <f t="shared" si="2"/>
        <v>4.0844111640572223E-3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12.576600000000001</v>
      </c>
      <c r="Q51" s="2"/>
      <c r="T51" s="108" t="s">
        <v>105</v>
      </c>
      <c r="U51" s="106" t="s">
        <v>463</v>
      </c>
      <c r="W51" s="123">
        <v>42576</v>
      </c>
      <c r="X51" s="41">
        <v>14.71</v>
      </c>
      <c r="Y51" s="41">
        <v>14.9</v>
      </c>
      <c r="Z51" s="41">
        <v>14.67</v>
      </c>
      <c r="AA51" s="41">
        <v>14.69</v>
      </c>
      <c r="AB51" s="104">
        <v>1580000</v>
      </c>
      <c r="AC51" s="9">
        <v>14.69</v>
      </c>
      <c r="AD51" s="2">
        <f t="shared" si="1"/>
        <v>0.23000000000000043</v>
      </c>
      <c r="AE51" s="138">
        <f t="shared" si="2"/>
        <v>-4.7425474254743083E-3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12.4533</v>
      </c>
      <c r="Q52" s="2"/>
      <c r="T52" s="108" t="s">
        <v>106</v>
      </c>
      <c r="U52" s="106" t="s">
        <v>338</v>
      </c>
      <c r="W52" s="123">
        <v>42573</v>
      </c>
      <c r="X52" s="41">
        <v>14.68</v>
      </c>
      <c r="Y52" s="41">
        <v>14.95</v>
      </c>
      <c r="Z52" s="41">
        <v>14.57</v>
      </c>
      <c r="AA52" s="41">
        <v>14.76</v>
      </c>
      <c r="AB52" s="104">
        <v>1871600</v>
      </c>
      <c r="AC52" s="9">
        <v>14.76</v>
      </c>
      <c r="AD52" s="2">
        <f t="shared" si="1"/>
        <v>0.37999999999999901</v>
      </c>
      <c r="AE52" s="138">
        <f t="shared" si="2"/>
        <v>8.8858509911140526E-3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12.33</v>
      </c>
      <c r="Q53" s="2"/>
      <c r="T53" s="108" t="s">
        <v>107</v>
      </c>
      <c r="U53" s="107">
        <v>5776891</v>
      </c>
      <c r="W53" s="123">
        <v>42572</v>
      </c>
      <c r="X53" s="41">
        <v>14.46</v>
      </c>
      <c r="Y53" s="41">
        <v>14.9</v>
      </c>
      <c r="Z53" s="41">
        <v>14.46</v>
      </c>
      <c r="AA53" s="41">
        <v>14.63</v>
      </c>
      <c r="AB53" s="104">
        <v>3784600</v>
      </c>
      <c r="AC53" s="9">
        <v>14.63</v>
      </c>
      <c r="AD53" s="2">
        <f t="shared" si="1"/>
        <v>0.4399999999999995</v>
      </c>
      <c r="AE53" s="138">
        <f t="shared" si="2"/>
        <v>1.3860013860014009E-2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12.2067</v>
      </c>
      <c r="Q54" s="2"/>
      <c r="T54" s="108" t="s">
        <v>110</v>
      </c>
      <c r="U54" s="107">
        <v>4255790</v>
      </c>
      <c r="W54" s="123">
        <v>42571</v>
      </c>
      <c r="X54" s="41">
        <v>14.55</v>
      </c>
      <c r="Y54" s="41">
        <v>14.72</v>
      </c>
      <c r="Z54" s="41">
        <v>14.25</v>
      </c>
      <c r="AA54" s="41">
        <v>14.43</v>
      </c>
      <c r="AB54" s="104">
        <v>3895900</v>
      </c>
      <c r="AC54" s="9">
        <v>14.43</v>
      </c>
      <c r="AD54" s="2">
        <f t="shared" si="1"/>
        <v>0.47000000000000064</v>
      </c>
      <c r="AE54" s="138">
        <f t="shared" si="2"/>
        <v>-4.1407867494824835E-3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12.083399999999999</v>
      </c>
      <c r="T55" s="108" t="s">
        <v>108</v>
      </c>
      <c r="U55" s="106" t="s">
        <v>464</v>
      </c>
      <c r="W55" s="123">
        <v>42570</v>
      </c>
      <c r="X55" s="41">
        <v>14.97</v>
      </c>
      <c r="Y55" s="41">
        <v>15.03</v>
      </c>
      <c r="Z55" s="41">
        <v>14.38</v>
      </c>
      <c r="AA55" s="41">
        <v>14.49</v>
      </c>
      <c r="AB55" s="104">
        <v>4010800</v>
      </c>
      <c r="AC55" s="9">
        <v>14.49</v>
      </c>
      <c r="AD55" s="2">
        <f t="shared" si="1"/>
        <v>0.64999999999999858</v>
      </c>
      <c r="AE55" s="138">
        <f t="shared" si="2"/>
        <v>-3.076923076923066E-2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11.960100000000001</v>
      </c>
      <c r="T56" s="108" t="s">
        <v>111</v>
      </c>
      <c r="U56" s="106" t="s">
        <v>130</v>
      </c>
      <c r="W56" s="123">
        <v>42569</v>
      </c>
      <c r="X56" s="41">
        <v>14.92</v>
      </c>
      <c r="Y56" s="41">
        <v>14.98</v>
      </c>
      <c r="Z56" s="41">
        <v>14.86</v>
      </c>
      <c r="AA56" s="41">
        <v>14.95</v>
      </c>
      <c r="AB56" s="104">
        <v>1613100</v>
      </c>
      <c r="AC56" s="9">
        <v>14.95</v>
      </c>
      <c r="AD56" s="2">
        <f t="shared" si="1"/>
        <v>0.12000000000000099</v>
      </c>
      <c r="AE56" s="138">
        <f t="shared" si="2"/>
        <v>2.0107238605897582E-3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11.8368</v>
      </c>
      <c r="T57" s="108" t="s">
        <v>112</v>
      </c>
      <c r="U57" s="106">
        <v>0</v>
      </c>
      <c r="W57" s="123">
        <v>42566</v>
      </c>
      <c r="X57" s="41">
        <v>15.03</v>
      </c>
      <c r="Y57" s="41">
        <v>15.08</v>
      </c>
      <c r="Z57" s="41">
        <v>14.86</v>
      </c>
      <c r="AA57" s="41">
        <v>14.92</v>
      </c>
      <c r="AB57" s="104">
        <v>1353300</v>
      </c>
      <c r="AC57" s="9">
        <v>14.92</v>
      </c>
      <c r="AD57" s="2">
        <f t="shared" si="1"/>
        <v>0.22000000000000064</v>
      </c>
      <c r="AE57" s="138">
        <f t="shared" si="2"/>
        <v>-5.3333333333333011E-3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11.7135</v>
      </c>
      <c r="T58" s="108" t="s">
        <v>109</v>
      </c>
      <c r="U58" s="106" t="s">
        <v>124</v>
      </c>
      <c r="W58" s="123">
        <v>42565</v>
      </c>
      <c r="X58" s="41">
        <v>15.02</v>
      </c>
      <c r="Y58" s="41">
        <v>15.11</v>
      </c>
      <c r="Z58" s="41">
        <v>14.84</v>
      </c>
      <c r="AA58" s="41">
        <v>15</v>
      </c>
      <c r="AB58" s="104">
        <v>2145600</v>
      </c>
      <c r="AC58" s="9">
        <v>15</v>
      </c>
      <c r="AD58" s="2">
        <f t="shared" si="1"/>
        <v>0.26999999999999957</v>
      </c>
      <c r="AE58" s="138">
        <f t="shared" si="2"/>
        <v>-1.3315579227696217E-3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11.590199999999999</v>
      </c>
      <c r="W59" s="123">
        <v>42564</v>
      </c>
      <c r="X59" s="41">
        <v>15.04</v>
      </c>
      <c r="Y59" s="41">
        <v>15.09</v>
      </c>
      <c r="Z59" s="41">
        <v>14.81</v>
      </c>
      <c r="AA59" s="41">
        <v>15.02</v>
      </c>
      <c r="AB59" s="104">
        <v>1867100</v>
      </c>
      <c r="AC59" s="9">
        <v>15.02</v>
      </c>
      <c r="AD59" s="2">
        <f t="shared" si="1"/>
        <v>0.27999999999999936</v>
      </c>
      <c r="AE59" s="138">
        <f t="shared" si="2"/>
        <v>2.6702269692924219E-3</v>
      </c>
      <c r="AL59" s="234"/>
    </row>
    <row r="60" spans="2:42" x14ac:dyDescent="0.25">
      <c r="B60" s="473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75" si="10">H60*I60-J60</f>
        <v>6806.25</v>
      </c>
      <c r="O60" s="83">
        <v>0.93</v>
      </c>
      <c r="P60" s="83">
        <f t="shared" si="8"/>
        <v>11.466900000000001</v>
      </c>
      <c r="W60" s="123">
        <v>42563</v>
      </c>
      <c r="X60" s="41">
        <v>14.81</v>
      </c>
      <c r="Y60" s="41">
        <v>15.12</v>
      </c>
      <c r="Z60" s="41">
        <v>14.81</v>
      </c>
      <c r="AA60" s="41">
        <v>14.98</v>
      </c>
      <c r="AB60" s="104">
        <v>3502200</v>
      </c>
      <c r="AC60" s="9">
        <v>14.98</v>
      </c>
      <c r="AD60" s="2">
        <f t="shared" si="1"/>
        <v>0.30999999999999872</v>
      </c>
      <c r="AE60" s="138">
        <f t="shared" si="2"/>
        <v>1.6972165648336812E-2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11.3436</v>
      </c>
      <c r="W61" s="123">
        <v>42562</v>
      </c>
      <c r="X61" s="41">
        <v>14.51</v>
      </c>
      <c r="Y61" s="41">
        <v>14.76</v>
      </c>
      <c r="Z61" s="41">
        <v>14.5</v>
      </c>
      <c r="AA61" s="41">
        <v>14.73</v>
      </c>
      <c r="AB61" s="104">
        <v>1911100</v>
      </c>
      <c r="AC61" s="9">
        <v>14.73</v>
      </c>
      <c r="AD61" s="2">
        <f t="shared" si="1"/>
        <v>0.25999999999999979</v>
      </c>
      <c r="AE61" s="138">
        <f t="shared" si="2"/>
        <v>1.5161957270847681E-2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11.2203</v>
      </c>
      <c r="W62" s="123">
        <v>42559</v>
      </c>
      <c r="X62" s="41">
        <v>14.33</v>
      </c>
      <c r="Y62" s="41">
        <v>14.52</v>
      </c>
      <c r="Z62" s="41">
        <v>14.25</v>
      </c>
      <c r="AA62" s="41">
        <v>14.51</v>
      </c>
      <c r="AB62" s="104">
        <v>4171200</v>
      </c>
      <c r="AC62" s="9">
        <v>14.51</v>
      </c>
      <c r="AD62" s="2">
        <f t="shared" si="1"/>
        <v>0.26999999999999957</v>
      </c>
      <c r="AE62" s="138">
        <f t="shared" si="2"/>
        <v>1.9676739283204459E-2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11.097</v>
      </c>
      <c r="W63" s="123">
        <v>42558</v>
      </c>
      <c r="X63" s="41">
        <v>14.34</v>
      </c>
      <c r="Y63" s="41">
        <v>14.54</v>
      </c>
      <c r="Z63" s="41">
        <v>14.12</v>
      </c>
      <c r="AA63" s="41">
        <v>14.23</v>
      </c>
      <c r="AB63" s="104">
        <v>1888700</v>
      </c>
      <c r="AC63" s="9">
        <v>14.23</v>
      </c>
      <c r="AD63" s="2">
        <f t="shared" si="1"/>
        <v>0.41999999999999993</v>
      </c>
      <c r="AE63" s="138">
        <f t="shared" si="2"/>
        <v>-6.9783670621074156E-3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42557</v>
      </c>
      <c r="X64" s="41">
        <v>14.28</v>
      </c>
      <c r="Y64" s="41">
        <v>14.47</v>
      </c>
      <c r="Z64" s="41">
        <v>14.17</v>
      </c>
      <c r="AA64" s="41">
        <v>14.33</v>
      </c>
      <c r="AB64" s="104">
        <v>3976500</v>
      </c>
      <c r="AC64" s="9">
        <v>14.33</v>
      </c>
      <c r="AD64" s="2">
        <f t="shared" si="1"/>
        <v>0.30000000000000071</v>
      </c>
      <c r="AE64" s="138">
        <f t="shared" si="2"/>
        <v>1.3976240391333494E-3</v>
      </c>
    </row>
    <row r="65" spans="1:41" ht="16.5" customHeight="1" x14ac:dyDescent="0.25">
      <c r="A65" s="597" t="s">
        <v>303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42556</v>
      </c>
      <c r="X65" s="41">
        <v>14.61</v>
      </c>
      <c r="Y65" s="41">
        <v>14.61</v>
      </c>
      <c r="Z65" s="41">
        <v>14.1</v>
      </c>
      <c r="AA65" s="41">
        <v>14.31</v>
      </c>
      <c r="AB65" s="104">
        <v>3317600</v>
      </c>
      <c r="AC65" s="9">
        <v>14.31</v>
      </c>
      <c r="AD65" s="2">
        <f t="shared" si="1"/>
        <v>0.50999999999999979</v>
      </c>
      <c r="AE65" s="138">
        <f t="shared" si="2"/>
        <v>-2.7192386131883128E-2</v>
      </c>
      <c r="AL65" s="234"/>
      <c r="AO65" s="234"/>
    </row>
    <row r="66" spans="1:41" x14ac:dyDescent="0.25">
      <c r="A66" s="597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42552</v>
      </c>
      <c r="X66" s="41">
        <v>14.81</v>
      </c>
      <c r="Y66" s="41">
        <v>14.92</v>
      </c>
      <c r="Z66" s="41">
        <v>14.6</v>
      </c>
      <c r="AA66" s="41">
        <v>14.71</v>
      </c>
      <c r="AB66" s="104">
        <v>2653300</v>
      </c>
      <c r="AC66" s="9">
        <v>14.71</v>
      </c>
      <c r="AD66" s="2">
        <f t="shared" si="1"/>
        <v>0.32000000000000028</v>
      </c>
      <c r="AE66" s="138">
        <f t="shared" si="2"/>
        <v>-2.7118644067796183E-3</v>
      </c>
    </row>
    <row r="67" spans="1:41" ht="17.25" customHeight="1" x14ac:dyDescent="0.25">
      <c r="A67" s="597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42551</v>
      </c>
      <c r="X67" s="41">
        <v>14.58</v>
      </c>
      <c r="Y67" s="41">
        <v>14.79</v>
      </c>
      <c r="Z67" s="41">
        <v>14.35</v>
      </c>
      <c r="AA67" s="41">
        <v>14.75</v>
      </c>
      <c r="AB67" s="104">
        <v>2825100</v>
      </c>
      <c r="AC67" s="9">
        <v>14.75</v>
      </c>
      <c r="AD67" s="2">
        <f>Y67-Z67</f>
        <v>0.4399999999999995</v>
      </c>
      <c r="AE67" s="138" t="e">
        <f>AC67/AC68-1</f>
        <v>#DIV/0!</v>
      </c>
      <c r="AL67" s="234"/>
    </row>
    <row r="68" spans="1:41" ht="18" customHeight="1" x14ac:dyDescent="0.25">
      <c r="A68" s="596" t="s">
        <v>330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96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596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596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596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596"/>
      <c r="B73" s="74">
        <v>42591</v>
      </c>
      <c r="C73" s="7">
        <v>100</v>
      </c>
      <c r="D73" s="79">
        <v>12.62</v>
      </c>
      <c r="E73" s="44">
        <v>0</v>
      </c>
      <c r="F73" s="44">
        <f t="shared" ref="F73:F88" si="13">C73*D73+E73</f>
        <v>1262</v>
      </c>
      <c r="G73" s="473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3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3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3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3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74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</row>
    <row r="77" spans="1:41" ht="15" customHeight="1" x14ac:dyDescent="0.25">
      <c r="B77" s="74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</row>
    <row r="78" spans="1:41" x14ac:dyDescent="0.25">
      <c r="B78" s="74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</row>
    <row r="79" spans="1:41" x14ac:dyDescent="0.25">
      <c r="B79" s="525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</row>
    <row r="80" spans="1:41" ht="15" customHeight="1" x14ac:dyDescent="0.25">
      <c r="B80" s="525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</row>
    <row r="81" spans="1:13" x14ac:dyDescent="0.25">
      <c r="B81" s="525">
        <v>42634</v>
      </c>
      <c r="C81" s="7">
        <v>200</v>
      </c>
      <c r="D81" s="79">
        <v>13.656000000000001</v>
      </c>
      <c r="E81" s="44">
        <v>0.06</v>
      </c>
      <c r="F81" s="44">
        <f t="shared" si="13"/>
        <v>2731.26</v>
      </c>
    </row>
    <row r="82" spans="1:13" x14ac:dyDescent="0.25">
      <c r="B82" s="525">
        <v>42641</v>
      </c>
      <c r="C82" s="7">
        <v>200</v>
      </c>
      <c r="D82" s="79">
        <v>13.32</v>
      </c>
      <c r="E82" s="44">
        <v>0</v>
      </c>
      <c r="F82" s="44">
        <f t="shared" si="13"/>
        <v>2664</v>
      </c>
    </row>
    <row r="83" spans="1:13" ht="15" customHeight="1" x14ac:dyDescent="0.25">
      <c r="B83" s="525">
        <v>42642</v>
      </c>
      <c r="C83" s="7">
        <v>300</v>
      </c>
      <c r="D83" s="79">
        <v>12.95</v>
      </c>
      <c r="E83" s="44">
        <v>-1.5</v>
      </c>
      <c r="F83" s="44">
        <f t="shared" si="13"/>
        <v>3883.5</v>
      </c>
    </row>
    <row r="84" spans="1:13" x14ac:dyDescent="0.25">
      <c r="B84" s="525">
        <v>42643</v>
      </c>
      <c r="C84" s="7">
        <v>500</v>
      </c>
      <c r="D84" s="79">
        <v>12.64</v>
      </c>
      <c r="E84" s="44">
        <v>0</v>
      </c>
      <c r="F84" s="44">
        <f t="shared" si="13"/>
        <v>6320</v>
      </c>
    </row>
    <row r="85" spans="1:13" x14ac:dyDescent="0.25">
      <c r="B85" s="525">
        <v>42646</v>
      </c>
      <c r="C85" s="7">
        <v>500</v>
      </c>
      <c r="D85" s="79">
        <v>12.58</v>
      </c>
      <c r="E85" s="44">
        <v>-2.5</v>
      </c>
      <c r="F85" s="44">
        <f t="shared" si="13"/>
        <v>6287.5</v>
      </c>
    </row>
    <row r="86" spans="1:13" ht="15" customHeight="1" x14ac:dyDescent="0.25">
      <c r="B86" s="525">
        <v>42646</v>
      </c>
      <c r="C86" s="7">
        <v>200</v>
      </c>
      <c r="D86" s="79">
        <v>12.48</v>
      </c>
      <c r="E86" s="44">
        <v>0</v>
      </c>
      <c r="F86" s="44">
        <f t="shared" si="13"/>
        <v>2496</v>
      </c>
    </row>
    <row r="87" spans="1:13" x14ac:dyDescent="0.25">
      <c r="B87" s="525">
        <v>42646</v>
      </c>
      <c r="C87" s="7">
        <v>300</v>
      </c>
      <c r="D87" s="79">
        <v>12.35</v>
      </c>
      <c r="E87" s="44">
        <v>0</v>
      </c>
      <c r="F87" s="44">
        <f t="shared" si="13"/>
        <v>3705</v>
      </c>
    </row>
    <row r="88" spans="1:13" x14ac:dyDescent="0.25">
      <c r="B88" s="525">
        <v>42647</v>
      </c>
      <c r="C88" s="7">
        <v>500</v>
      </c>
      <c r="D88" s="79">
        <v>12.18</v>
      </c>
      <c r="E88" s="44">
        <v>0</v>
      </c>
      <c r="F88" s="44">
        <f t="shared" si="13"/>
        <v>6090</v>
      </c>
    </row>
    <row r="89" spans="1:13" ht="15" customHeight="1" x14ac:dyDescent="0.25"/>
    <row r="92" spans="1:13" ht="15" customHeight="1" x14ac:dyDescent="0.25"/>
    <row r="94" spans="1:13" x14ac:dyDescent="0.25">
      <c r="C94" s="4"/>
      <c r="D94" s="240"/>
      <c r="E94" s="3"/>
      <c r="F94" s="3"/>
    </row>
    <row r="95" spans="1:13" x14ac:dyDescent="0.25">
      <c r="A95" s="32" t="s">
        <v>81</v>
      </c>
      <c r="B95" s="14"/>
      <c r="C95" s="14">
        <f>SUM(C2:C94)</f>
        <v>35405</v>
      </c>
      <c r="D95" s="81"/>
      <c r="E95" s="14"/>
      <c r="F95" s="18">
        <f>SUM(F2:F94)</f>
        <v>515545.78000000009</v>
      </c>
      <c r="G95" s="14"/>
      <c r="H95" s="14">
        <f>SUM(H2:H94)</f>
        <v>30905</v>
      </c>
      <c r="I95" s="81"/>
      <c r="J95" s="14"/>
      <c r="K95" s="18">
        <f>SUM(K2:K94)</f>
        <v>434572.06999999995</v>
      </c>
      <c r="L95" s="14"/>
      <c r="M95" s="14"/>
    </row>
    <row r="96" spans="1:13" ht="15.75" thickBot="1" x14ac:dyDescent="0.3">
      <c r="A96" s="359" t="s">
        <v>202</v>
      </c>
      <c r="B96" s="360"/>
      <c r="C96" s="361">
        <f>SumByColor($A$96,C2:C94)</f>
        <v>30905</v>
      </c>
      <c r="D96" s="361"/>
      <c r="E96" s="361"/>
      <c r="F96" s="362">
        <f>SumByColor($A$96,F2:F94)</f>
        <v>433935</v>
      </c>
      <c r="G96" s="361"/>
      <c r="H96" s="361">
        <f>SumByColor($A$96,H2:H94)</f>
        <v>30905</v>
      </c>
      <c r="I96" s="361"/>
      <c r="J96" s="361"/>
      <c r="K96" s="362">
        <f>SumByColor($A$96,K2:K94)</f>
        <v>434574</v>
      </c>
      <c r="L96" s="361"/>
      <c r="M96" s="362">
        <f>SumByColor($A$96,M2:M94)</f>
        <v>0</v>
      </c>
    </row>
    <row r="100" spans="2:9" x14ac:dyDescent="0.25">
      <c r="B100" s="191" t="s">
        <v>114</v>
      </c>
      <c r="C100" s="191" t="s">
        <v>150</v>
      </c>
      <c r="D100" s="199" t="s">
        <v>149</v>
      </c>
      <c r="E100" s="195" t="s">
        <v>151</v>
      </c>
      <c r="F100" s="195" t="s">
        <v>65</v>
      </c>
      <c r="G100" s="229" t="s">
        <v>155</v>
      </c>
      <c r="H100" s="195" t="s">
        <v>88</v>
      </c>
      <c r="I100" s="241" t="s">
        <v>155</v>
      </c>
    </row>
    <row r="101" spans="2:9" x14ac:dyDescent="0.25">
      <c r="B101" s="193">
        <v>42304</v>
      </c>
      <c r="C101" s="10">
        <v>5530</v>
      </c>
      <c r="D101" s="200">
        <v>17.41</v>
      </c>
      <c r="E101" s="40">
        <v>14.61</v>
      </c>
      <c r="F101" s="40">
        <f>C101*(E101-D101)</f>
        <v>-15484.000000000004</v>
      </c>
      <c r="G101" s="40">
        <f>IF(C101=0, 0,D101*C101)</f>
        <v>96277.3</v>
      </c>
      <c r="H101" s="232">
        <f>IF(C101=0, D101, (E101-D101)/D101)</f>
        <v>-0.16082711085583001</v>
      </c>
      <c r="I101" s="200"/>
    </row>
    <row r="102" spans="2:9" x14ac:dyDescent="0.25">
      <c r="B102" s="193">
        <v>42306</v>
      </c>
      <c r="C102" s="10">
        <v>5530</v>
      </c>
      <c r="D102" s="200">
        <v>17.41</v>
      </c>
      <c r="E102" s="40">
        <v>14.94</v>
      </c>
      <c r="F102" s="40">
        <f t="shared" ref="F102:F143" si="14">C102*(E102-D102)</f>
        <v>-13659.100000000004</v>
      </c>
      <c r="G102" s="40">
        <f t="shared" ref="G102:G143" si="15">IF(C102=0, 0,D102*C102)</f>
        <v>96277.3</v>
      </c>
      <c r="H102" s="232">
        <f t="shared" ref="H102:H143" si="16">IF(C102=0, D102, (E102-D102)/D102)</f>
        <v>-0.14187248707639291</v>
      </c>
      <c r="I102" s="200"/>
    </row>
    <row r="103" spans="2:9" x14ac:dyDescent="0.25">
      <c r="B103" s="193">
        <v>42307</v>
      </c>
      <c r="C103" s="10">
        <v>5730</v>
      </c>
      <c r="D103" s="200">
        <v>17.329999999999998</v>
      </c>
      <c r="E103" s="40">
        <v>15.51</v>
      </c>
      <c r="F103" s="40">
        <f t="shared" si="14"/>
        <v>-10428.599999999991</v>
      </c>
      <c r="G103" s="40">
        <f t="shared" si="15"/>
        <v>99300.9</v>
      </c>
      <c r="H103" s="232">
        <f t="shared" si="16"/>
        <v>-0.10502019619157522</v>
      </c>
      <c r="I103" s="200"/>
    </row>
    <row r="104" spans="2:9" x14ac:dyDescent="0.25">
      <c r="B104" s="193">
        <v>42313</v>
      </c>
      <c r="C104" s="10">
        <v>6000</v>
      </c>
      <c r="D104" s="200">
        <v>17.22</v>
      </c>
      <c r="E104" s="40">
        <v>14.88</v>
      </c>
      <c r="F104" s="40">
        <f t="shared" si="14"/>
        <v>-14039.999999999989</v>
      </c>
      <c r="G104" s="40">
        <f t="shared" si="15"/>
        <v>103320</v>
      </c>
      <c r="H104" s="232">
        <f t="shared" si="16"/>
        <v>-0.13588850174216019</v>
      </c>
      <c r="I104" s="200"/>
    </row>
    <row r="105" spans="2:9" x14ac:dyDescent="0.25">
      <c r="B105" s="193">
        <v>42314</v>
      </c>
      <c r="C105" s="10">
        <v>7006</v>
      </c>
      <c r="D105" s="200">
        <v>16.829999999999998</v>
      </c>
      <c r="E105" s="40">
        <v>14.42</v>
      </c>
      <c r="F105" s="40">
        <f t="shared" si="14"/>
        <v>-16884.459999999988</v>
      </c>
      <c r="G105" s="40">
        <f t="shared" si="15"/>
        <v>117910.97999999998</v>
      </c>
      <c r="H105" s="232">
        <f t="shared" si="16"/>
        <v>-0.14319667260843724</v>
      </c>
      <c r="I105" s="200"/>
    </row>
    <row r="106" spans="2:9" x14ac:dyDescent="0.25">
      <c r="B106" s="193">
        <v>42324</v>
      </c>
      <c r="C106" s="10">
        <v>6000</v>
      </c>
      <c r="D106" s="200">
        <v>17.18</v>
      </c>
      <c r="E106" s="40">
        <v>14.92</v>
      </c>
      <c r="F106" s="40">
        <f t="shared" si="14"/>
        <v>-13559.999999999998</v>
      </c>
      <c r="G106" s="40">
        <f t="shared" si="15"/>
        <v>103080</v>
      </c>
      <c r="H106" s="232">
        <f t="shared" si="16"/>
        <v>-0.13154831199068684</v>
      </c>
      <c r="I106" s="200"/>
    </row>
    <row r="107" spans="2:9" x14ac:dyDescent="0.25">
      <c r="B107" s="193">
        <v>42325</v>
      </c>
      <c r="C107" s="10">
        <v>7000</v>
      </c>
      <c r="D107" s="200">
        <v>16.79</v>
      </c>
      <c r="E107" s="40">
        <v>14.38</v>
      </c>
      <c r="F107" s="40">
        <f t="shared" si="14"/>
        <v>-16869.999999999989</v>
      </c>
      <c r="G107" s="40">
        <f t="shared" si="15"/>
        <v>117530</v>
      </c>
      <c r="H107" s="232">
        <f t="shared" si="16"/>
        <v>-0.14353782013103028</v>
      </c>
      <c r="I107" s="200"/>
    </row>
    <row r="108" spans="2:9" x14ac:dyDescent="0.25">
      <c r="B108" s="193">
        <v>42326</v>
      </c>
      <c r="C108" s="10">
        <v>6000</v>
      </c>
      <c r="D108" s="200">
        <v>17.16</v>
      </c>
      <c r="E108" s="40">
        <v>14.65</v>
      </c>
      <c r="F108" s="40">
        <f t="shared" si="14"/>
        <v>-15059.999999999998</v>
      </c>
      <c r="G108" s="40">
        <f t="shared" si="15"/>
        <v>102960</v>
      </c>
      <c r="H108" s="232">
        <f t="shared" si="16"/>
        <v>-0.14627039627039626</v>
      </c>
      <c r="I108" s="200"/>
    </row>
    <row r="109" spans="2:9" x14ac:dyDescent="0.25">
      <c r="B109" s="193">
        <v>42335</v>
      </c>
      <c r="C109" s="10">
        <v>6100</v>
      </c>
      <c r="D109" s="200">
        <v>17.11</v>
      </c>
      <c r="E109" s="40">
        <v>14.47</v>
      </c>
      <c r="F109" s="40">
        <f t="shared" si="14"/>
        <v>-16103.999999999993</v>
      </c>
      <c r="G109" s="40">
        <f t="shared" si="15"/>
        <v>104371</v>
      </c>
      <c r="H109" s="232">
        <f t="shared" si="16"/>
        <v>-0.15429573348918754</v>
      </c>
      <c r="I109" s="200"/>
    </row>
    <row r="110" spans="2:9" x14ac:dyDescent="0.25">
      <c r="B110" s="193">
        <v>42335</v>
      </c>
      <c r="C110" s="10">
        <v>7000</v>
      </c>
      <c r="D110" s="200">
        <v>16.77</v>
      </c>
      <c r="E110" s="40">
        <v>14.47</v>
      </c>
      <c r="F110" s="40">
        <f t="shared" si="14"/>
        <v>-16099.999999999993</v>
      </c>
      <c r="G110" s="40">
        <f t="shared" si="15"/>
        <v>117390</v>
      </c>
      <c r="H110" s="232">
        <f t="shared" si="16"/>
        <v>-0.1371496720333929</v>
      </c>
      <c r="I110" s="200"/>
    </row>
    <row r="111" spans="2:9" x14ac:dyDescent="0.25">
      <c r="B111" s="193">
        <v>42338</v>
      </c>
      <c r="C111" s="10">
        <v>6000</v>
      </c>
      <c r="D111" s="200">
        <v>17.100000000000001</v>
      </c>
      <c r="E111" s="40">
        <v>14.78</v>
      </c>
      <c r="F111" s="40">
        <f t="shared" si="14"/>
        <v>-13920.000000000013</v>
      </c>
      <c r="G111" s="40">
        <f t="shared" si="15"/>
        <v>102600.00000000001</v>
      </c>
      <c r="H111" s="232">
        <f t="shared" si="16"/>
        <v>-0.13567251461988314</v>
      </c>
      <c r="I111" s="200"/>
    </row>
    <row r="112" spans="2:9" x14ac:dyDescent="0.25">
      <c r="B112" s="193">
        <v>42338</v>
      </c>
      <c r="C112" s="10">
        <v>5900</v>
      </c>
      <c r="D112" s="200">
        <v>17.14</v>
      </c>
      <c r="E112" s="40">
        <v>14.78</v>
      </c>
      <c r="F112" s="40">
        <f t="shared" si="14"/>
        <v>-13924.000000000007</v>
      </c>
      <c r="G112" s="40">
        <f t="shared" si="15"/>
        <v>101126</v>
      </c>
      <c r="H112" s="232">
        <f t="shared" si="16"/>
        <v>-0.13768961493582271</v>
      </c>
      <c r="I112" s="200"/>
    </row>
    <row r="113" spans="2:9" x14ac:dyDescent="0.25">
      <c r="B113" s="193">
        <v>42340</v>
      </c>
      <c r="C113" s="10">
        <v>7000</v>
      </c>
      <c r="D113" s="200">
        <v>16.670000000000002</v>
      </c>
      <c r="E113" s="40">
        <v>13.9</v>
      </c>
      <c r="F113" s="40">
        <f t="shared" si="14"/>
        <v>-19390.000000000011</v>
      </c>
      <c r="G113" s="40">
        <f t="shared" si="15"/>
        <v>116690.00000000001</v>
      </c>
      <c r="H113" s="232">
        <f t="shared" si="16"/>
        <v>-0.16616676664667074</v>
      </c>
      <c r="I113" s="200"/>
    </row>
    <row r="114" spans="2:9" x14ac:dyDescent="0.25">
      <c r="B114" s="193">
        <v>42340</v>
      </c>
      <c r="C114" s="10">
        <v>7500</v>
      </c>
      <c r="D114" s="200">
        <v>16.510000000000002</v>
      </c>
      <c r="E114" s="40">
        <v>13.9</v>
      </c>
      <c r="F114" s="40">
        <f t="shared" si="14"/>
        <v>-19575.000000000007</v>
      </c>
      <c r="G114" s="40">
        <f t="shared" si="15"/>
        <v>123825.00000000001</v>
      </c>
      <c r="H114" s="232">
        <f t="shared" si="16"/>
        <v>-0.15808600847970933</v>
      </c>
      <c r="I114" s="200"/>
    </row>
    <row r="115" spans="2:9" x14ac:dyDescent="0.25">
      <c r="B115" s="193">
        <v>42344</v>
      </c>
      <c r="C115" s="10">
        <v>7500</v>
      </c>
      <c r="D115" s="200">
        <v>16.510000000000002</v>
      </c>
      <c r="E115" s="40">
        <v>13.15</v>
      </c>
      <c r="F115" s="40">
        <f t="shared" si="14"/>
        <v>-25200.000000000007</v>
      </c>
      <c r="G115" s="40">
        <f t="shared" si="15"/>
        <v>123825.00000000001</v>
      </c>
      <c r="H115" s="232">
        <f t="shared" si="16"/>
        <v>-0.20351302241066027</v>
      </c>
      <c r="I115" s="200"/>
    </row>
    <row r="116" spans="2:9" x14ac:dyDescent="0.25">
      <c r="B116" s="193">
        <v>42349</v>
      </c>
      <c r="C116" s="10">
        <v>8000</v>
      </c>
      <c r="D116" s="200">
        <v>16.260000000000002</v>
      </c>
      <c r="E116" s="40">
        <v>12.47</v>
      </c>
      <c r="F116" s="40">
        <f t="shared" si="14"/>
        <v>-30320.000000000007</v>
      </c>
      <c r="G116" s="40">
        <f t="shared" si="15"/>
        <v>130080.00000000001</v>
      </c>
      <c r="H116" s="232">
        <f t="shared" si="16"/>
        <v>-0.23308733087330877</v>
      </c>
      <c r="I116" s="200"/>
    </row>
    <row r="117" spans="2:9" x14ac:dyDescent="0.25">
      <c r="B117" s="193">
        <v>42356</v>
      </c>
      <c r="C117" s="10">
        <v>7500</v>
      </c>
      <c r="D117" s="200">
        <v>16.510000000000002</v>
      </c>
      <c r="E117" s="40">
        <v>12.6</v>
      </c>
      <c r="F117" s="40">
        <f t="shared" si="14"/>
        <v>-29325.000000000015</v>
      </c>
      <c r="G117" s="40">
        <f t="shared" si="15"/>
        <v>123825.00000000001</v>
      </c>
      <c r="H117" s="232">
        <f t="shared" si="16"/>
        <v>-0.23682616596002432</v>
      </c>
      <c r="I117" s="200"/>
    </row>
    <row r="118" spans="2:9" x14ac:dyDescent="0.25">
      <c r="B118" s="193">
        <v>42356</v>
      </c>
      <c r="C118" s="447">
        <v>4500</v>
      </c>
      <c r="D118" s="524">
        <v>19.079999999999998</v>
      </c>
      <c r="E118" s="40">
        <v>12.88</v>
      </c>
      <c r="F118" s="40">
        <f t="shared" si="14"/>
        <v>-27899.999999999989</v>
      </c>
      <c r="G118" s="40">
        <f t="shared" si="15"/>
        <v>85859.999999999985</v>
      </c>
      <c r="H118" s="232">
        <f t="shared" si="16"/>
        <v>-0.32494758909853239</v>
      </c>
      <c r="I118" s="200"/>
    </row>
    <row r="119" spans="2:9" x14ac:dyDescent="0.25">
      <c r="B119" s="193">
        <v>42397</v>
      </c>
      <c r="C119" s="429">
        <v>2000</v>
      </c>
      <c r="D119" s="212">
        <v>26.06</v>
      </c>
      <c r="E119" s="40">
        <v>15.27</v>
      </c>
      <c r="F119" s="40">
        <f t="shared" si="14"/>
        <v>-21580</v>
      </c>
      <c r="G119" s="40">
        <f t="shared" si="15"/>
        <v>52120</v>
      </c>
      <c r="H119" s="232">
        <f t="shared" si="16"/>
        <v>-0.41404451266308517</v>
      </c>
      <c r="I119" s="200"/>
    </row>
    <row r="120" spans="2:9" x14ac:dyDescent="0.25">
      <c r="B120" s="193">
        <v>42398</v>
      </c>
      <c r="C120" s="282">
        <v>1800</v>
      </c>
      <c r="D120" s="283">
        <v>27.26</v>
      </c>
      <c r="E120" s="40">
        <v>15.27</v>
      </c>
      <c r="F120" s="40">
        <f t="shared" si="14"/>
        <v>-21582.000000000004</v>
      </c>
      <c r="G120" s="40">
        <f t="shared" si="15"/>
        <v>49068</v>
      </c>
      <c r="H120" s="232">
        <f t="shared" si="16"/>
        <v>-0.43983859134262659</v>
      </c>
      <c r="I120" s="200"/>
    </row>
    <row r="121" spans="2:9" x14ac:dyDescent="0.25">
      <c r="B121" s="193">
        <v>42402</v>
      </c>
      <c r="C121" s="282">
        <v>2000</v>
      </c>
      <c r="D121" s="283">
        <v>26</v>
      </c>
      <c r="E121" s="40">
        <v>15.18</v>
      </c>
      <c r="F121" s="40">
        <f t="shared" si="14"/>
        <v>-21640</v>
      </c>
      <c r="G121" s="40">
        <f t="shared" si="15"/>
        <v>52000</v>
      </c>
      <c r="H121" s="232">
        <f t="shared" si="16"/>
        <v>-0.41615384615384615</v>
      </c>
      <c r="I121" s="200"/>
    </row>
    <row r="122" spans="2:9" x14ac:dyDescent="0.25">
      <c r="B122" s="193">
        <v>42412</v>
      </c>
      <c r="C122" s="282">
        <v>2200</v>
      </c>
      <c r="D122" s="283">
        <v>24.75</v>
      </c>
      <c r="E122" s="40">
        <v>12.35</v>
      </c>
      <c r="F122" s="40">
        <f t="shared" si="14"/>
        <v>-27280</v>
      </c>
      <c r="G122" s="40">
        <f t="shared" si="15"/>
        <v>54450</v>
      </c>
      <c r="H122" s="232">
        <f t="shared" si="16"/>
        <v>-0.50101010101010102</v>
      </c>
      <c r="I122" s="200"/>
    </row>
    <row r="123" spans="2:9" x14ac:dyDescent="0.25">
      <c r="B123" s="193">
        <v>42416</v>
      </c>
      <c r="C123" s="282">
        <v>2000</v>
      </c>
      <c r="D123" s="283">
        <v>25.96</v>
      </c>
      <c r="E123" s="40">
        <v>12.35</v>
      </c>
      <c r="F123" s="40">
        <f t="shared" si="14"/>
        <v>-27220.000000000004</v>
      </c>
      <c r="G123" s="40">
        <f t="shared" si="15"/>
        <v>51920</v>
      </c>
      <c r="H123" s="232">
        <f t="shared" si="16"/>
        <v>-0.52426810477657937</v>
      </c>
      <c r="I123" s="200"/>
    </row>
    <row r="124" spans="2:9" x14ac:dyDescent="0.25">
      <c r="B124" s="193">
        <v>42416</v>
      </c>
      <c r="C124" s="282">
        <v>1750</v>
      </c>
      <c r="D124" s="283">
        <v>27.81</v>
      </c>
      <c r="E124" s="40">
        <v>12.89</v>
      </c>
      <c r="F124" s="40">
        <f t="shared" si="14"/>
        <v>-26109.999999999996</v>
      </c>
      <c r="G124" s="40">
        <f t="shared" si="15"/>
        <v>48667.5</v>
      </c>
      <c r="H124" s="232">
        <f t="shared" si="16"/>
        <v>-0.53649766271125487</v>
      </c>
      <c r="I124" s="200"/>
    </row>
    <row r="125" spans="2:9" x14ac:dyDescent="0.25">
      <c r="B125" s="193">
        <v>42416</v>
      </c>
      <c r="C125" s="282">
        <v>2000</v>
      </c>
      <c r="D125" s="283">
        <v>25.948</v>
      </c>
      <c r="E125" s="40">
        <v>12.94</v>
      </c>
      <c r="F125" s="40">
        <f t="shared" si="14"/>
        <v>-26016</v>
      </c>
      <c r="G125" s="40">
        <f t="shared" si="15"/>
        <v>51896</v>
      </c>
      <c r="H125" s="232">
        <f t="shared" si="16"/>
        <v>-0.50131031293355943</v>
      </c>
      <c r="I125" s="200"/>
    </row>
    <row r="126" spans="2:9" x14ac:dyDescent="0.25">
      <c r="B126" s="193">
        <v>42426</v>
      </c>
      <c r="C126" s="282">
        <v>2000</v>
      </c>
      <c r="D126" s="283">
        <v>25.914999999999999</v>
      </c>
      <c r="E126" s="40">
        <v>12.37</v>
      </c>
      <c r="F126" s="40">
        <f t="shared" si="14"/>
        <v>-27090</v>
      </c>
      <c r="G126" s="40">
        <f t="shared" si="15"/>
        <v>51830</v>
      </c>
      <c r="H126" s="232">
        <f t="shared" si="16"/>
        <v>-0.52267026818444917</v>
      </c>
      <c r="I126" s="200"/>
    </row>
    <row r="127" spans="2:9" x14ac:dyDescent="0.25">
      <c r="B127" s="193">
        <v>42430</v>
      </c>
      <c r="C127" s="429">
        <v>2000</v>
      </c>
      <c r="D127" s="212">
        <v>25.914999999999999</v>
      </c>
      <c r="E127" s="40">
        <v>12.82</v>
      </c>
      <c r="F127" s="40">
        <f t="shared" si="14"/>
        <v>-26189.999999999996</v>
      </c>
      <c r="G127" s="40">
        <f t="shared" si="15"/>
        <v>51830</v>
      </c>
      <c r="H127" s="232">
        <f t="shared" si="16"/>
        <v>-0.50530580744742426</v>
      </c>
      <c r="I127" s="46">
        <v>25.5</v>
      </c>
    </row>
    <row r="128" spans="2:9" x14ac:dyDescent="0.25">
      <c r="B128" s="193">
        <v>42431</v>
      </c>
      <c r="C128" s="282">
        <v>1500</v>
      </c>
      <c r="D128" s="283">
        <v>30.137</v>
      </c>
      <c r="E128" s="40">
        <v>13.3</v>
      </c>
      <c r="F128" s="40">
        <f t="shared" si="14"/>
        <v>-25255.5</v>
      </c>
      <c r="G128" s="40">
        <f t="shared" si="15"/>
        <v>45205.5</v>
      </c>
      <c r="H128" s="232">
        <f t="shared" si="16"/>
        <v>-0.55868201878090051</v>
      </c>
      <c r="I128" s="200"/>
    </row>
    <row r="129" spans="2:9" x14ac:dyDescent="0.25">
      <c r="B129" s="193">
        <v>42444</v>
      </c>
      <c r="C129" s="282">
        <v>1500</v>
      </c>
      <c r="D129" s="283">
        <v>30.137</v>
      </c>
      <c r="E129" s="40">
        <v>14.28</v>
      </c>
      <c r="F129" s="40">
        <f t="shared" si="14"/>
        <v>-23785.5</v>
      </c>
      <c r="G129" s="40">
        <f t="shared" si="15"/>
        <v>45205.5</v>
      </c>
      <c r="H129" s="232">
        <f t="shared" si="16"/>
        <v>-0.52616385174370384</v>
      </c>
      <c r="I129" s="200"/>
    </row>
    <row r="130" spans="2:9" x14ac:dyDescent="0.25">
      <c r="B130" s="193">
        <v>42447</v>
      </c>
      <c r="C130" s="282">
        <v>1500</v>
      </c>
      <c r="D130" s="283">
        <v>30.137</v>
      </c>
      <c r="E130" s="40">
        <v>14.98</v>
      </c>
      <c r="F130" s="40">
        <f t="shared" si="14"/>
        <v>-22735.5</v>
      </c>
      <c r="G130" s="40">
        <f t="shared" si="15"/>
        <v>45205.5</v>
      </c>
      <c r="H130" s="232">
        <f t="shared" si="16"/>
        <v>-0.50293658957427745</v>
      </c>
      <c r="I130" s="200"/>
    </row>
    <row r="131" spans="2:9" x14ac:dyDescent="0.25">
      <c r="B131" s="193">
        <v>42480</v>
      </c>
      <c r="C131" s="282">
        <v>1500</v>
      </c>
      <c r="D131" s="283">
        <v>30.07</v>
      </c>
      <c r="E131" s="40">
        <v>15.44</v>
      </c>
      <c r="F131" s="40">
        <f t="shared" si="14"/>
        <v>-21945</v>
      </c>
      <c r="G131" s="40">
        <f t="shared" si="15"/>
        <v>45105</v>
      </c>
      <c r="H131" s="232">
        <f t="shared" si="16"/>
        <v>-0.48653142667110078</v>
      </c>
      <c r="I131" s="200"/>
    </row>
    <row r="132" spans="2:9" x14ac:dyDescent="0.25">
      <c r="B132" s="193">
        <v>42488</v>
      </c>
      <c r="C132" s="282">
        <v>1500</v>
      </c>
      <c r="D132" s="283">
        <v>30.030999999999999</v>
      </c>
      <c r="E132" s="40">
        <v>15.55</v>
      </c>
      <c r="F132" s="40">
        <f t="shared" si="14"/>
        <v>-21721.499999999996</v>
      </c>
      <c r="G132" s="40">
        <f t="shared" si="15"/>
        <v>45046.5</v>
      </c>
      <c r="H132" s="232">
        <f t="shared" si="16"/>
        <v>-0.4822017248842862</v>
      </c>
      <c r="I132" s="200"/>
    </row>
    <row r="133" spans="2:9" x14ac:dyDescent="0.25">
      <c r="B133" s="193">
        <v>42494</v>
      </c>
      <c r="C133" s="282">
        <v>1500</v>
      </c>
      <c r="D133" s="283">
        <v>30.030999999999999</v>
      </c>
      <c r="E133" s="40">
        <v>15.02</v>
      </c>
      <c r="F133" s="40">
        <f t="shared" si="14"/>
        <v>-22516.5</v>
      </c>
      <c r="G133" s="40">
        <f t="shared" si="15"/>
        <v>45046.5</v>
      </c>
      <c r="H133" s="232">
        <f t="shared" si="16"/>
        <v>-0.49985015483999867</v>
      </c>
      <c r="I133" s="200"/>
    </row>
    <row r="134" spans="2:9" x14ac:dyDescent="0.25">
      <c r="B134" s="193">
        <v>42517</v>
      </c>
      <c r="C134" s="282">
        <v>1500</v>
      </c>
      <c r="D134" s="283">
        <v>30.024000000000001</v>
      </c>
      <c r="E134" s="40">
        <v>14.74</v>
      </c>
      <c r="F134" s="40">
        <f t="shared" si="14"/>
        <v>-22926</v>
      </c>
      <c r="G134" s="40">
        <f t="shared" si="15"/>
        <v>45036</v>
      </c>
      <c r="H134" s="232">
        <f t="shared" si="16"/>
        <v>-0.50905941913136155</v>
      </c>
      <c r="I134" s="200"/>
    </row>
    <row r="135" spans="2:9" x14ac:dyDescent="0.25">
      <c r="B135" s="193">
        <v>42522</v>
      </c>
      <c r="C135" s="282">
        <v>1500</v>
      </c>
      <c r="D135" s="283">
        <v>30.024000000000001</v>
      </c>
      <c r="E135" s="40">
        <v>15.08</v>
      </c>
      <c r="F135" s="40">
        <f t="shared" si="14"/>
        <v>-22416</v>
      </c>
      <c r="G135" s="40">
        <f t="shared" si="15"/>
        <v>45036</v>
      </c>
      <c r="H135" s="232">
        <f t="shared" si="16"/>
        <v>-0.49773514521715961</v>
      </c>
      <c r="I135" s="200"/>
    </row>
    <row r="136" spans="2:9" x14ac:dyDescent="0.25">
      <c r="B136" s="193">
        <v>42530</v>
      </c>
      <c r="C136" s="282">
        <v>1520</v>
      </c>
      <c r="D136" s="283">
        <v>29.5</v>
      </c>
      <c r="E136" s="40">
        <v>15.6</v>
      </c>
      <c r="F136" s="40">
        <f t="shared" si="14"/>
        <v>-21128</v>
      </c>
      <c r="G136" s="40">
        <f t="shared" si="15"/>
        <v>44840</v>
      </c>
      <c r="H136" s="232">
        <f t="shared" si="16"/>
        <v>-0.47118644067796611</v>
      </c>
      <c r="I136" s="200"/>
    </row>
    <row r="137" spans="2:9" x14ac:dyDescent="0.25">
      <c r="B137" s="193">
        <v>42534</v>
      </c>
      <c r="C137" s="282">
        <v>1520</v>
      </c>
      <c r="D137" s="283">
        <v>29.5</v>
      </c>
      <c r="E137" s="40">
        <v>14.25</v>
      </c>
      <c r="F137" s="40">
        <f t="shared" si="14"/>
        <v>-23180</v>
      </c>
      <c r="G137" s="40">
        <f t="shared" si="15"/>
        <v>44840</v>
      </c>
      <c r="H137" s="232">
        <f t="shared" si="16"/>
        <v>-0.51694915254237284</v>
      </c>
      <c r="I137" s="200"/>
    </row>
    <row r="138" spans="2:9" x14ac:dyDescent="0.25">
      <c r="B138" s="193">
        <v>42535</v>
      </c>
      <c r="C138" s="282">
        <v>2000</v>
      </c>
      <c r="D138" s="283">
        <v>25.768000000000001</v>
      </c>
      <c r="E138" s="40">
        <v>13.88</v>
      </c>
      <c r="F138" s="40">
        <f t="shared" si="14"/>
        <v>-23776</v>
      </c>
      <c r="G138" s="40">
        <f t="shared" si="15"/>
        <v>51536</v>
      </c>
      <c r="H138" s="232">
        <f t="shared" si="16"/>
        <v>-0.46134740763737969</v>
      </c>
      <c r="I138" s="200"/>
    </row>
    <row r="139" spans="2:9" x14ac:dyDescent="0.25">
      <c r="B139" s="193">
        <v>42538</v>
      </c>
      <c r="C139" s="282">
        <v>1520</v>
      </c>
      <c r="D139" s="283">
        <v>29.428000000000001</v>
      </c>
      <c r="E139" s="40">
        <v>14.24</v>
      </c>
      <c r="F139" s="40">
        <f t="shared" si="14"/>
        <v>-23085.760000000002</v>
      </c>
      <c r="G139" s="40">
        <f t="shared" si="15"/>
        <v>44730.559999999998</v>
      </c>
      <c r="H139" s="232">
        <f t="shared" si="16"/>
        <v>-0.5161071088759005</v>
      </c>
      <c r="I139" s="200"/>
    </row>
    <row r="140" spans="2:9" x14ac:dyDescent="0.25">
      <c r="B140" s="193">
        <v>42543</v>
      </c>
      <c r="C140" s="282">
        <v>2000</v>
      </c>
      <c r="D140" s="283">
        <v>25.696000000000002</v>
      </c>
      <c r="E140" s="40">
        <v>13.79</v>
      </c>
      <c r="F140" s="40">
        <f t="shared" si="14"/>
        <v>-23812.000000000004</v>
      </c>
      <c r="G140" s="40">
        <f t="shared" si="15"/>
        <v>51392</v>
      </c>
      <c r="H140" s="232">
        <f t="shared" si="16"/>
        <v>-0.46334059775840603</v>
      </c>
      <c r="I140" s="200"/>
    </row>
    <row r="141" spans="2:9" x14ac:dyDescent="0.25">
      <c r="B141" s="193">
        <v>42544</v>
      </c>
      <c r="C141" s="282">
        <v>1520</v>
      </c>
      <c r="D141" s="283">
        <v>29.338999999999999</v>
      </c>
      <c r="E141" s="40">
        <v>14.18</v>
      </c>
      <c r="F141" s="40">
        <f t="shared" si="14"/>
        <v>-23041.679999999997</v>
      </c>
      <c r="G141" s="40">
        <f t="shared" si="15"/>
        <v>44595.28</v>
      </c>
      <c r="H141" s="232">
        <f t="shared" si="16"/>
        <v>-0.51668427690105323</v>
      </c>
      <c r="I141" s="200"/>
    </row>
    <row r="142" spans="2:9" x14ac:dyDescent="0.25">
      <c r="B142" s="193">
        <v>42545</v>
      </c>
      <c r="C142" s="282">
        <v>2000</v>
      </c>
      <c r="D142" s="283">
        <v>25.574000000000002</v>
      </c>
      <c r="E142" s="40">
        <v>13.65</v>
      </c>
      <c r="F142" s="40">
        <f t="shared" si="14"/>
        <v>-23848.000000000004</v>
      </c>
      <c r="G142" s="40">
        <f t="shared" si="15"/>
        <v>51148</v>
      </c>
      <c r="H142" s="232">
        <f t="shared" si="16"/>
        <v>-0.4662547900211152</v>
      </c>
      <c r="I142" s="200"/>
    </row>
    <row r="143" spans="2:9" x14ac:dyDescent="0.25">
      <c r="B143" s="193">
        <v>42548</v>
      </c>
      <c r="C143" s="282">
        <v>2000</v>
      </c>
      <c r="D143" s="283">
        <v>25.574000000000002</v>
      </c>
      <c r="E143" s="40">
        <v>13.41</v>
      </c>
      <c r="F143" s="40">
        <f t="shared" si="14"/>
        <v>-24328.000000000004</v>
      </c>
      <c r="G143" s="40">
        <f t="shared" si="15"/>
        <v>51148</v>
      </c>
      <c r="H143" s="232">
        <f t="shared" si="16"/>
        <v>-0.47563932118557911</v>
      </c>
      <c r="I143" s="200"/>
    </row>
    <row r="144" spans="2:9" x14ac:dyDescent="0.25">
      <c r="B144" s="193">
        <v>42549</v>
      </c>
      <c r="C144" s="429">
        <v>2000</v>
      </c>
      <c r="D144" s="212">
        <v>25.574000000000002</v>
      </c>
      <c r="E144" s="40">
        <v>14.22</v>
      </c>
      <c r="F144" s="40">
        <f t="shared" ref="F144" si="17">C144*(E144-D144)</f>
        <v>-22708.000000000004</v>
      </c>
      <c r="G144" s="40">
        <f t="shared" ref="G144" si="18">IF(C144=0, 0,D144*C144)</f>
        <v>51148</v>
      </c>
      <c r="H144" s="232">
        <f t="shared" ref="H144" si="19">IF(C144=0, D144, (E144-D144)/D144)</f>
        <v>-0.44396652850551344</v>
      </c>
      <c r="I144" s="200"/>
    </row>
    <row r="145" spans="2:9" x14ac:dyDescent="0.25">
      <c r="B145" s="193">
        <v>42550</v>
      </c>
      <c r="C145" s="282">
        <v>1520</v>
      </c>
      <c r="D145" s="283">
        <v>28.986999999999998</v>
      </c>
      <c r="E145" s="40">
        <v>14.58</v>
      </c>
      <c r="F145" s="40">
        <f t="shared" ref="F145:F146" si="20">C145*(E145-D145)</f>
        <v>-21898.639999999996</v>
      </c>
      <c r="G145" s="40">
        <f t="shared" ref="G145:G146" si="21">IF(C145=0, 0,D145*C145)</f>
        <v>44060.24</v>
      </c>
      <c r="H145" s="232">
        <f t="shared" ref="H145:H146" si="22">IF(C145=0, D145, (E145-D145)/D145)</f>
        <v>-0.49701590368096038</v>
      </c>
      <c r="I145" s="200"/>
    </row>
    <row r="146" spans="2:9" x14ac:dyDescent="0.25">
      <c r="B146" s="193">
        <v>42556</v>
      </c>
      <c r="C146" s="7">
        <v>2000</v>
      </c>
      <c r="D146" s="79">
        <v>25.433</v>
      </c>
      <c r="E146" s="40">
        <v>14.31</v>
      </c>
      <c r="F146" s="40">
        <f t="shared" si="20"/>
        <v>-22246</v>
      </c>
      <c r="G146" s="40">
        <f t="shared" si="21"/>
        <v>50866</v>
      </c>
      <c r="H146" s="232">
        <f t="shared" si="22"/>
        <v>-0.43734518145716195</v>
      </c>
      <c r="I146" s="44">
        <v>25</v>
      </c>
    </row>
    <row r="147" spans="2:9" x14ac:dyDescent="0.25">
      <c r="B147" s="193">
        <v>42563</v>
      </c>
      <c r="C147" s="10">
        <v>2000</v>
      </c>
      <c r="D147" s="200">
        <v>25.433</v>
      </c>
      <c r="E147" s="40">
        <v>14.98</v>
      </c>
      <c r="F147" s="40">
        <f t="shared" ref="F147" si="23">C147*(E147-D147)</f>
        <v>-20906</v>
      </c>
      <c r="G147" s="40">
        <f t="shared" ref="G147" si="24">IF(C147=0, 0,D147*C147)</f>
        <v>50866</v>
      </c>
      <c r="H147" s="232">
        <f t="shared" ref="H147" si="25">IF(C147=0, D147, (E147-D147)/D147)</f>
        <v>-0.41100145480281525</v>
      </c>
      <c r="I147" s="200"/>
    </row>
    <row r="148" spans="2:9" x14ac:dyDescent="0.25">
      <c r="B148" s="193">
        <v>42578</v>
      </c>
      <c r="C148" s="10">
        <v>2200</v>
      </c>
      <c r="D148" s="200">
        <v>24.399000000000001</v>
      </c>
      <c r="E148" s="40">
        <v>14.06</v>
      </c>
      <c r="F148" s="40">
        <f t="shared" ref="F148:F151" si="26">C148*(E148-D148)</f>
        <v>-22745.8</v>
      </c>
      <c r="G148" s="40">
        <f t="shared" ref="G148:G151" si="27">IF(C148=0, 0,D148*C148)</f>
        <v>53677.8</v>
      </c>
      <c r="H148" s="232">
        <f t="shared" ref="H148:H151" si="28">IF(C148=0, D148, (E148-D148)/D148)</f>
        <v>-0.42374687487192098</v>
      </c>
      <c r="I148" s="200"/>
    </row>
    <row r="149" spans="2:9" x14ac:dyDescent="0.25">
      <c r="B149" s="193">
        <v>42580</v>
      </c>
      <c r="C149" s="10">
        <v>2700</v>
      </c>
      <c r="D149" s="200">
        <v>22.39</v>
      </c>
      <c r="E149" s="40">
        <v>13.74</v>
      </c>
      <c r="F149" s="40">
        <f t="shared" si="26"/>
        <v>-23355</v>
      </c>
      <c r="G149" s="40">
        <f t="shared" si="27"/>
        <v>60453</v>
      </c>
      <c r="H149" s="232">
        <f t="shared" si="28"/>
        <v>-0.38633318445734705</v>
      </c>
      <c r="I149" s="200"/>
    </row>
    <row r="150" spans="2:9" x14ac:dyDescent="0.25">
      <c r="B150" s="193">
        <v>42580</v>
      </c>
      <c r="C150" s="10">
        <v>3000</v>
      </c>
      <c r="D150" s="200">
        <v>21.478999999999999</v>
      </c>
      <c r="E150" s="40">
        <v>13.74</v>
      </c>
      <c r="F150" s="40">
        <f t="shared" si="26"/>
        <v>-23216.999999999996</v>
      </c>
      <c r="G150" s="40">
        <f t="shared" si="27"/>
        <v>64437</v>
      </c>
      <c r="H150" s="232">
        <f t="shared" si="28"/>
        <v>-0.3603054145909958</v>
      </c>
      <c r="I150" s="200"/>
    </row>
    <row r="151" spans="2:9" x14ac:dyDescent="0.25">
      <c r="B151" s="193">
        <v>42580</v>
      </c>
      <c r="C151" s="7">
        <v>2000</v>
      </c>
      <c r="D151" s="79">
        <v>25.353000000000002</v>
      </c>
      <c r="E151" s="40">
        <v>13.74</v>
      </c>
      <c r="F151" s="40">
        <f t="shared" si="26"/>
        <v>-23226.000000000004</v>
      </c>
      <c r="G151" s="40">
        <f t="shared" si="27"/>
        <v>50706</v>
      </c>
      <c r="H151" s="232">
        <f t="shared" si="28"/>
        <v>-0.45805230150278076</v>
      </c>
      <c r="I151" s="44">
        <v>25</v>
      </c>
    </row>
    <row r="152" spans="2:9" x14ac:dyDescent="0.25">
      <c r="B152" s="193">
        <v>42585</v>
      </c>
      <c r="C152" s="10">
        <v>2000</v>
      </c>
      <c r="D152" s="200">
        <v>25.353000000000002</v>
      </c>
      <c r="E152" s="40">
        <v>13.45</v>
      </c>
      <c r="F152" s="40">
        <f t="shared" ref="F152:F155" si="29">C152*(E152-D152)</f>
        <v>-23806.000000000004</v>
      </c>
      <c r="G152" s="40">
        <f t="shared" ref="G152:G155" si="30">IF(C152=0, 0,D152*C152)</f>
        <v>50706</v>
      </c>
      <c r="H152" s="232">
        <f t="shared" ref="H152:H155" si="31">IF(C152=0, D152, (E152-D152)/D152)</f>
        <v>-0.46949079004457073</v>
      </c>
      <c r="I152" s="200"/>
    </row>
    <row r="153" spans="2:9" x14ac:dyDescent="0.25">
      <c r="B153" s="193">
        <v>42586</v>
      </c>
      <c r="C153" s="10">
        <v>2500</v>
      </c>
      <c r="D153" s="200">
        <v>22.902000000000001</v>
      </c>
      <c r="E153" s="40">
        <v>12.97</v>
      </c>
      <c r="F153" s="40">
        <f t="shared" si="29"/>
        <v>-24830</v>
      </c>
      <c r="G153" s="40">
        <f t="shared" si="30"/>
        <v>57255</v>
      </c>
      <c r="H153" s="232">
        <f t="shared" si="31"/>
        <v>-0.43367391494192647</v>
      </c>
      <c r="I153" s="200"/>
    </row>
    <row r="154" spans="2:9" x14ac:dyDescent="0.25">
      <c r="B154" s="193">
        <v>42590</v>
      </c>
      <c r="C154" s="10">
        <v>3000</v>
      </c>
      <c r="D154" s="200">
        <v>21.26</v>
      </c>
      <c r="E154" s="40">
        <v>13.01</v>
      </c>
      <c r="F154" s="40">
        <f t="shared" si="29"/>
        <v>-24750.000000000004</v>
      </c>
      <c r="G154" s="40">
        <f t="shared" si="30"/>
        <v>63780.000000000007</v>
      </c>
      <c r="H154" s="232">
        <f t="shared" si="31"/>
        <v>-0.38805268109125124</v>
      </c>
      <c r="I154" s="200"/>
    </row>
    <row r="155" spans="2:9" x14ac:dyDescent="0.25">
      <c r="B155" s="193">
        <v>42591</v>
      </c>
      <c r="C155" s="512">
        <v>3500</v>
      </c>
      <c r="D155" s="513">
        <v>20.033999999999999</v>
      </c>
      <c r="E155" s="40">
        <v>12.67</v>
      </c>
      <c r="F155" s="40">
        <f t="shared" si="29"/>
        <v>-25773.999999999996</v>
      </c>
      <c r="G155" s="40">
        <f t="shared" si="30"/>
        <v>70119</v>
      </c>
      <c r="H155" s="232">
        <f t="shared" si="31"/>
        <v>-0.36757512229210337</v>
      </c>
      <c r="I155" s="236">
        <v>19.75</v>
      </c>
    </row>
    <row r="156" spans="2:9" x14ac:dyDescent="0.25">
      <c r="B156" s="193">
        <v>42593</v>
      </c>
      <c r="C156" s="10">
        <v>3500</v>
      </c>
      <c r="D156" s="200">
        <v>20.033770000000001</v>
      </c>
      <c r="E156" s="40">
        <v>12.51</v>
      </c>
      <c r="F156" s="40">
        <f t="shared" ref="F156" si="32">C156*(E156-D156)</f>
        <v>-26333.195000000003</v>
      </c>
      <c r="G156" s="40">
        <f t="shared" ref="G156" si="33">IF(C156=0, 0,D156*C156)</f>
        <v>70118.195000000007</v>
      </c>
      <c r="H156" s="232">
        <f t="shared" ref="H156" si="34">IF(C156=0, D156, (E156-D156)/D156)</f>
        <v>-0.37555437643538886</v>
      </c>
      <c r="I156" s="200"/>
    </row>
    <row r="157" spans="2:9" x14ac:dyDescent="0.25">
      <c r="B157" s="193">
        <v>42599</v>
      </c>
      <c r="C157" s="10">
        <v>3500</v>
      </c>
      <c r="D157" s="200">
        <v>20.033770000000001</v>
      </c>
      <c r="E157" s="40">
        <v>12.61</v>
      </c>
      <c r="F157" s="40">
        <f t="shared" ref="F157" si="35">C157*(E157-D157)</f>
        <v>-25983.195000000003</v>
      </c>
      <c r="G157" s="40">
        <f t="shared" ref="G157" si="36">IF(C157=0, 0,D157*C157)</f>
        <v>70118.195000000007</v>
      </c>
      <c r="H157" s="232">
        <f t="shared" ref="H157" si="37">IF(C157=0, D157, (E157-D157)/D157)</f>
        <v>-0.3705628047042569</v>
      </c>
      <c r="I157" s="200"/>
    </row>
    <row r="158" spans="2:9" x14ac:dyDescent="0.25">
      <c r="B158" s="193">
        <v>42600</v>
      </c>
      <c r="C158" s="10">
        <v>3500</v>
      </c>
      <c r="D158" s="200">
        <v>20.033770000000001</v>
      </c>
      <c r="E158" s="40">
        <v>12.57</v>
      </c>
      <c r="F158" s="40">
        <f t="shared" ref="F158:F162" si="38">C158*(E158-D158)</f>
        <v>-26123.195</v>
      </c>
      <c r="G158" s="40">
        <f t="shared" ref="G158:G162" si="39">IF(C158=0, 0,D158*C158)</f>
        <v>70118.195000000007</v>
      </c>
      <c r="H158" s="232">
        <f t="shared" ref="H158:H162" si="40">IF(C158=0, D158, (E158-D158)/D158)</f>
        <v>-0.37255943339670966</v>
      </c>
      <c r="I158" s="200"/>
    </row>
    <row r="159" spans="2:9" x14ac:dyDescent="0.25">
      <c r="B159" s="193">
        <v>42601</v>
      </c>
      <c r="C159" s="10">
        <v>4000</v>
      </c>
      <c r="D159" s="200">
        <v>19.064550000000001</v>
      </c>
      <c r="E159" s="40">
        <v>12.26</v>
      </c>
      <c r="F159" s="40">
        <f t="shared" si="38"/>
        <v>-27218.200000000004</v>
      </c>
      <c r="G159" s="40">
        <f t="shared" si="39"/>
        <v>76258.2</v>
      </c>
      <c r="H159" s="232">
        <f t="shared" si="40"/>
        <v>-0.35692161629831287</v>
      </c>
      <c r="I159" s="200"/>
    </row>
    <row r="160" spans="2:9" x14ac:dyDescent="0.25">
      <c r="B160" s="193">
        <v>42604</v>
      </c>
      <c r="C160" s="449">
        <v>4500</v>
      </c>
      <c r="D160" s="523">
        <v>18.288489999999999</v>
      </c>
      <c r="E160" s="40">
        <v>12.24</v>
      </c>
      <c r="F160" s="40">
        <f t="shared" si="38"/>
        <v>-27218.204999999998</v>
      </c>
      <c r="G160" s="40">
        <f t="shared" si="39"/>
        <v>82298.205000000002</v>
      </c>
      <c r="H160" s="232">
        <f t="shared" si="40"/>
        <v>-0.33072659361161033</v>
      </c>
      <c r="I160" s="236">
        <v>18</v>
      </c>
    </row>
    <row r="161" spans="2:9" x14ac:dyDescent="0.25">
      <c r="B161" s="193">
        <v>42605</v>
      </c>
      <c r="C161" s="10">
        <v>4000</v>
      </c>
      <c r="D161" s="200">
        <v>18.984590000000001</v>
      </c>
      <c r="E161" s="40">
        <v>12.57</v>
      </c>
      <c r="F161" s="40">
        <f t="shared" si="38"/>
        <v>-25658.36</v>
      </c>
      <c r="G161" s="40">
        <f t="shared" si="39"/>
        <v>75938.36</v>
      </c>
      <c r="H161" s="232">
        <f t="shared" si="40"/>
        <v>-0.33788404174122277</v>
      </c>
      <c r="I161" s="200"/>
    </row>
    <row r="162" spans="2:9" x14ac:dyDescent="0.25">
      <c r="B162" s="193">
        <v>42605</v>
      </c>
      <c r="C162" s="449">
        <v>4500</v>
      </c>
      <c r="D162" s="523">
        <v>18.269629999999999</v>
      </c>
      <c r="E162" s="40">
        <v>12.57</v>
      </c>
      <c r="F162" s="40">
        <f t="shared" si="38"/>
        <v>-25648.334999999995</v>
      </c>
      <c r="G162" s="40">
        <f t="shared" si="39"/>
        <v>82213.334999999992</v>
      </c>
      <c r="H162" s="232">
        <f t="shared" si="40"/>
        <v>-0.31197292993892045</v>
      </c>
      <c r="I162" s="40">
        <v>18</v>
      </c>
    </row>
    <row r="163" spans="2:9" x14ac:dyDescent="0.25">
      <c r="B163" s="193">
        <v>42606</v>
      </c>
      <c r="C163" s="10">
        <v>4500</v>
      </c>
      <c r="D163" s="200">
        <v>18.269629999999999</v>
      </c>
      <c r="E163" s="40">
        <v>12.46</v>
      </c>
      <c r="F163" s="40">
        <f t="shared" ref="F163" si="41">C163*(E163-D163)</f>
        <v>-26143.334999999992</v>
      </c>
      <c r="G163" s="40">
        <f t="shared" ref="G163" si="42">IF(C163=0, 0,D163*C163)</f>
        <v>82213.334999999992</v>
      </c>
      <c r="H163" s="232">
        <f t="shared" ref="H163" si="43">IF(C163=0, D163, (E163-D163)/D163)</f>
        <v>-0.31799385099752969</v>
      </c>
      <c r="I163" s="200"/>
    </row>
    <row r="164" spans="2:9" x14ac:dyDescent="0.25">
      <c r="B164" s="193">
        <v>42611</v>
      </c>
      <c r="C164" s="10">
        <v>4500</v>
      </c>
      <c r="D164" s="200">
        <v>18.269629999999999</v>
      </c>
      <c r="E164" s="40">
        <v>12.59</v>
      </c>
      <c r="F164" s="40">
        <f t="shared" ref="F164:F165" si="44">C164*(E164-D164)</f>
        <v>-25558.334999999999</v>
      </c>
      <c r="G164" s="40">
        <f t="shared" ref="G164:G165" si="45">IF(C164=0, 0,D164*C164)</f>
        <v>82213.334999999992</v>
      </c>
      <c r="H164" s="232">
        <f t="shared" ref="H164:H165" si="46">IF(C164=0, D164, (E164-D164)/D164)</f>
        <v>-0.31087821701917334</v>
      </c>
      <c r="I164" s="200"/>
    </row>
    <row r="165" spans="2:9" x14ac:dyDescent="0.25">
      <c r="B165" s="193">
        <v>42612</v>
      </c>
      <c r="C165" s="10">
        <v>4700</v>
      </c>
      <c r="D165" s="200">
        <v>17.991379999999999</v>
      </c>
      <c r="E165" s="40">
        <v>12.41</v>
      </c>
      <c r="F165" s="40">
        <f t="shared" si="44"/>
        <v>-26232.485999999997</v>
      </c>
      <c r="G165" s="40">
        <f t="shared" si="45"/>
        <v>84559.486000000004</v>
      </c>
      <c r="H165" s="232">
        <f t="shared" si="46"/>
        <v>-0.3102252300824061</v>
      </c>
      <c r="I165" s="200"/>
    </row>
    <row r="166" spans="2:9" x14ac:dyDescent="0.25">
      <c r="B166" s="193">
        <v>42614</v>
      </c>
      <c r="C166" s="10">
        <v>4700</v>
      </c>
      <c r="D166" s="200">
        <v>17.991379999999999</v>
      </c>
      <c r="E166" s="40">
        <v>12.13</v>
      </c>
      <c r="F166" s="40">
        <f t="shared" ref="F166:F167" si="47">C166*(E166-D166)</f>
        <v>-27548.485999999994</v>
      </c>
      <c r="G166" s="40">
        <f t="shared" ref="G166:G167" si="48">IF(C166=0, 0,D166*C166)</f>
        <v>84559.486000000004</v>
      </c>
      <c r="H166" s="232">
        <f t="shared" ref="H166:H167" si="49">IF(C166=0, D166, (E166-D166)/D166)</f>
        <v>-0.32578823858981348</v>
      </c>
      <c r="I166" s="200"/>
    </row>
    <row r="167" spans="2:9" x14ac:dyDescent="0.25">
      <c r="B167" s="193">
        <v>42615</v>
      </c>
      <c r="C167" s="449">
        <v>4500</v>
      </c>
      <c r="D167" s="523">
        <v>18.232780000000002</v>
      </c>
      <c r="E167" s="40">
        <v>12.48</v>
      </c>
      <c r="F167" s="40">
        <f t="shared" si="47"/>
        <v>-25887.510000000006</v>
      </c>
      <c r="G167" s="40">
        <f t="shared" si="48"/>
        <v>82047.510000000009</v>
      </c>
      <c r="H167" s="232">
        <f t="shared" si="49"/>
        <v>-0.31551853310356404</v>
      </c>
      <c r="I167" s="528">
        <v>18</v>
      </c>
    </row>
    <row r="168" spans="2:9" x14ac:dyDescent="0.25">
      <c r="B168" s="193">
        <v>42619</v>
      </c>
      <c r="C168" s="10">
        <v>4500</v>
      </c>
      <c r="D168" s="200">
        <v>18.232780000000002</v>
      </c>
      <c r="E168" s="40">
        <v>12.72</v>
      </c>
      <c r="F168" s="40">
        <f t="shared" ref="F168:F172" si="50">C168*(E168-D168)</f>
        <v>-24807.510000000006</v>
      </c>
      <c r="G168" s="40">
        <f t="shared" ref="G168:G172" si="51">IF(C168=0, 0,D168*C168)</f>
        <v>82047.510000000009</v>
      </c>
      <c r="H168" s="232">
        <f t="shared" ref="H168:H172" si="52">IF(C168=0, D168, (E168-D168)/D168)</f>
        <v>-0.30235542797094028</v>
      </c>
      <c r="I168" s="200"/>
    </row>
    <row r="169" spans="2:9" x14ac:dyDescent="0.25">
      <c r="B169" s="193">
        <v>42620</v>
      </c>
      <c r="C169" s="10">
        <v>4000</v>
      </c>
      <c r="D169" s="200">
        <v>18.896979999999999</v>
      </c>
      <c r="E169" s="40">
        <v>13.42</v>
      </c>
      <c r="F169" s="40">
        <f t="shared" si="50"/>
        <v>-21907.919999999998</v>
      </c>
      <c r="G169" s="40">
        <f t="shared" si="51"/>
        <v>75587.92</v>
      </c>
      <c r="H169" s="232">
        <f t="shared" si="52"/>
        <v>-0.28983361362503424</v>
      </c>
      <c r="I169" s="200"/>
    </row>
    <row r="170" spans="2:9" x14ac:dyDescent="0.25">
      <c r="B170" s="193">
        <v>42620</v>
      </c>
      <c r="C170" s="512">
        <v>3500</v>
      </c>
      <c r="D170" s="513">
        <v>19.717970000000001</v>
      </c>
      <c r="E170" s="40">
        <v>13.42</v>
      </c>
      <c r="F170" s="40">
        <f t="shared" si="50"/>
        <v>-22042.895000000004</v>
      </c>
      <c r="G170" s="40">
        <f t="shared" si="51"/>
        <v>69012.895000000004</v>
      </c>
      <c r="H170" s="232">
        <f t="shared" si="52"/>
        <v>-0.31940255513118243</v>
      </c>
      <c r="I170" s="540" t="s">
        <v>390</v>
      </c>
    </row>
    <row r="171" spans="2:9" x14ac:dyDescent="0.25">
      <c r="B171" s="193">
        <v>42620</v>
      </c>
      <c r="C171" s="10">
        <v>3200</v>
      </c>
      <c r="D171" s="200">
        <v>20.317779999999999</v>
      </c>
      <c r="E171" s="40">
        <v>13.42</v>
      </c>
      <c r="F171" s="40">
        <f t="shared" si="50"/>
        <v>-22072.895999999997</v>
      </c>
      <c r="G171" s="40">
        <f t="shared" si="51"/>
        <v>65016.895999999993</v>
      </c>
      <c r="H171" s="232">
        <f t="shared" si="52"/>
        <v>-0.33949476763701542</v>
      </c>
      <c r="I171" s="200"/>
    </row>
    <row r="172" spans="2:9" x14ac:dyDescent="0.25">
      <c r="B172" s="193">
        <v>42621</v>
      </c>
      <c r="C172" s="10">
        <v>3000</v>
      </c>
      <c r="D172" s="200">
        <v>20.755649999999999</v>
      </c>
      <c r="E172" s="40">
        <v>13.86</v>
      </c>
      <c r="F172" s="40">
        <f t="shared" si="50"/>
        <v>-20686.95</v>
      </c>
      <c r="G172" s="40">
        <f t="shared" si="51"/>
        <v>62266.95</v>
      </c>
      <c r="H172" s="232">
        <f t="shared" si="52"/>
        <v>-0.33223001929595075</v>
      </c>
      <c r="I172" s="200"/>
    </row>
    <row r="173" spans="2:9" x14ac:dyDescent="0.25">
      <c r="B173" s="193">
        <v>42622</v>
      </c>
      <c r="C173" s="10">
        <v>3200</v>
      </c>
      <c r="D173" s="200">
        <v>20.29468</v>
      </c>
      <c r="E173" s="40">
        <v>13.4</v>
      </c>
      <c r="F173" s="40">
        <f t="shared" ref="F173" si="53">C173*(E173-D173)</f>
        <v>-22062.975999999999</v>
      </c>
      <c r="G173" s="40">
        <f t="shared" ref="G173" si="54">IF(C173=0, 0,D173*C173)</f>
        <v>64942.975999999995</v>
      </c>
      <c r="H173" s="232">
        <f t="shared" ref="H173" si="55">IF(C173=0, D173, (E173-D173)/D173)</f>
        <v>-0.33972844114812351</v>
      </c>
      <c r="I173" s="200"/>
    </row>
    <row r="174" spans="2:9" x14ac:dyDescent="0.25">
      <c r="B174" s="193">
        <v>42625</v>
      </c>
      <c r="C174" s="10">
        <v>3200</v>
      </c>
      <c r="D174" s="200">
        <v>20.29468</v>
      </c>
      <c r="E174" s="40">
        <v>13.62</v>
      </c>
      <c r="F174" s="40">
        <f t="shared" ref="F174:F175" si="56">C174*(E174-D174)</f>
        <v>-21358.976000000002</v>
      </c>
      <c r="G174" s="40">
        <f t="shared" ref="G174:G175" si="57">IF(C174=0, 0,D174*C174)</f>
        <v>64942.975999999995</v>
      </c>
      <c r="H174" s="232">
        <f t="shared" ref="H174:H175" si="58">IF(C174=0, D174, (E174-D174)/D174)</f>
        <v>-0.3288881618236898</v>
      </c>
      <c r="I174" s="200"/>
    </row>
    <row r="175" spans="2:9" x14ac:dyDescent="0.25">
      <c r="B175" s="193">
        <v>42627</v>
      </c>
      <c r="C175" s="512">
        <v>3500</v>
      </c>
      <c r="D175" s="513">
        <v>19.656559999999999</v>
      </c>
      <c r="E175" s="40">
        <v>12.91</v>
      </c>
      <c r="F175" s="40">
        <f t="shared" si="56"/>
        <v>-23612.959999999995</v>
      </c>
      <c r="G175" s="40">
        <f t="shared" si="57"/>
        <v>68797.959999999992</v>
      </c>
      <c r="H175" s="232">
        <f t="shared" si="58"/>
        <v>-0.34322180483258513</v>
      </c>
      <c r="I175" s="550">
        <v>19.5</v>
      </c>
    </row>
    <row r="176" spans="2:9" x14ac:dyDescent="0.25">
      <c r="B176" s="193">
        <v>42628</v>
      </c>
      <c r="C176" s="10">
        <v>3500</v>
      </c>
      <c r="D176" s="200">
        <v>19.656559999999999</v>
      </c>
      <c r="E176" s="40">
        <v>13.12</v>
      </c>
      <c r="F176" s="40">
        <f t="shared" ref="F176:F177" si="59">C176*(E176-D176)</f>
        <v>-22877.96</v>
      </c>
      <c r="G176" s="40">
        <f t="shared" ref="G176:G177" si="60">IF(C176=0, 0,D176*C176)</f>
        <v>68797.959999999992</v>
      </c>
      <c r="H176" s="232">
        <f t="shared" ref="H176:H177" si="61">IF(C176=0, D176, (E176-D176)/D176)</f>
        <v>-0.33253834852079917</v>
      </c>
      <c r="I176" s="200"/>
    </row>
    <row r="177" spans="2:9" x14ac:dyDescent="0.25">
      <c r="B177" s="193">
        <v>42629</v>
      </c>
      <c r="C177" s="10">
        <v>3200</v>
      </c>
      <c r="D177" s="200">
        <v>20.254390000000001</v>
      </c>
      <c r="E177" s="40">
        <v>13.29</v>
      </c>
      <c r="F177" s="40">
        <f t="shared" si="59"/>
        <v>-22286.048000000006</v>
      </c>
      <c r="G177" s="40">
        <f t="shared" si="60"/>
        <v>64814.048000000003</v>
      </c>
      <c r="H177" s="232">
        <f t="shared" si="61"/>
        <v>-0.34384595142090191</v>
      </c>
      <c r="I177" s="200"/>
    </row>
    <row r="178" spans="2:9" x14ac:dyDescent="0.25">
      <c r="B178" s="193">
        <v>42633</v>
      </c>
      <c r="C178" s="10">
        <v>3200</v>
      </c>
      <c r="D178" s="200">
        <v>20.254390000000001</v>
      </c>
      <c r="E178" s="40">
        <v>13.62</v>
      </c>
      <c r="F178" s="40">
        <f t="shared" ref="F178:F179" si="62">C178*(E178-D178)</f>
        <v>-21230.048000000006</v>
      </c>
      <c r="G178" s="40">
        <f t="shared" ref="G178:G179" si="63">IF(C178=0, 0,D178*C178)</f>
        <v>64814.048000000003</v>
      </c>
      <c r="H178" s="232">
        <f t="shared" ref="H178:H179" si="64">IF(C178=0, D178, (E178-D178)/D178)</f>
        <v>-0.3275531872349649</v>
      </c>
      <c r="I178" s="200"/>
    </row>
    <row r="179" spans="2:9" x14ac:dyDescent="0.25">
      <c r="B179" s="193">
        <v>42634</v>
      </c>
      <c r="C179" s="10">
        <v>3000</v>
      </c>
      <c r="D179" s="200">
        <v>20.66581</v>
      </c>
      <c r="E179" s="40">
        <v>13.79</v>
      </c>
      <c r="F179" s="40">
        <f t="shared" si="62"/>
        <v>-20627.430000000004</v>
      </c>
      <c r="G179" s="40">
        <f t="shared" si="63"/>
        <v>61997.43</v>
      </c>
      <c r="H179" s="232">
        <f t="shared" si="64"/>
        <v>-0.33271427541431964</v>
      </c>
      <c r="I179" s="200"/>
    </row>
    <row r="180" spans="2:9" x14ac:dyDescent="0.25">
      <c r="B180" s="193">
        <v>42635</v>
      </c>
      <c r="C180" s="10">
        <v>3000</v>
      </c>
      <c r="D180" s="200">
        <v>20.66581</v>
      </c>
      <c r="E180" s="40">
        <v>13.91</v>
      </c>
      <c r="F180" s="40">
        <f t="shared" ref="F180" si="65">C180*(E180-D180)</f>
        <v>-20267.43</v>
      </c>
      <c r="G180" s="40">
        <f t="shared" ref="G180" si="66">IF(C180=0, 0,D180*C180)</f>
        <v>61997.43</v>
      </c>
      <c r="H180" s="232">
        <f t="shared" ref="H180" si="67">IF(C180=0, D180, (E180-D180)/D180)</f>
        <v>-0.32690758310465451</v>
      </c>
      <c r="I180" s="200"/>
    </row>
    <row r="181" spans="2:9" x14ac:dyDescent="0.25">
      <c r="B181" s="193">
        <v>42639</v>
      </c>
      <c r="C181" s="10">
        <v>3000</v>
      </c>
      <c r="D181" s="200">
        <v>20.66581</v>
      </c>
      <c r="E181" s="40">
        <v>13.67</v>
      </c>
      <c r="F181" s="40">
        <f t="shared" ref="F181" si="68">C181*(E181-D181)</f>
        <v>-20987.43</v>
      </c>
      <c r="G181" s="40">
        <f t="shared" ref="G181" si="69">IF(C181=0, 0,D181*C181)</f>
        <v>61997.43</v>
      </c>
      <c r="H181" s="232">
        <f t="shared" ref="H181" si="70">IF(C181=0, D181, (E181-D181)/D181)</f>
        <v>-0.33852096772398471</v>
      </c>
      <c r="I181" s="200"/>
    </row>
    <row r="182" spans="2:9" x14ac:dyDescent="0.25">
      <c r="B182" s="193">
        <v>42640</v>
      </c>
      <c r="C182" s="10">
        <v>3000</v>
      </c>
      <c r="D182" s="200">
        <v>20.66581</v>
      </c>
      <c r="E182" s="40">
        <v>13.47</v>
      </c>
      <c r="F182" s="40">
        <f t="shared" ref="F182:F190" si="71">C182*(E182-D182)</f>
        <v>-21587.43</v>
      </c>
      <c r="G182" s="40">
        <f t="shared" ref="G182:G190" si="72">IF(C182=0, 0,D182*C182)</f>
        <v>61997.43</v>
      </c>
      <c r="H182" s="232">
        <f t="shared" ref="H182:H190" si="73">IF(C182=0, D182, (E182-D182)/D182)</f>
        <v>-0.34819878824009315</v>
      </c>
      <c r="I182" s="200"/>
    </row>
    <row r="183" spans="2:9" x14ac:dyDescent="0.25">
      <c r="B183" s="193">
        <v>42641</v>
      </c>
      <c r="C183" s="10">
        <v>3200</v>
      </c>
      <c r="D183" s="200">
        <v>20.206700000000001</v>
      </c>
      <c r="E183" s="40">
        <v>13.31</v>
      </c>
      <c r="F183" s="40">
        <f t="shared" si="71"/>
        <v>-22069.440000000002</v>
      </c>
      <c r="G183" s="40">
        <f t="shared" si="72"/>
        <v>64661.440000000002</v>
      </c>
      <c r="H183" s="232">
        <f t="shared" si="73"/>
        <v>-0.34130758609768047</v>
      </c>
      <c r="I183" s="200"/>
    </row>
    <row r="184" spans="2:9" x14ac:dyDescent="0.25">
      <c r="B184" s="193">
        <v>42642</v>
      </c>
      <c r="C184" s="512">
        <v>3500</v>
      </c>
      <c r="D184" s="513">
        <v>19.589269999999999</v>
      </c>
      <c r="E184" s="40">
        <v>12.76</v>
      </c>
      <c r="F184" s="40">
        <f t="shared" si="71"/>
        <v>-23902.444999999996</v>
      </c>
      <c r="G184" s="40">
        <f t="shared" si="72"/>
        <v>68562.444999999992</v>
      </c>
      <c r="H184" s="232">
        <f t="shared" si="73"/>
        <v>-0.34862299616065323</v>
      </c>
      <c r="I184" s="550">
        <v>19.5</v>
      </c>
    </row>
    <row r="185" spans="2:9" x14ac:dyDescent="0.25">
      <c r="B185" s="193">
        <v>42643</v>
      </c>
      <c r="C185" s="10">
        <v>4000</v>
      </c>
      <c r="D185" s="200">
        <v>18.7132623</v>
      </c>
      <c r="E185" s="40">
        <v>12.64</v>
      </c>
      <c r="F185" s="40">
        <f t="shared" si="71"/>
        <v>-24293.049199999998</v>
      </c>
      <c r="G185" s="40">
        <f t="shared" si="72"/>
        <v>74853.049199999994</v>
      </c>
      <c r="H185" s="232">
        <f t="shared" si="73"/>
        <v>-0.32454321446667261</v>
      </c>
      <c r="I185" s="200"/>
    </row>
    <row r="186" spans="2:9" x14ac:dyDescent="0.25">
      <c r="B186" s="193">
        <v>42646</v>
      </c>
      <c r="C186" s="449">
        <v>4500</v>
      </c>
      <c r="D186" s="523">
        <v>18.03387</v>
      </c>
      <c r="E186" s="40">
        <v>12.5</v>
      </c>
      <c r="F186" s="40">
        <f t="shared" si="71"/>
        <v>-24902.415000000001</v>
      </c>
      <c r="G186" s="40">
        <f t="shared" si="72"/>
        <v>81152.415000000008</v>
      </c>
      <c r="H186" s="232">
        <f t="shared" si="73"/>
        <v>-0.30685981433824244</v>
      </c>
      <c r="I186" s="528">
        <v>18</v>
      </c>
    </row>
    <row r="187" spans="2:9" x14ac:dyDescent="0.25">
      <c r="B187" s="193">
        <v>42646</v>
      </c>
      <c r="C187" s="10">
        <v>5000</v>
      </c>
      <c r="D187" s="200">
        <v>17.470690000000001</v>
      </c>
      <c r="E187" s="40">
        <v>12.5</v>
      </c>
      <c r="F187" s="40">
        <f t="shared" si="71"/>
        <v>-24853.450000000004</v>
      </c>
      <c r="G187" s="40">
        <f t="shared" si="72"/>
        <v>87353.450000000012</v>
      </c>
      <c r="H187" s="232">
        <f t="shared" si="73"/>
        <v>-0.2845159521461374</v>
      </c>
      <c r="I187" s="200"/>
    </row>
    <row r="188" spans="2:9" x14ac:dyDescent="0.25">
      <c r="B188" s="193">
        <v>42646</v>
      </c>
      <c r="C188" s="449">
        <v>4500</v>
      </c>
      <c r="D188" s="523">
        <v>18.020790000000002</v>
      </c>
      <c r="E188" s="40">
        <v>12.5</v>
      </c>
      <c r="F188" s="40">
        <f t="shared" si="71"/>
        <v>-24843.555000000008</v>
      </c>
      <c r="G188" s="40">
        <f t="shared" si="72"/>
        <v>81093.555000000008</v>
      </c>
      <c r="H188" s="232">
        <f t="shared" si="73"/>
        <v>-0.30635671355140376</v>
      </c>
      <c r="I188" s="528">
        <v>18</v>
      </c>
    </row>
    <row r="189" spans="2:9" x14ac:dyDescent="0.25">
      <c r="B189" s="193">
        <v>42647</v>
      </c>
      <c r="C189" s="10">
        <v>5000</v>
      </c>
      <c r="D189" s="200">
        <v>17.436710000000001</v>
      </c>
      <c r="E189" s="40">
        <v>12.2</v>
      </c>
      <c r="F189" s="40">
        <f t="shared" si="71"/>
        <v>-26183.55000000001</v>
      </c>
      <c r="G189" s="40">
        <f t="shared" si="72"/>
        <v>87183.55</v>
      </c>
      <c r="H189" s="232">
        <f t="shared" si="73"/>
        <v>-0.30032672447956077</v>
      </c>
      <c r="I189" s="200"/>
    </row>
    <row r="190" spans="2:9" x14ac:dyDescent="0.25">
      <c r="B190" s="193">
        <v>42648</v>
      </c>
      <c r="C190" s="449">
        <v>4500</v>
      </c>
      <c r="D190" s="523">
        <v>17.994160000000001</v>
      </c>
      <c r="E190" s="40">
        <v>12.33</v>
      </c>
      <c r="F190" s="40">
        <f t="shared" si="71"/>
        <v>-25488.720000000005</v>
      </c>
      <c r="G190" s="40">
        <f t="shared" si="72"/>
        <v>80973.72</v>
      </c>
      <c r="H190" s="232">
        <f t="shared" si="73"/>
        <v>-0.31477768342617829</v>
      </c>
      <c r="I190" s="603" t="s">
        <v>676</v>
      </c>
    </row>
    <row r="191" spans="2:9" x14ac:dyDescent="0.25">
      <c r="B191" s="193"/>
      <c r="C191" s="10"/>
      <c r="D191" s="200"/>
      <c r="E191" s="40"/>
      <c r="F191" s="40"/>
      <c r="G191" s="40"/>
      <c r="H191" s="232"/>
      <c r="I191" s="200"/>
    </row>
    <row r="192" spans="2:9" x14ac:dyDescent="0.25">
      <c r="B192" s="193"/>
      <c r="C192" s="10"/>
      <c r="D192" s="200"/>
      <c r="E192" s="40"/>
      <c r="F192" s="40"/>
      <c r="G192" s="40"/>
      <c r="H192" s="232"/>
      <c r="I192" s="200"/>
    </row>
    <row r="193" spans="2:9" x14ac:dyDescent="0.25">
      <c r="B193" s="193"/>
      <c r="C193" s="10"/>
      <c r="D193" s="200"/>
      <c r="E193" s="40"/>
      <c r="F193" s="40"/>
      <c r="G193" s="40"/>
      <c r="H193" s="232"/>
      <c r="I193" s="200"/>
    </row>
    <row r="194" spans="2:9" x14ac:dyDescent="0.25">
      <c r="B194" s="193"/>
      <c r="C194" s="10"/>
      <c r="D194" s="200"/>
      <c r="E194" s="40"/>
      <c r="F194" s="40"/>
      <c r="G194" s="40"/>
      <c r="H194" s="232"/>
      <c r="I194" s="200"/>
    </row>
    <row r="195" spans="2:9" x14ac:dyDescent="0.25">
      <c r="B195" s="193"/>
      <c r="C195" s="10"/>
      <c r="D195" s="200"/>
      <c r="E195" s="40"/>
      <c r="F195" s="40"/>
      <c r="G195" s="40"/>
      <c r="H195" s="232"/>
      <c r="I195" s="200"/>
    </row>
    <row r="196" spans="2:9" x14ac:dyDescent="0.25">
      <c r="B196" s="193"/>
      <c r="C196" s="10"/>
      <c r="D196" s="200"/>
      <c r="E196" s="40"/>
      <c r="F196" s="40"/>
      <c r="G196" s="40"/>
      <c r="H196" s="232"/>
      <c r="I196" s="200"/>
    </row>
    <row r="197" spans="2:9" x14ac:dyDescent="0.25">
      <c r="B197" s="193"/>
      <c r="C197" s="10"/>
      <c r="D197" s="200"/>
      <c r="E197" s="40"/>
      <c r="F197" s="40"/>
      <c r="G197" s="40"/>
      <c r="H197" s="232"/>
      <c r="I197" s="200"/>
    </row>
    <row r="198" spans="2:9" x14ac:dyDescent="0.25">
      <c r="B198" s="193"/>
      <c r="C198" s="10"/>
      <c r="D198" s="200"/>
      <c r="E198" s="40"/>
      <c r="F198" s="40"/>
      <c r="G198" s="40"/>
      <c r="H198" s="232"/>
      <c r="I198" s="200"/>
    </row>
    <row r="199" spans="2:9" x14ac:dyDescent="0.25">
      <c r="B199" s="193"/>
      <c r="C199" s="10"/>
      <c r="D199" s="200"/>
      <c r="E199" s="40"/>
      <c r="F199" s="40"/>
      <c r="G199" s="40"/>
      <c r="H199" s="232"/>
      <c r="I199" s="200"/>
    </row>
    <row r="200" spans="2:9" x14ac:dyDescent="0.25">
      <c r="B200" s="193"/>
      <c r="C200" s="10"/>
      <c r="D200" s="200"/>
      <c r="E200" s="40"/>
      <c r="F200" s="40"/>
      <c r="G200" s="40"/>
      <c r="H200" s="232"/>
      <c r="I200" s="200"/>
    </row>
    <row r="201" spans="2:9" x14ac:dyDescent="0.25">
      <c r="B201" s="193"/>
      <c r="C201" s="10"/>
      <c r="D201" s="200"/>
      <c r="E201" s="40"/>
      <c r="F201" s="40"/>
      <c r="G201" s="40"/>
      <c r="H201" s="232"/>
      <c r="I201" s="200"/>
    </row>
    <row r="202" spans="2:9" x14ac:dyDescent="0.25">
      <c r="B202" s="193"/>
      <c r="C202" s="10"/>
      <c r="D202" s="200"/>
      <c r="E202" s="40"/>
      <c r="F202" s="40"/>
      <c r="G202" s="40"/>
      <c r="H202" s="232"/>
      <c r="I202" s="200"/>
    </row>
    <row r="203" spans="2:9" x14ac:dyDescent="0.25">
      <c r="B203" s="193"/>
      <c r="C203" s="10"/>
      <c r="D203" s="200"/>
      <c r="E203" s="40"/>
      <c r="F203" s="40"/>
      <c r="G203" s="40"/>
      <c r="H203" s="232"/>
      <c r="I203" s="200"/>
    </row>
    <row r="204" spans="2:9" x14ac:dyDescent="0.25">
      <c r="B204" s="193"/>
      <c r="C204" s="10"/>
      <c r="D204" s="200"/>
      <c r="E204" s="40"/>
      <c r="F204" s="40"/>
      <c r="G204" s="40"/>
      <c r="H204" s="232"/>
      <c r="I204" s="200"/>
    </row>
  </sheetData>
  <mergeCells count="3">
    <mergeCell ref="B47:B48"/>
    <mergeCell ref="A68:A73"/>
    <mergeCell ref="A65:A67"/>
  </mergeCells>
  <conditionalFormatting sqref="Q12 F122:F204 H114:H204">
    <cfRule type="expression" dxfId="557" priority="38">
      <formula>F12&gt;0</formula>
    </cfRule>
    <cfRule type="expression" dxfId="556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01:F121">
    <cfRule type="expression" dxfId="555" priority="31">
      <formula>F101&gt;0</formula>
    </cfRule>
    <cfRule type="expression" dxfId="554" priority="32">
      <formula>F101&lt;0</formula>
    </cfRule>
  </conditionalFormatting>
  <conditionalFormatting sqref="H101:H107">
    <cfRule type="expression" dxfId="553" priority="19">
      <formula>H101&gt;0</formula>
    </cfRule>
    <cfRule type="expression" dxfId="552" priority="20">
      <formula>H101&lt;0</formula>
    </cfRule>
  </conditionalFormatting>
  <conditionalFormatting sqref="H108">
    <cfRule type="expression" dxfId="551" priority="17">
      <formula>H108&gt;0</formula>
    </cfRule>
    <cfRule type="expression" dxfId="550" priority="18">
      <formula>H108&lt;0</formula>
    </cfRule>
  </conditionalFormatting>
  <conditionalFormatting sqref="H109">
    <cfRule type="expression" dxfId="549" priority="15">
      <formula>H109&gt;0</formula>
    </cfRule>
    <cfRule type="expression" dxfId="548" priority="16">
      <formula>H109&lt;0</formula>
    </cfRule>
  </conditionalFormatting>
  <conditionalFormatting sqref="H110:H112">
    <cfRule type="expression" dxfId="547" priority="13">
      <formula>H110&gt;0</formula>
    </cfRule>
    <cfRule type="expression" dxfId="546" priority="14">
      <formula>H110&lt;0</formula>
    </cfRule>
  </conditionalFormatting>
  <conditionalFormatting sqref="H113">
    <cfRule type="expression" dxfId="545" priority="9">
      <formula>H113&gt;0</formula>
    </cfRule>
    <cfRule type="expression" dxfId="544" priority="10">
      <formula>H113&lt;0</formula>
    </cfRule>
  </conditionalFormatting>
  <conditionalFormatting sqref="Q7">
    <cfRule type="expression" dxfId="543" priority="3">
      <formula>Q7&gt;0</formula>
    </cfRule>
    <cfRule type="expression" dxfId="542" priority="4">
      <formula>Q7&lt;0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625" bestFit="1" customWidth="1"/>
    <col min="6" max="6" width="10.625" bestFit="1" customWidth="1"/>
    <col min="7" max="8" width="9.625" bestFit="1" customWidth="1"/>
    <col min="9" max="9" width="10.375" style="2" bestFit="1" customWidth="1"/>
    <col min="10" max="10" width="9.125" style="2"/>
    <col min="11" max="11" width="11.75" style="2" customWidth="1"/>
    <col min="17" max="17" width="9.625" bestFit="1" customWidth="1"/>
    <col min="18" max="18" width="16.375" customWidth="1"/>
    <col min="20" max="20" width="11.875" customWidth="1"/>
    <col min="21" max="21" width="17.125" style="34" customWidth="1"/>
    <col min="23" max="23" width="17.6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203</v>
      </c>
      <c r="B2" s="525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42646</v>
      </c>
      <c r="X2" s="142">
        <v>52.54</v>
      </c>
      <c r="Y2" s="142">
        <v>53</v>
      </c>
      <c r="Z2" s="10">
        <v>52.42</v>
      </c>
      <c r="AA2" s="10">
        <v>52.67</v>
      </c>
      <c r="AB2" s="95">
        <v>7562300</v>
      </c>
      <c r="AC2" s="10">
        <v>52.67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42643</v>
      </c>
      <c r="X3" s="10">
        <v>52.57</v>
      </c>
      <c r="Y3" s="10">
        <v>53.06</v>
      </c>
      <c r="Z3" s="10">
        <v>52.28</v>
      </c>
      <c r="AA3" s="10">
        <v>52.65</v>
      </c>
      <c r="AB3" s="95">
        <v>12629400</v>
      </c>
      <c r="AC3" s="10">
        <v>52.65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52.12</v>
      </c>
      <c r="R4" s="527">
        <v>-4.0000000000000002E-4</v>
      </c>
      <c r="T4" s="1"/>
      <c r="W4" s="133">
        <v>42642</v>
      </c>
      <c r="X4" s="10">
        <v>52.92</v>
      </c>
      <c r="Y4" s="10">
        <v>53.58</v>
      </c>
      <c r="Z4" s="10">
        <v>52.12</v>
      </c>
      <c r="AA4" s="10">
        <v>52.16</v>
      </c>
      <c r="AB4" s="95">
        <v>16993900</v>
      </c>
      <c r="AC4" s="10">
        <v>52.16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2084.7999999999997</v>
      </c>
      <c r="W5" s="133">
        <v>42641</v>
      </c>
      <c r="X5" s="10">
        <v>54.6</v>
      </c>
      <c r="Y5" s="10">
        <v>55</v>
      </c>
      <c r="Z5" s="10">
        <v>52.8</v>
      </c>
      <c r="AA5" s="10">
        <v>53.25</v>
      </c>
      <c r="AB5" s="95">
        <v>33213000</v>
      </c>
      <c r="AC5" s="10">
        <v>53.25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42640</v>
      </c>
      <c r="X6" s="10">
        <v>54.25</v>
      </c>
      <c r="Y6" s="10">
        <v>55.54</v>
      </c>
      <c r="Z6" s="10">
        <v>53.9</v>
      </c>
      <c r="AA6" s="10">
        <v>55.34</v>
      </c>
      <c r="AB6" s="95">
        <v>17945200</v>
      </c>
      <c r="AC6" s="10">
        <v>55.34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259.56000000000085</v>
      </c>
      <c r="R7" s="30">
        <v>42671</v>
      </c>
      <c r="W7" s="133">
        <v>42639</v>
      </c>
      <c r="X7" s="10">
        <v>54.8</v>
      </c>
      <c r="Y7" s="10">
        <v>55</v>
      </c>
      <c r="Z7" s="10">
        <v>54.08</v>
      </c>
      <c r="AA7" s="10">
        <v>54.4</v>
      </c>
      <c r="AB7" s="95">
        <v>11629600</v>
      </c>
      <c r="AC7" s="10">
        <v>54.4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-22.400000000000091</v>
      </c>
      <c r="W8" s="133">
        <v>42636</v>
      </c>
      <c r="X8" s="10">
        <v>55.02</v>
      </c>
      <c r="Y8" s="10">
        <v>55.71</v>
      </c>
      <c r="Z8" s="10">
        <v>54.91</v>
      </c>
      <c r="AA8" s="10">
        <v>55.15</v>
      </c>
      <c r="AB8" s="95">
        <v>8921700</v>
      </c>
      <c r="AC8" s="10">
        <v>55.15</v>
      </c>
      <c r="AE8" s="138"/>
      <c r="AL8" s="234"/>
      <c r="AO8" s="234"/>
      <c r="AP8" s="234"/>
    </row>
    <row r="9" spans="1:42" x14ac:dyDescent="0.25">
      <c r="H9" s="72"/>
      <c r="O9" s="11" t="s">
        <v>222</v>
      </c>
      <c r="Q9" s="138">
        <f>IF(Q2=0, 0, Q8/Q6)</f>
        <v>-1.0630220197418419E-2</v>
      </c>
      <c r="W9" s="133">
        <v>42635</v>
      </c>
      <c r="X9" s="10">
        <v>55.47</v>
      </c>
      <c r="Y9" s="10">
        <v>55.98</v>
      </c>
      <c r="Z9" s="10">
        <v>55.24</v>
      </c>
      <c r="AA9" s="10">
        <v>55.41</v>
      </c>
      <c r="AB9" s="95">
        <v>8052400</v>
      </c>
      <c r="AC9" s="10">
        <v>55.41</v>
      </c>
      <c r="AE9" s="138"/>
    </row>
    <row r="10" spans="1:42" x14ac:dyDescent="0.25">
      <c r="H10" s="72"/>
      <c r="O10" s="11" t="s">
        <v>221</v>
      </c>
      <c r="P10" s="34"/>
      <c r="Q10" s="2">
        <f>M63</f>
        <v>281.96000000000095</v>
      </c>
      <c r="T10" s="11"/>
      <c r="W10" s="133">
        <v>42634</v>
      </c>
      <c r="X10" s="10">
        <v>55.02</v>
      </c>
      <c r="Y10" s="10">
        <v>55.38</v>
      </c>
      <c r="Z10" s="10">
        <v>54.61</v>
      </c>
      <c r="AA10" s="10">
        <v>55.34</v>
      </c>
      <c r="AB10" s="95">
        <v>8041700</v>
      </c>
      <c r="AC10" s="10">
        <v>55.34</v>
      </c>
      <c r="AE10" s="138"/>
      <c r="AL10" s="234"/>
      <c r="AO10" s="234"/>
    </row>
    <row r="11" spans="1:42" x14ac:dyDescent="0.25">
      <c r="H11" s="72"/>
      <c r="O11" s="11" t="s">
        <v>182</v>
      </c>
      <c r="P11" s="34"/>
      <c r="Q11" s="138">
        <f>IF(U58="N/A (N/A)", 0, VALUE(TRIM(CLEAN(MID(U58, FIND("(", U58)+1, 5)))))</f>
        <v>1.2200000000000001E-2</v>
      </c>
      <c r="T11" s="1"/>
      <c r="W11" s="133">
        <v>42633</v>
      </c>
      <c r="X11" s="10">
        <v>55.26</v>
      </c>
      <c r="Y11" s="10">
        <v>55.44</v>
      </c>
      <c r="Z11" s="10">
        <v>54.76</v>
      </c>
      <c r="AA11" s="10">
        <v>54.87</v>
      </c>
      <c r="AB11" s="95">
        <v>8563000</v>
      </c>
      <c r="AC11" s="10">
        <v>54.87</v>
      </c>
      <c r="AE11" s="138"/>
    </row>
    <row r="12" spans="1:42" x14ac:dyDescent="0.25">
      <c r="H12" s="72"/>
      <c r="W12" s="133">
        <v>42632</v>
      </c>
      <c r="X12" s="10">
        <v>55.38</v>
      </c>
      <c r="Y12" s="10">
        <v>55.47</v>
      </c>
      <c r="Z12" s="10">
        <v>54.93</v>
      </c>
      <c r="AA12" s="10">
        <v>54.95</v>
      </c>
      <c r="AB12" s="95">
        <v>7671300</v>
      </c>
      <c r="AC12" s="10">
        <v>54.95</v>
      </c>
      <c r="AE12" s="138"/>
      <c r="AL12" s="234"/>
      <c r="AO12" s="234"/>
    </row>
    <row r="13" spans="1:42" x14ac:dyDescent="0.25">
      <c r="H13" s="72"/>
      <c r="T13" s="1"/>
      <c r="W13" s="133">
        <v>42629</v>
      </c>
      <c r="X13" s="10">
        <v>55.24</v>
      </c>
      <c r="Y13" s="10">
        <v>55.36</v>
      </c>
      <c r="Z13" s="10">
        <v>55.05</v>
      </c>
      <c r="AA13" s="10">
        <v>55.18</v>
      </c>
      <c r="AB13" s="95">
        <v>11715400</v>
      </c>
      <c r="AC13" s="10">
        <v>55.18</v>
      </c>
      <c r="AE13" s="138"/>
    </row>
    <row r="14" spans="1:42" x14ac:dyDescent="0.25">
      <c r="H14" s="72"/>
      <c r="W14" s="133">
        <v>42628</v>
      </c>
      <c r="X14" s="10">
        <v>55</v>
      </c>
      <c r="Y14" s="10">
        <v>55.54</v>
      </c>
      <c r="Z14" s="10">
        <v>54.81</v>
      </c>
      <c r="AA14" s="10">
        <v>55.47</v>
      </c>
      <c r="AB14" s="95">
        <v>6283900</v>
      </c>
      <c r="AC14" s="10">
        <v>55.47</v>
      </c>
      <c r="AE14" s="138"/>
      <c r="AL14" s="234"/>
      <c r="AO14" s="234"/>
      <c r="AP14" s="234"/>
    </row>
    <row r="15" spans="1:42" x14ac:dyDescent="0.25">
      <c r="H15" s="72"/>
      <c r="W15" s="133">
        <v>42627</v>
      </c>
      <c r="X15" s="10">
        <v>55.16</v>
      </c>
      <c r="Y15" s="10">
        <v>55.56</v>
      </c>
      <c r="Z15" s="10">
        <v>54.93</v>
      </c>
      <c r="AA15" s="10">
        <v>55.13</v>
      </c>
      <c r="AB15" s="95">
        <v>7621200</v>
      </c>
      <c r="AC15" s="10">
        <v>55.13</v>
      </c>
      <c r="AE15" s="138"/>
    </row>
    <row r="16" spans="1:42" x14ac:dyDescent="0.25">
      <c r="H16" s="72"/>
      <c r="O16" s="2"/>
      <c r="P16" s="2"/>
      <c r="Q16" s="2"/>
      <c r="T16" s="69"/>
      <c r="W16" s="133">
        <v>42626</v>
      </c>
      <c r="X16" s="10">
        <v>55.86</v>
      </c>
      <c r="Y16" s="10">
        <v>55.94</v>
      </c>
      <c r="Z16" s="10">
        <v>55.12</v>
      </c>
      <c r="AA16" s="10">
        <v>55.37</v>
      </c>
      <c r="AB16" s="95">
        <v>7359400</v>
      </c>
      <c r="AC16" s="10">
        <v>55.37</v>
      </c>
      <c r="AE16" s="138"/>
    </row>
    <row r="17" spans="1:41" x14ac:dyDescent="0.25">
      <c r="H17" s="72"/>
      <c r="O17" s="2"/>
      <c r="P17" s="2"/>
      <c r="Q17" s="2"/>
      <c r="W17" s="133">
        <v>42625</v>
      </c>
      <c r="X17" s="10">
        <v>55</v>
      </c>
      <c r="Y17" s="10">
        <v>56.12</v>
      </c>
      <c r="Z17" s="10">
        <v>54.95</v>
      </c>
      <c r="AA17" s="10">
        <v>56.01</v>
      </c>
      <c r="AB17" s="95">
        <v>7470900</v>
      </c>
      <c r="AC17" s="10">
        <v>56.01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42622</v>
      </c>
      <c r="X18" s="10">
        <v>55.88</v>
      </c>
      <c r="Y18" s="10">
        <v>56</v>
      </c>
      <c r="Z18" s="10">
        <v>55.27</v>
      </c>
      <c r="AA18" s="10">
        <v>55.33</v>
      </c>
      <c r="AB18" s="95">
        <v>11310400</v>
      </c>
      <c r="AC18" s="10">
        <v>55.33</v>
      </c>
      <c r="AE18" s="138"/>
      <c r="AL18" s="234"/>
      <c r="AO18" s="234"/>
    </row>
    <row r="19" spans="1:4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42621</v>
      </c>
      <c r="X19" s="10">
        <v>56.88</v>
      </c>
      <c r="Y19" s="10">
        <v>57.27</v>
      </c>
      <c r="Z19" s="10">
        <v>56.11</v>
      </c>
      <c r="AA19" s="10">
        <v>56.17</v>
      </c>
      <c r="AB19" s="95">
        <v>12741900</v>
      </c>
      <c r="AC19" s="10">
        <v>56.17</v>
      </c>
      <c r="AE19" s="138"/>
    </row>
    <row r="20" spans="1:41" x14ac:dyDescent="0.25">
      <c r="O20" s="2"/>
      <c r="P20" s="2"/>
      <c r="Q20" s="2"/>
      <c r="W20" s="133">
        <v>42620</v>
      </c>
      <c r="X20" s="10">
        <v>57.48</v>
      </c>
      <c r="Y20" s="10">
        <v>57.78</v>
      </c>
      <c r="Z20" s="10">
        <v>57.01</v>
      </c>
      <c r="AA20" s="10">
        <v>57.72</v>
      </c>
      <c r="AB20" s="95">
        <v>7536100</v>
      </c>
      <c r="AC20" s="10">
        <v>57.72</v>
      </c>
      <c r="AE20" s="138"/>
    </row>
    <row r="21" spans="1:41" x14ac:dyDescent="0.25">
      <c r="O21" s="2"/>
      <c r="P21" s="2"/>
      <c r="Q21" s="2"/>
      <c r="W21" s="133">
        <v>42619</v>
      </c>
      <c r="X21" s="10">
        <v>58.25</v>
      </c>
      <c r="Y21" s="10">
        <v>58.38</v>
      </c>
      <c r="Z21" s="10">
        <v>57.21</v>
      </c>
      <c r="AA21" s="10">
        <v>57.41</v>
      </c>
      <c r="AB21" s="95">
        <v>9771800</v>
      </c>
      <c r="AC21" s="10">
        <v>57.41</v>
      </c>
      <c r="AE21" s="138"/>
    </row>
    <row r="22" spans="1:41" x14ac:dyDescent="0.25">
      <c r="B22" s="564" t="s">
        <v>114</v>
      </c>
      <c r="C22" s="564" t="s">
        <v>150</v>
      </c>
      <c r="D22" s="565" t="s">
        <v>149</v>
      </c>
      <c r="E22" s="566" t="s">
        <v>151</v>
      </c>
      <c r="F22" s="567" t="s">
        <v>65</v>
      </c>
      <c r="G22" s="568" t="s">
        <v>155</v>
      </c>
      <c r="H22" s="567" t="s">
        <v>88</v>
      </c>
      <c r="I22" s="568" t="s">
        <v>159</v>
      </c>
      <c r="O22" s="2"/>
      <c r="P22" s="2"/>
      <c r="Q22" s="2"/>
      <c r="W22" s="133">
        <v>42615</v>
      </c>
      <c r="X22" s="10">
        <v>58.63</v>
      </c>
      <c r="Y22" s="10">
        <v>59.18</v>
      </c>
      <c r="Z22" s="10">
        <v>57.99</v>
      </c>
      <c r="AA22" s="10">
        <v>58.02</v>
      </c>
      <c r="AB22" s="95">
        <v>6933100</v>
      </c>
      <c r="AC22" s="10">
        <v>58.02</v>
      </c>
      <c r="AE22" s="138"/>
    </row>
    <row r="23" spans="1:41" x14ac:dyDescent="0.25">
      <c r="B23" s="569">
        <v>42472</v>
      </c>
      <c r="C23" s="570">
        <v>50</v>
      </c>
      <c r="D23" s="571">
        <v>56.99</v>
      </c>
      <c r="E23" s="572">
        <v>58.55</v>
      </c>
      <c r="F23" s="572">
        <f t="shared" ref="F23:F31" si="1">-C23*(D23-E23)</f>
        <v>77.999999999999758</v>
      </c>
      <c r="G23" s="572">
        <f t="shared" ref="G23:G31" si="2">IF(C23=0, 0,D23*C23)</f>
        <v>2849.5</v>
      </c>
      <c r="H23" s="573">
        <f t="shared" ref="H23:H31" si="3">IF(C23=0, D23, (E23-D23)/D23)</f>
        <v>2.7373223372521408E-2</v>
      </c>
      <c r="I23" s="572"/>
      <c r="O23" s="2"/>
      <c r="P23" s="2"/>
      <c r="Q23" s="2"/>
      <c r="W23" s="133">
        <v>42614</v>
      </c>
      <c r="X23" s="10">
        <v>57.67</v>
      </c>
      <c r="Y23" s="10">
        <v>58.55</v>
      </c>
      <c r="Z23" s="10">
        <v>57.53</v>
      </c>
      <c r="AA23" s="10">
        <v>58.54</v>
      </c>
      <c r="AB23" s="95">
        <v>8225000</v>
      </c>
      <c r="AC23" s="10">
        <v>58.54</v>
      </c>
      <c r="AE23" s="138"/>
    </row>
    <row r="24" spans="1:41" x14ac:dyDescent="0.25">
      <c r="B24" s="569">
        <v>42484</v>
      </c>
      <c r="C24" s="570">
        <v>50</v>
      </c>
      <c r="D24" s="571">
        <v>56.99</v>
      </c>
      <c r="E24" s="572">
        <v>59.43</v>
      </c>
      <c r="F24" s="572">
        <f t="shared" si="1"/>
        <v>121.99999999999989</v>
      </c>
      <c r="G24" s="572">
        <f t="shared" si="2"/>
        <v>2849.5</v>
      </c>
      <c r="H24" s="573">
        <f t="shared" si="3"/>
        <v>4.281452886471307E-2</v>
      </c>
      <c r="I24" s="572"/>
      <c r="O24" s="2"/>
      <c r="P24" s="2"/>
      <c r="Q24" s="2"/>
      <c r="W24" s="133">
        <v>42614</v>
      </c>
      <c r="X24" s="10" t="s">
        <v>204</v>
      </c>
      <c r="Y24" s="10"/>
      <c r="Z24" s="10"/>
      <c r="AA24" s="10"/>
      <c r="AB24" s="95"/>
      <c r="AC24" s="10"/>
      <c r="AE24" s="138"/>
    </row>
    <row r="25" spans="1:41" x14ac:dyDescent="0.25">
      <c r="B25" s="569">
        <v>42502</v>
      </c>
      <c r="C25" s="570">
        <v>50</v>
      </c>
      <c r="D25" s="571">
        <v>56.99</v>
      </c>
      <c r="E25" s="572">
        <v>57.99</v>
      </c>
      <c r="F25" s="572">
        <f t="shared" si="1"/>
        <v>50</v>
      </c>
      <c r="G25" s="572">
        <f t="shared" si="2"/>
        <v>2849.5</v>
      </c>
      <c r="H25" s="573">
        <f t="shared" si="3"/>
        <v>1.754693805930865E-2</v>
      </c>
      <c r="I25" s="572"/>
      <c r="O25" s="2"/>
      <c r="P25" s="2"/>
      <c r="Q25" s="2"/>
      <c r="W25" s="133">
        <v>42613</v>
      </c>
      <c r="X25" s="10">
        <v>57.86</v>
      </c>
      <c r="Y25" s="10">
        <v>58.28</v>
      </c>
      <c r="Z25" s="10">
        <v>57.19</v>
      </c>
      <c r="AA25" s="10">
        <v>57.64</v>
      </c>
      <c r="AB25" s="95">
        <v>7723600</v>
      </c>
      <c r="AC25" s="10">
        <v>57.48</v>
      </c>
      <c r="AE25" s="138"/>
    </row>
    <row r="26" spans="1:41" x14ac:dyDescent="0.25">
      <c r="B26" s="569">
        <v>42508</v>
      </c>
      <c r="C26" s="570">
        <v>50</v>
      </c>
      <c r="D26" s="571">
        <v>56.99</v>
      </c>
      <c r="E26" s="572">
        <v>56.12</v>
      </c>
      <c r="F26" s="572">
        <f t="shared" si="1"/>
        <v>-43.500000000000227</v>
      </c>
      <c r="G26" s="572">
        <f t="shared" si="2"/>
        <v>2849.5</v>
      </c>
      <c r="H26" s="573">
        <f t="shared" si="3"/>
        <v>-1.5265836111598605E-2</v>
      </c>
      <c r="I26" s="572"/>
      <c r="O26" s="2"/>
      <c r="P26" s="2"/>
      <c r="Q26" s="2"/>
      <c r="W26" s="133">
        <v>42612</v>
      </c>
      <c r="X26" s="10">
        <v>58.46</v>
      </c>
      <c r="Y26" s="10">
        <v>58.76</v>
      </c>
      <c r="Z26" s="10">
        <v>57.85</v>
      </c>
      <c r="AA26" s="10">
        <v>58</v>
      </c>
      <c r="AB26" s="95">
        <v>6344600</v>
      </c>
      <c r="AC26" s="10">
        <v>57.84</v>
      </c>
      <c r="AE26" s="138"/>
    </row>
    <row r="27" spans="1:41" x14ac:dyDescent="0.25">
      <c r="B27" s="569">
        <v>42524</v>
      </c>
      <c r="C27" s="570">
        <v>120</v>
      </c>
      <c r="D27" s="571">
        <v>55.284999999999997</v>
      </c>
      <c r="E27" s="572">
        <v>53.45</v>
      </c>
      <c r="F27" s="572">
        <f t="shared" si="1"/>
        <v>-220.19999999999925</v>
      </c>
      <c r="G27" s="572">
        <f t="shared" si="2"/>
        <v>6634.2</v>
      </c>
      <c r="H27" s="573">
        <f t="shared" si="3"/>
        <v>-3.3191643302884939E-2</v>
      </c>
      <c r="I27" s="572"/>
      <c r="O27" s="2"/>
      <c r="P27" s="2"/>
      <c r="Q27" s="2"/>
      <c r="W27" s="133">
        <v>42611</v>
      </c>
      <c r="X27" s="10">
        <v>59.2</v>
      </c>
      <c r="Y27" s="10">
        <v>59.25</v>
      </c>
      <c r="Z27" s="10">
        <v>58.53</v>
      </c>
      <c r="AA27" s="10">
        <v>58.63</v>
      </c>
      <c r="AB27" s="95">
        <v>5831000</v>
      </c>
      <c r="AC27" s="10">
        <v>58.47</v>
      </c>
      <c r="AE27" s="138"/>
    </row>
    <row r="28" spans="1:41" x14ac:dyDescent="0.25">
      <c r="B28" s="569">
        <v>42530</v>
      </c>
      <c r="C28" s="570">
        <v>120</v>
      </c>
      <c r="D28" s="571">
        <v>55.284999999999997</v>
      </c>
      <c r="E28" s="572">
        <v>54.94</v>
      </c>
      <c r="F28" s="572">
        <f t="shared" si="1"/>
        <v>-41.399999999999864</v>
      </c>
      <c r="G28" s="572">
        <f t="shared" si="2"/>
        <v>6634.2</v>
      </c>
      <c r="H28" s="573">
        <f t="shared" si="3"/>
        <v>-6.2403907027222373E-3</v>
      </c>
      <c r="I28" s="572"/>
      <c r="O28" s="2"/>
      <c r="P28" s="2"/>
      <c r="Q28" s="2"/>
      <c r="W28" s="133">
        <v>42608</v>
      </c>
      <c r="X28" s="10">
        <v>58.57</v>
      </c>
      <c r="Y28" s="10">
        <v>59.2</v>
      </c>
      <c r="Z28" s="10">
        <v>58.3</v>
      </c>
      <c r="AA28" s="10">
        <v>59</v>
      </c>
      <c r="AB28" s="95">
        <v>9994300</v>
      </c>
      <c r="AC28" s="10">
        <v>58.84</v>
      </c>
      <c r="AE28" s="138"/>
    </row>
    <row r="29" spans="1:41" x14ac:dyDescent="0.25">
      <c r="B29" s="569">
        <v>42537</v>
      </c>
      <c r="C29" s="570">
        <v>120</v>
      </c>
      <c r="D29" s="571">
        <v>55.284999999999997</v>
      </c>
      <c r="E29" s="572">
        <v>53.47</v>
      </c>
      <c r="F29" s="572">
        <f t="shared" si="1"/>
        <v>-217.79999999999973</v>
      </c>
      <c r="G29" s="572">
        <f t="shared" si="2"/>
        <v>6634.2</v>
      </c>
      <c r="H29" s="573">
        <f t="shared" si="3"/>
        <v>-3.2829881523017052E-2</v>
      </c>
      <c r="I29" s="572"/>
      <c r="W29" s="133">
        <v>42607</v>
      </c>
      <c r="X29" s="10">
        <v>60.01</v>
      </c>
      <c r="Y29" s="10">
        <v>60.15</v>
      </c>
      <c r="Z29" s="10">
        <v>59.03</v>
      </c>
      <c r="AA29" s="10">
        <v>59.24</v>
      </c>
      <c r="AB29" s="95">
        <v>8713900</v>
      </c>
      <c r="AC29" s="10">
        <v>59.08</v>
      </c>
      <c r="AE29" s="138"/>
    </row>
    <row r="30" spans="1:41" x14ac:dyDescent="0.25">
      <c r="B30" s="569">
        <v>42542</v>
      </c>
      <c r="C30" s="570">
        <v>120</v>
      </c>
      <c r="D30" s="571">
        <v>55.284999999999997</v>
      </c>
      <c r="E30" s="572">
        <v>54.77</v>
      </c>
      <c r="F30" s="572">
        <f t="shared" si="1"/>
        <v>-61.799999999999216</v>
      </c>
      <c r="G30" s="572">
        <f t="shared" si="2"/>
        <v>6634.2</v>
      </c>
      <c r="H30" s="573">
        <f t="shared" si="3"/>
        <v>-9.3153658315997742E-3</v>
      </c>
      <c r="I30" s="572"/>
      <c r="W30" s="133">
        <v>42606</v>
      </c>
      <c r="X30" s="10">
        <v>59.89</v>
      </c>
      <c r="Y30" s="10">
        <v>60.33</v>
      </c>
      <c r="Z30" s="10">
        <v>59.72</v>
      </c>
      <c r="AA30" s="10">
        <v>60.22</v>
      </c>
      <c r="AB30" s="95">
        <v>11379000</v>
      </c>
      <c r="AC30" s="10">
        <v>60.05</v>
      </c>
      <c r="AE30" s="138"/>
    </row>
    <row r="31" spans="1:41" x14ac:dyDescent="0.25">
      <c r="B31" s="569">
        <v>42546</v>
      </c>
      <c r="C31" s="570">
        <v>150</v>
      </c>
      <c r="D31" s="571">
        <v>54.704000000000001</v>
      </c>
      <c r="E31" s="572">
        <v>52.59</v>
      </c>
      <c r="F31" s="572">
        <f t="shared" si="1"/>
        <v>-317.09999999999957</v>
      </c>
      <c r="G31" s="572">
        <f t="shared" si="2"/>
        <v>8205.6</v>
      </c>
      <c r="H31" s="573">
        <f t="shared" si="3"/>
        <v>-3.8644340450424051E-2</v>
      </c>
      <c r="I31" s="572"/>
      <c r="W31" s="133">
        <v>42605</v>
      </c>
      <c r="X31" s="10">
        <v>58.8</v>
      </c>
      <c r="Y31" s="10">
        <v>59.8</v>
      </c>
      <c r="Z31" s="10">
        <v>58.8</v>
      </c>
      <c r="AA31" s="10">
        <v>59.62</v>
      </c>
      <c r="AB31" s="95">
        <v>8222800</v>
      </c>
      <c r="AC31" s="10">
        <v>59.45</v>
      </c>
      <c r="AE31" s="138"/>
    </row>
    <row r="32" spans="1:41" x14ac:dyDescent="0.25">
      <c r="B32" s="569">
        <v>42549</v>
      </c>
      <c r="C32" s="570">
        <v>150</v>
      </c>
      <c r="D32" s="571">
        <v>54.704000000000001</v>
      </c>
      <c r="E32" s="572">
        <v>53.09</v>
      </c>
      <c r="F32" s="572">
        <f t="shared" ref="F32" si="4">-C32*(D32-E32)</f>
        <v>-242.09999999999957</v>
      </c>
      <c r="G32" s="572">
        <f t="shared" ref="G32" si="5">IF(C32=0, 0,D32*C32)</f>
        <v>8205.6</v>
      </c>
      <c r="H32" s="573">
        <f t="shared" ref="H32" si="6">IF(C32=0, D32, (E32-D32)/D32)</f>
        <v>-2.9504241006142094E-2</v>
      </c>
      <c r="I32" s="572" t="s">
        <v>257</v>
      </c>
      <c r="W32" s="133">
        <v>42604</v>
      </c>
      <c r="X32" s="10">
        <v>58.82</v>
      </c>
      <c r="Y32" s="10">
        <v>59.46</v>
      </c>
      <c r="Z32" s="10">
        <v>58.65</v>
      </c>
      <c r="AA32" s="10">
        <v>58.66</v>
      </c>
      <c r="AB32" s="95">
        <v>8266000</v>
      </c>
      <c r="AC32" s="10">
        <v>58.5</v>
      </c>
      <c r="AE32" s="138"/>
    </row>
    <row r="33" spans="2:41" x14ac:dyDescent="0.25">
      <c r="B33" s="569">
        <v>42550</v>
      </c>
      <c r="C33" s="570">
        <v>100</v>
      </c>
      <c r="D33" s="571">
        <v>54.6511</v>
      </c>
      <c r="E33" s="572">
        <v>55.13</v>
      </c>
      <c r="F33" s="572">
        <f t="shared" ref="F33:F35" si="7">-C33*(D33-E33)</f>
        <v>47.890000000000299</v>
      </c>
      <c r="G33" s="572">
        <f t="shared" ref="G33:G35" si="8">IF(C33=0, 0,D33*C33)</f>
        <v>5465.11</v>
      </c>
      <c r="H33" s="573">
        <f t="shared" ref="H33:H35" si="9">IF(C33=0, D33, (E33-D33)/D33)</f>
        <v>8.7628611317979513E-3</v>
      </c>
      <c r="I33" s="572" t="s">
        <v>258</v>
      </c>
      <c r="W33" s="133">
        <v>42601</v>
      </c>
      <c r="X33" s="10">
        <v>57.4</v>
      </c>
      <c r="Y33" s="10">
        <v>59.14</v>
      </c>
      <c r="Z33" s="10">
        <v>57.25</v>
      </c>
      <c r="AA33" s="10">
        <v>58.9</v>
      </c>
      <c r="AB33" s="95">
        <v>15987100</v>
      </c>
      <c r="AC33" s="10">
        <v>58.74</v>
      </c>
      <c r="AE33" s="138"/>
    </row>
    <row r="34" spans="2:41" x14ac:dyDescent="0.25">
      <c r="B34" s="569">
        <v>42552</v>
      </c>
      <c r="C34" s="570">
        <v>100</v>
      </c>
      <c r="D34" s="571">
        <v>54.6511</v>
      </c>
      <c r="E34" s="572">
        <v>55.61</v>
      </c>
      <c r="F34" s="572">
        <f t="shared" si="7"/>
        <v>95.889999999999986</v>
      </c>
      <c r="G34" s="572">
        <f t="shared" si="8"/>
        <v>5465.11</v>
      </c>
      <c r="H34" s="573">
        <f t="shared" si="9"/>
        <v>1.7545849946295679E-2</v>
      </c>
      <c r="I34" s="572"/>
      <c r="W34" s="133">
        <v>42600</v>
      </c>
      <c r="X34" s="10">
        <v>56.99</v>
      </c>
      <c r="Y34" s="10">
        <v>57.46</v>
      </c>
      <c r="Z34" s="10">
        <v>56.9</v>
      </c>
      <c r="AA34" s="10">
        <v>57.21</v>
      </c>
      <c r="AB34" s="95">
        <v>6043600</v>
      </c>
      <c r="AC34" s="10">
        <v>57.05</v>
      </c>
      <c r="AE34" s="138"/>
    </row>
    <row r="35" spans="2:41" x14ac:dyDescent="0.25">
      <c r="B35" s="569">
        <v>42556</v>
      </c>
      <c r="C35" s="570">
        <v>100</v>
      </c>
      <c r="D35" s="571">
        <v>54.539099999999998</v>
      </c>
      <c r="E35" s="572">
        <v>55.2</v>
      </c>
      <c r="F35" s="572">
        <f t="shared" si="7"/>
        <v>66.090000000000515</v>
      </c>
      <c r="G35" s="572">
        <f t="shared" si="8"/>
        <v>5453.91</v>
      </c>
      <c r="H35" s="573">
        <f t="shared" si="9"/>
        <v>1.2117911736717422E-2</v>
      </c>
      <c r="I35" s="572" t="s">
        <v>193</v>
      </c>
      <c r="W35" s="133">
        <v>42599</v>
      </c>
      <c r="X35" s="10">
        <v>56.87</v>
      </c>
      <c r="Y35" s="10">
        <v>56.97</v>
      </c>
      <c r="Z35" s="10">
        <v>56.54</v>
      </c>
      <c r="AA35" s="10">
        <v>56.86</v>
      </c>
      <c r="AB35" s="95">
        <v>7340500</v>
      </c>
      <c r="AC35" s="10">
        <v>56.7</v>
      </c>
      <c r="AE35" s="138"/>
    </row>
    <row r="36" spans="2:41" x14ac:dyDescent="0.25">
      <c r="B36" s="569">
        <v>42562</v>
      </c>
      <c r="C36" s="570">
        <v>100</v>
      </c>
      <c r="D36" s="571">
        <v>54.539099999999998</v>
      </c>
      <c r="E36" s="572">
        <v>56.83</v>
      </c>
      <c r="F36" s="572">
        <f t="shared" ref="F36:F37" si="10">-C36*(D36-E36)</f>
        <v>229.09000000000006</v>
      </c>
      <c r="G36" s="572">
        <f t="shared" ref="G36:G37" si="11">IF(C36=0, 0,D36*C36)</f>
        <v>5453.91</v>
      </c>
      <c r="H36" s="573">
        <f t="shared" ref="H36:H37" si="12">IF(C36=0, D36, (E36-D36)/D36)</f>
        <v>4.2004726884015332E-2</v>
      </c>
      <c r="I36" s="572"/>
      <c r="W36" s="133">
        <v>42598</v>
      </c>
      <c r="X36" s="10">
        <v>56.8</v>
      </c>
      <c r="Y36" s="10">
        <v>57.04</v>
      </c>
      <c r="Z36" s="10">
        <v>56.42</v>
      </c>
      <c r="AA36" s="10">
        <v>56.88</v>
      </c>
      <c r="AB36" s="95">
        <v>4901800</v>
      </c>
      <c r="AC36" s="10">
        <v>56.72</v>
      </c>
      <c r="AE36" s="138"/>
      <c r="AL36" s="234"/>
    </row>
    <row r="37" spans="2:41" x14ac:dyDescent="0.25">
      <c r="B37" s="569">
        <v>42563</v>
      </c>
      <c r="C37" s="570">
        <v>30</v>
      </c>
      <c r="D37" s="571">
        <v>46.98</v>
      </c>
      <c r="E37" s="572">
        <v>58.06</v>
      </c>
      <c r="F37" s="572">
        <f t="shared" si="10"/>
        <v>332.40000000000015</v>
      </c>
      <c r="G37" s="572">
        <f t="shared" si="11"/>
        <v>1409.3999999999999</v>
      </c>
      <c r="H37" s="573">
        <f t="shared" si="12"/>
        <v>0.23584504044274171</v>
      </c>
      <c r="I37" s="572"/>
      <c r="W37" s="133">
        <v>42597</v>
      </c>
      <c r="X37" s="10">
        <v>56.65</v>
      </c>
      <c r="Y37" s="10">
        <v>57.06</v>
      </c>
      <c r="Z37" s="10">
        <v>56.62</v>
      </c>
      <c r="AA37" s="10">
        <v>56.77</v>
      </c>
      <c r="AB37" s="95">
        <v>4836300</v>
      </c>
      <c r="AC37" s="10">
        <v>56.61</v>
      </c>
      <c r="AE37" s="138"/>
    </row>
    <row r="38" spans="2:41" x14ac:dyDescent="0.25">
      <c r="B38" s="569">
        <v>42570</v>
      </c>
      <c r="C38" s="570">
        <v>30</v>
      </c>
      <c r="D38" s="571">
        <v>46.98</v>
      </c>
      <c r="E38" s="572">
        <v>57.76</v>
      </c>
      <c r="F38" s="572">
        <f t="shared" ref="F38" si="13">-C38*(D38-E38)</f>
        <v>323.40000000000003</v>
      </c>
      <c r="G38" s="572">
        <f t="shared" ref="G38" si="14">IF(C38=0, 0,D38*C38)</f>
        <v>1409.3999999999999</v>
      </c>
      <c r="H38" s="573">
        <f t="shared" ref="H38" si="15">IF(C38=0, D38, (E38-D38)/D38)</f>
        <v>0.22945934440187318</v>
      </c>
      <c r="I38" s="572"/>
      <c r="W38" s="133">
        <v>42594</v>
      </c>
      <c r="X38" s="10">
        <v>56.7</v>
      </c>
      <c r="Y38" s="10">
        <v>56.76</v>
      </c>
      <c r="Z38" s="10">
        <v>56.13</v>
      </c>
      <c r="AA38" s="10">
        <v>56.45</v>
      </c>
      <c r="AB38" s="95">
        <v>5393400</v>
      </c>
      <c r="AC38" s="10">
        <v>56.29</v>
      </c>
      <c r="AE38" s="138"/>
    </row>
    <row r="39" spans="2:41" x14ac:dyDescent="0.25">
      <c r="B39" s="569">
        <v>42571</v>
      </c>
      <c r="C39" s="570">
        <v>30</v>
      </c>
      <c r="D39" s="571">
        <v>46.98</v>
      </c>
      <c r="E39" s="572">
        <v>57.76</v>
      </c>
      <c r="F39" s="572">
        <f t="shared" ref="F39" si="16">-C39*(D39-E39)</f>
        <v>323.40000000000003</v>
      </c>
      <c r="G39" s="572">
        <f t="shared" ref="G39" si="17">IF(C39=0, 0,D39*C39)</f>
        <v>1409.3999999999999</v>
      </c>
      <c r="H39" s="573">
        <f t="shared" ref="H39" si="18">IF(C39=0, D39, (E39-D39)/D39)</f>
        <v>0.22945934440187318</v>
      </c>
      <c r="I39" s="572"/>
      <c r="W39" s="133">
        <v>42593</v>
      </c>
      <c r="X39" s="10">
        <v>55.63</v>
      </c>
      <c r="Y39" s="10">
        <v>56.89</v>
      </c>
      <c r="Z39" s="10">
        <v>55.48</v>
      </c>
      <c r="AA39" s="10">
        <v>56.73</v>
      </c>
      <c r="AB39" s="95">
        <v>9539500</v>
      </c>
      <c r="AC39" s="10">
        <v>56.57</v>
      </c>
      <c r="AE39" s="138"/>
    </row>
    <row r="40" spans="2:41" x14ac:dyDescent="0.25">
      <c r="B40" s="569">
        <v>42572</v>
      </c>
      <c r="C40" s="570">
        <v>30</v>
      </c>
      <c r="D40" s="571">
        <v>46.98</v>
      </c>
      <c r="E40" s="572">
        <v>56.99</v>
      </c>
      <c r="F40" s="572">
        <f t="shared" ref="F40" si="19">-C40*(D40-E40)</f>
        <v>300.30000000000018</v>
      </c>
      <c r="G40" s="572">
        <f t="shared" ref="G40" si="20">IF(C40=0, 0,D40*C40)</f>
        <v>1409.3999999999999</v>
      </c>
      <c r="H40" s="573">
        <f t="shared" ref="H40" si="21">IF(C40=0, D40, (E40-D40)/D40)</f>
        <v>0.21306939123031091</v>
      </c>
      <c r="I40" s="572"/>
      <c r="W40" s="133">
        <v>42592</v>
      </c>
      <c r="X40" s="10">
        <v>55.95</v>
      </c>
      <c r="Y40" s="10">
        <v>56.18</v>
      </c>
      <c r="Z40" s="10">
        <v>55.07</v>
      </c>
      <c r="AA40" s="10">
        <v>55.13</v>
      </c>
      <c r="AB40" s="95">
        <v>6881400</v>
      </c>
      <c r="AC40" s="10">
        <v>54.98</v>
      </c>
      <c r="AE40" s="138"/>
    </row>
    <row r="41" spans="2:41" x14ac:dyDescent="0.25">
      <c r="B41" s="569">
        <v>42577</v>
      </c>
      <c r="C41" s="570">
        <v>30</v>
      </c>
      <c r="D41" s="571">
        <v>46.98</v>
      </c>
      <c r="E41" s="572">
        <v>56.37</v>
      </c>
      <c r="F41" s="572">
        <f t="shared" ref="F41" si="22">-C41*(D41-E41)</f>
        <v>281.70000000000005</v>
      </c>
      <c r="G41" s="572">
        <f t="shared" ref="G41" si="23">IF(C41=0, 0,D41*C41)</f>
        <v>1409.3999999999999</v>
      </c>
      <c r="H41" s="573">
        <f t="shared" ref="H41" si="24">IF(C41=0, D41, (E41-D41)/D41)</f>
        <v>0.19987228607918264</v>
      </c>
      <c r="I41" s="572"/>
      <c r="W41" s="133">
        <v>42591</v>
      </c>
      <c r="X41" s="10">
        <v>56.08</v>
      </c>
      <c r="Y41" s="10">
        <v>56.24</v>
      </c>
      <c r="Z41" s="10">
        <v>55.69</v>
      </c>
      <c r="AA41" s="10">
        <v>55.77</v>
      </c>
      <c r="AB41" s="95">
        <v>8044400</v>
      </c>
      <c r="AC41" s="10">
        <v>55.62</v>
      </c>
      <c r="AE41" s="138"/>
    </row>
    <row r="42" spans="2:41" ht="20.25" thickBot="1" x14ac:dyDescent="0.35">
      <c r="B42" s="569">
        <v>42580</v>
      </c>
      <c r="C42" s="570">
        <v>30</v>
      </c>
      <c r="D42" s="571">
        <v>46.98</v>
      </c>
      <c r="E42" s="572">
        <v>55.5</v>
      </c>
      <c r="F42" s="572">
        <f t="shared" ref="F42" si="25">-C42*(D42-E42)</f>
        <v>255.60000000000008</v>
      </c>
      <c r="G42" s="572">
        <f t="shared" ref="G42" si="26">IF(C42=0, 0,D42*C42)</f>
        <v>1409.3999999999999</v>
      </c>
      <c r="H42" s="573">
        <f t="shared" ref="H42" si="27">IF(C42=0, D42, (E42-D42)/D42)</f>
        <v>0.18135376756066418</v>
      </c>
      <c r="I42" s="572"/>
      <c r="T42" s="91" t="s">
        <v>113</v>
      </c>
      <c r="W42" s="133">
        <v>42590</v>
      </c>
      <c r="X42" s="10">
        <v>56.13</v>
      </c>
      <c r="Y42" s="10">
        <v>56.39</v>
      </c>
      <c r="Z42" s="10">
        <v>55.68</v>
      </c>
      <c r="AA42" s="10">
        <v>55.98</v>
      </c>
      <c r="AB42" s="95">
        <v>6307000</v>
      </c>
      <c r="AC42" s="10">
        <v>55.82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52.65</v>
      </c>
      <c r="W43" s="133">
        <v>42587</v>
      </c>
      <c r="X43" s="10">
        <v>55.32</v>
      </c>
      <c r="Y43" s="10">
        <v>56.06</v>
      </c>
      <c r="Z43" s="10">
        <v>55.17</v>
      </c>
      <c r="AA43" s="10">
        <v>55.85</v>
      </c>
      <c r="AB43" s="95">
        <v>7512500</v>
      </c>
      <c r="AC43" s="10">
        <v>55.69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84" t="s">
        <v>78</v>
      </c>
      <c r="P44" s="584"/>
      <c r="T44" s="93" t="s">
        <v>99</v>
      </c>
      <c r="U44" s="130">
        <v>52.54</v>
      </c>
      <c r="W44" s="133">
        <v>42586</v>
      </c>
      <c r="X44" s="10">
        <v>54.96</v>
      </c>
      <c r="Y44" s="10">
        <v>55.57</v>
      </c>
      <c r="Z44" s="10">
        <v>54.65</v>
      </c>
      <c r="AA44" s="10">
        <v>54.79</v>
      </c>
      <c r="AB44" s="95">
        <v>8678100</v>
      </c>
      <c r="AC44" s="10">
        <v>54.64</v>
      </c>
      <c r="AE44" s="138"/>
    </row>
    <row r="45" spans="2:41" ht="15.75" thickTop="1" x14ac:dyDescent="0.25">
      <c r="B45" s="191" t="s">
        <v>114</v>
      </c>
      <c r="C45" s="191" t="s">
        <v>150</v>
      </c>
      <c r="D45" s="192" t="s">
        <v>149</v>
      </c>
      <c r="E45" s="194" t="s">
        <v>151</v>
      </c>
      <c r="F45" s="195" t="s">
        <v>65</v>
      </c>
      <c r="G45" s="229" t="s">
        <v>155</v>
      </c>
      <c r="H45" s="195" t="s">
        <v>88</v>
      </c>
      <c r="I45" s="229" t="s">
        <v>159</v>
      </c>
      <c r="O45" s="83">
        <v>1.1000000000000001</v>
      </c>
      <c r="P45" s="83">
        <f>O45*$Q$4</f>
        <v>57.332000000000001</v>
      </c>
      <c r="T45" s="93" t="s">
        <v>100</v>
      </c>
      <c r="U45" s="130" t="s">
        <v>635</v>
      </c>
      <c r="W45" s="133">
        <v>42585</v>
      </c>
      <c r="X45" s="10">
        <v>54.55</v>
      </c>
      <c r="Y45" s="10">
        <v>55.19</v>
      </c>
      <c r="Z45" s="10">
        <v>54.28</v>
      </c>
      <c r="AA45" s="10">
        <v>54.75</v>
      </c>
      <c r="AB45" s="95">
        <v>9687300</v>
      </c>
      <c r="AC45" s="10">
        <v>54.6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291</v>
      </c>
      <c r="O46" s="83">
        <v>1.0900000000000001</v>
      </c>
      <c r="P46" s="83">
        <f t="shared" ref="P46:P65" si="31">O46*$Q$4</f>
        <v>56.8108</v>
      </c>
      <c r="T46" s="93" t="s">
        <v>101</v>
      </c>
      <c r="U46" s="130" t="s">
        <v>636</v>
      </c>
      <c r="W46" s="133">
        <v>42584</v>
      </c>
      <c r="X46" s="10">
        <v>55.23</v>
      </c>
      <c r="Y46" s="10">
        <v>55.28</v>
      </c>
      <c r="Z46" s="10">
        <v>54.78</v>
      </c>
      <c r="AA46" s="10">
        <v>54.92</v>
      </c>
      <c r="AB46" s="95">
        <v>7145600</v>
      </c>
      <c r="AC46" s="10">
        <v>54.77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56.2896</v>
      </c>
      <c r="T47" s="93" t="s">
        <v>102</v>
      </c>
      <c r="U47" s="130">
        <v>63.77</v>
      </c>
      <c r="W47" s="133">
        <v>42583</v>
      </c>
      <c r="X47" s="10">
        <v>55.73</v>
      </c>
      <c r="Y47" s="10">
        <v>55.87</v>
      </c>
      <c r="Z47" s="10">
        <v>55.3</v>
      </c>
      <c r="AA47" s="10">
        <v>55.41</v>
      </c>
      <c r="AB47" s="95">
        <v>6268400</v>
      </c>
      <c r="AC47" s="10">
        <v>55.26</v>
      </c>
      <c r="AE47" s="138"/>
    </row>
    <row r="48" spans="2:41" x14ac:dyDescent="0.25">
      <c r="B48" s="193"/>
      <c r="C48" s="10"/>
      <c r="D48" s="200"/>
      <c r="E48" s="40"/>
      <c r="F48" s="40"/>
      <c r="G48" s="40"/>
      <c r="H48" s="232"/>
      <c r="I48" s="40"/>
      <c r="O48" s="83">
        <v>1.07</v>
      </c>
      <c r="P48" s="83">
        <f t="shared" si="31"/>
        <v>55.7684</v>
      </c>
      <c r="T48" s="93" t="s">
        <v>103</v>
      </c>
      <c r="U48" s="130">
        <v>0.56517799999999996</v>
      </c>
      <c r="W48" s="133">
        <v>42580</v>
      </c>
      <c r="X48" s="10">
        <v>55.27</v>
      </c>
      <c r="Y48" s="10">
        <v>55.66</v>
      </c>
      <c r="Z48" s="10">
        <v>55.21</v>
      </c>
      <c r="AA48" s="10">
        <v>55.5</v>
      </c>
      <c r="AB48" s="95">
        <v>6353400</v>
      </c>
      <c r="AC48" s="10">
        <v>55.35</v>
      </c>
      <c r="AE48" s="138"/>
    </row>
    <row r="49" spans="1:41" x14ac:dyDescent="0.25">
      <c r="B49" s="193"/>
      <c r="C49" s="10"/>
      <c r="D49" s="200"/>
      <c r="E49" s="40"/>
      <c r="F49" s="40"/>
      <c r="G49" s="40"/>
      <c r="H49" s="232"/>
      <c r="I49" s="40"/>
      <c r="O49" s="83">
        <v>1.06</v>
      </c>
      <c r="P49" s="83">
        <f t="shared" si="31"/>
        <v>55.247199999999999</v>
      </c>
      <c r="T49" s="93" t="s">
        <v>123</v>
      </c>
      <c r="U49" s="130" t="s">
        <v>431</v>
      </c>
      <c r="W49" s="133">
        <v>42579</v>
      </c>
      <c r="X49" s="10">
        <v>55.59</v>
      </c>
      <c r="Y49" s="10">
        <v>55.81</v>
      </c>
      <c r="Z49" s="10">
        <v>54.98</v>
      </c>
      <c r="AA49" s="10">
        <v>55.45</v>
      </c>
      <c r="AB49" s="95">
        <v>9574100</v>
      </c>
      <c r="AC49" s="10">
        <v>55.3</v>
      </c>
      <c r="AE49" s="138"/>
    </row>
    <row r="50" spans="1:41" x14ac:dyDescent="0.25">
      <c r="B50" s="193"/>
      <c r="C50" s="10"/>
      <c r="D50" s="200"/>
      <c r="E50" s="40"/>
      <c r="F50" s="40"/>
      <c r="G50" s="40"/>
      <c r="H50" s="232"/>
      <c r="I50" s="40"/>
      <c r="O50" s="83">
        <v>1.05</v>
      </c>
      <c r="P50" s="83">
        <f t="shared" si="31"/>
        <v>54.725999999999999</v>
      </c>
      <c r="T50" s="93"/>
      <c r="U50" s="130"/>
      <c r="W50" s="133">
        <v>42578</v>
      </c>
      <c r="X50" s="10">
        <v>56.5</v>
      </c>
      <c r="Y50" s="10">
        <v>57</v>
      </c>
      <c r="Z50" s="10">
        <v>55.47</v>
      </c>
      <c r="AA50" s="10">
        <v>55.79</v>
      </c>
      <c r="AB50" s="95">
        <v>10295400</v>
      </c>
      <c r="AC50" s="10">
        <v>55.64</v>
      </c>
      <c r="AE50" s="138"/>
      <c r="AL50" s="234"/>
      <c r="AO50" s="234"/>
    </row>
    <row r="51" spans="1:41" x14ac:dyDescent="0.25">
      <c r="O51" s="83">
        <v>1.04</v>
      </c>
      <c r="P51" s="83">
        <f t="shared" si="31"/>
        <v>54.204799999999999</v>
      </c>
      <c r="T51" s="93" t="s">
        <v>105</v>
      </c>
      <c r="U51" s="130" t="s">
        <v>637</v>
      </c>
      <c r="W51" s="133">
        <v>42577</v>
      </c>
      <c r="X51" s="10">
        <v>57.2</v>
      </c>
      <c r="Y51" s="10">
        <v>57.87</v>
      </c>
      <c r="Z51" s="10">
        <v>56.25</v>
      </c>
      <c r="AA51" s="10">
        <v>56.37</v>
      </c>
      <c r="AB51" s="95">
        <v>8546700</v>
      </c>
      <c r="AC51" s="10">
        <v>56.21</v>
      </c>
      <c r="AE51" s="138"/>
    </row>
    <row r="52" spans="1:41" x14ac:dyDescent="0.25">
      <c r="O52" s="83">
        <v>1.03</v>
      </c>
      <c r="P52" s="83">
        <f t="shared" si="31"/>
        <v>53.683599999999998</v>
      </c>
      <c r="T52" s="93" t="s">
        <v>106</v>
      </c>
      <c r="U52" s="130" t="s">
        <v>336</v>
      </c>
      <c r="W52" s="133">
        <v>42576</v>
      </c>
      <c r="X52" s="10">
        <v>56.87</v>
      </c>
      <c r="Y52" s="10">
        <v>57.15</v>
      </c>
      <c r="Z52" s="10">
        <v>56.46</v>
      </c>
      <c r="AA52" s="10">
        <v>57.14</v>
      </c>
      <c r="AB52" s="95">
        <v>7256300</v>
      </c>
      <c r="AC52" s="10">
        <v>56.98</v>
      </c>
      <c r="AE52" s="138"/>
    </row>
    <row r="53" spans="1:41" x14ac:dyDescent="0.25">
      <c r="O53" s="83">
        <v>1.02</v>
      </c>
      <c r="P53" s="83">
        <f t="shared" si="31"/>
        <v>53.162399999999998</v>
      </c>
      <c r="T53" s="93" t="s">
        <v>107</v>
      </c>
      <c r="U53" s="131">
        <v>7632543</v>
      </c>
      <c r="W53" s="133">
        <v>42573</v>
      </c>
      <c r="X53" s="10">
        <v>56.82</v>
      </c>
      <c r="Y53" s="10">
        <v>56.96</v>
      </c>
      <c r="Z53" s="10">
        <v>56.43</v>
      </c>
      <c r="AA53" s="10">
        <v>56.73</v>
      </c>
      <c r="AB53" s="95">
        <v>8614700</v>
      </c>
      <c r="AC53" s="10">
        <v>56.57</v>
      </c>
      <c r="AE53" s="138"/>
    </row>
    <row r="54" spans="1:41" x14ac:dyDescent="0.25">
      <c r="O54" s="83">
        <v>1.01</v>
      </c>
      <c r="P54" s="83">
        <f t="shared" si="31"/>
        <v>52.641199999999998</v>
      </c>
      <c r="T54" s="93" t="s">
        <v>110</v>
      </c>
      <c r="U54" s="131">
        <v>9040000</v>
      </c>
      <c r="W54" s="133">
        <v>42572</v>
      </c>
      <c r="X54" s="10">
        <v>57.99</v>
      </c>
      <c r="Y54" s="10">
        <v>58.03</v>
      </c>
      <c r="Z54" s="10">
        <v>56.57</v>
      </c>
      <c r="AA54" s="10">
        <v>56.99</v>
      </c>
      <c r="AB54" s="95">
        <v>8262000</v>
      </c>
      <c r="AC54" s="10">
        <v>56.83</v>
      </c>
      <c r="AE54" s="138"/>
      <c r="AL54" s="234"/>
      <c r="AO54" s="234"/>
    </row>
    <row r="55" spans="1:41" x14ac:dyDescent="0.25">
      <c r="O55" s="83">
        <v>1</v>
      </c>
      <c r="P55" s="83">
        <f t="shared" si="31"/>
        <v>52.12</v>
      </c>
      <c r="T55" s="93" t="s">
        <v>108</v>
      </c>
      <c r="U55" s="130" t="s">
        <v>638</v>
      </c>
      <c r="W55" s="133">
        <v>42571</v>
      </c>
      <c r="X55" s="10">
        <v>57.99</v>
      </c>
      <c r="Y55" s="10">
        <v>58.1</v>
      </c>
      <c r="Z55" s="10">
        <v>57.74</v>
      </c>
      <c r="AA55" s="10">
        <v>57.76</v>
      </c>
      <c r="AB55" s="95">
        <v>5872400</v>
      </c>
      <c r="AC55" s="10">
        <v>57.6</v>
      </c>
      <c r="AE55" s="138"/>
    </row>
    <row r="56" spans="1:41" x14ac:dyDescent="0.25">
      <c r="O56" s="83">
        <v>0.99</v>
      </c>
      <c r="P56" s="83">
        <f t="shared" si="31"/>
        <v>51.598799999999997</v>
      </c>
      <c r="T56" s="93" t="s">
        <v>111</v>
      </c>
      <c r="U56" s="130">
        <v>23.77</v>
      </c>
      <c r="W56" s="133">
        <v>42570</v>
      </c>
      <c r="X56" s="10">
        <v>57.46</v>
      </c>
      <c r="Y56" s="10">
        <v>57.77</v>
      </c>
      <c r="Z56" s="10">
        <v>57.15</v>
      </c>
      <c r="AA56" s="10">
        <v>57.76</v>
      </c>
      <c r="AB56" s="95">
        <v>7442700</v>
      </c>
      <c r="AC56" s="10">
        <v>57.6</v>
      </c>
      <c r="AE56" s="138"/>
    </row>
    <row r="57" spans="1:41" x14ac:dyDescent="0.25">
      <c r="O57" s="83">
        <v>0.98</v>
      </c>
      <c r="P57" s="83">
        <f t="shared" si="31"/>
        <v>51.077599999999997</v>
      </c>
      <c r="T57" s="93" t="s">
        <v>112</v>
      </c>
      <c r="U57" s="130">
        <v>2.2200000000000002</v>
      </c>
      <c r="W57" s="133">
        <v>42569</v>
      </c>
      <c r="X57" s="10">
        <v>58</v>
      </c>
      <c r="Y57" s="10">
        <v>58.16</v>
      </c>
      <c r="Z57" s="10">
        <v>57.74</v>
      </c>
      <c r="AA57" s="10">
        <v>57.74</v>
      </c>
      <c r="AB57" s="95">
        <v>6478900</v>
      </c>
      <c r="AC57" s="10">
        <v>57.58</v>
      </c>
      <c r="AE57" s="138"/>
    </row>
    <row r="58" spans="1:41" x14ac:dyDescent="0.25">
      <c r="O58" s="83">
        <v>0.97</v>
      </c>
      <c r="P58" s="83">
        <f t="shared" si="31"/>
        <v>50.556399999999996</v>
      </c>
      <c r="T58" s="93" t="s">
        <v>109</v>
      </c>
      <c r="U58" s="130" t="s">
        <v>639</v>
      </c>
      <c r="W58" s="133">
        <v>42566</v>
      </c>
      <c r="X58" s="10">
        <v>58.59</v>
      </c>
      <c r="Y58" s="10">
        <v>58.87</v>
      </c>
      <c r="Z58" s="10">
        <v>57.87</v>
      </c>
      <c r="AA58" s="10">
        <v>57.87</v>
      </c>
      <c r="AB58" s="95">
        <v>9225200</v>
      </c>
      <c r="AC58" s="10">
        <v>57.71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50.035199999999996</v>
      </c>
      <c r="W59" s="133">
        <v>42565</v>
      </c>
      <c r="X59" s="10">
        <v>58.3</v>
      </c>
      <c r="Y59" s="10">
        <v>58.6</v>
      </c>
      <c r="Z59" s="10">
        <v>58.15</v>
      </c>
      <c r="AA59" s="10">
        <v>58.49</v>
      </c>
      <c r="AB59" s="95">
        <v>7488400</v>
      </c>
      <c r="AC59" s="10">
        <v>58.33</v>
      </c>
      <c r="AE59" s="138"/>
    </row>
    <row r="60" spans="1:41" x14ac:dyDescent="0.25">
      <c r="O60" s="83">
        <v>0.95</v>
      </c>
      <c r="P60" s="83">
        <f t="shared" si="31"/>
        <v>49.513999999999996</v>
      </c>
      <c r="W60" s="133">
        <v>42564</v>
      </c>
      <c r="X60" s="10">
        <v>58.18</v>
      </c>
      <c r="Y60" s="10">
        <v>58.44</v>
      </c>
      <c r="Z60" s="10">
        <v>57.73</v>
      </c>
      <c r="AA60" s="10">
        <v>57.99</v>
      </c>
      <c r="AB60" s="95">
        <v>9126500</v>
      </c>
      <c r="AC60" s="10">
        <v>57.83</v>
      </c>
      <c r="AE60" s="138"/>
    </row>
    <row r="61" spans="1:41" x14ac:dyDescent="0.25">
      <c r="O61" s="83">
        <v>0.94</v>
      </c>
      <c r="P61" s="83">
        <f t="shared" si="31"/>
        <v>48.992799999999995</v>
      </c>
      <c r="W61" s="133">
        <v>42563</v>
      </c>
      <c r="X61" s="10">
        <v>57.09</v>
      </c>
      <c r="Y61" s="10">
        <v>58.2</v>
      </c>
      <c r="Z61" s="10">
        <v>57.07</v>
      </c>
      <c r="AA61" s="10">
        <v>58.06</v>
      </c>
      <c r="AB61" s="95">
        <v>11164400</v>
      </c>
      <c r="AC61" s="10">
        <v>57.9</v>
      </c>
      <c r="AE61" s="138"/>
    </row>
    <row r="62" spans="1:41" x14ac:dyDescent="0.25">
      <c r="O62" s="83">
        <v>0.93</v>
      </c>
      <c r="P62" s="83">
        <f t="shared" si="31"/>
        <v>48.471600000000002</v>
      </c>
      <c r="W62" s="133">
        <v>42562</v>
      </c>
      <c r="X62" s="10">
        <v>56.83</v>
      </c>
      <c r="Y62" s="10">
        <v>57.23</v>
      </c>
      <c r="Z62" s="10">
        <v>56.71</v>
      </c>
      <c r="AA62" s="10">
        <v>56.83</v>
      </c>
      <c r="AB62" s="95">
        <v>8122500</v>
      </c>
      <c r="AC62" s="10">
        <v>56.67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47.950400000000002</v>
      </c>
      <c r="W63" s="133">
        <v>42559</v>
      </c>
      <c r="X63" s="10">
        <v>56.1</v>
      </c>
      <c r="Y63" s="10">
        <v>56.82</v>
      </c>
      <c r="Z63" s="10">
        <v>56.09</v>
      </c>
      <c r="AA63" s="10">
        <v>56.72</v>
      </c>
      <c r="AB63" s="95">
        <v>8645900</v>
      </c>
      <c r="AC63" s="10">
        <v>56.56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8" t="s">
        <v>7</v>
      </c>
      <c r="J64" s="518" t="s">
        <v>95</v>
      </c>
      <c r="K64" s="51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47.429200000000002</v>
      </c>
      <c r="W64" s="133">
        <v>42558</v>
      </c>
      <c r="X64" s="10">
        <v>55.8</v>
      </c>
      <c r="Y64" s="10">
        <v>55.98</v>
      </c>
      <c r="Z64" s="10">
        <v>55.56</v>
      </c>
      <c r="AA64" s="10">
        <v>55.92</v>
      </c>
      <c r="AB64" s="95">
        <v>6948000</v>
      </c>
      <c r="AC64" s="10">
        <v>55.76</v>
      </c>
      <c r="AE64" s="138"/>
    </row>
    <row r="65" spans="1:31" x14ac:dyDescent="0.25">
      <c r="A65" s="265" t="s">
        <v>203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46.908000000000001</v>
      </c>
      <c r="W65" s="133">
        <v>42557</v>
      </c>
      <c r="X65" s="10">
        <v>54.88</v>
      </c>
      <c r="Y65" s="10">
        <v>55.81</v>
      </c>
      <c r="Z65" s="10">
        <v>54.82</v>
      </c>
      <c r="AA65" s="10">
        <v>55.8</v>
      </c>
      <c r="AB65" s="95">
        <v>7863400</v>
      </c>
      <c r="AC65" s="10">
        <v>55.65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274</v>
      </c>
      <c r="M66" s="261"/>
      <c r="W66" s="133">
        <v>42556</v>
      </c>
      <c r="X66" s="10">
        <v>55.34</v>
      </c>
      <c r="Y66" s="10">
        <v>55.91</v>
      </c>
      <c r="Z66" s="10">
        <v>55.01</v>
      </c>
      <c r="AA66" s="10">
        <v>55.2</v>
      </c>
      <c r="AB66" s="95">
        <v>10256100</v>
      </c>
      <c r="AC66" s="10">
        <v>55.05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42552</v>
      </c>
      <c r="X67" s="10">
        <v>55.07</v>
      </c>
      <c r="Y67" s="10">
        <v>55.81</v>
      </c>
      <c r="Z67" s="10">
        <v>54.91</v>
      </c>
      <c r="AA67" s="10">
        <v>55.61</v>
      </c>
      <c r="AB67" s="95">
        <v>9285100</v>
      </c>
      <c r="AC67" s="10">
        <v>55.46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42551</v>
      </c>
      <c r="X68" s="10">
        <v>55.29</v>
      </c>
      <c r="Y68" s="10">
        <v>55.43</v>
      </c>
      <c r="Z68" s="10">
        <v>54.6</v>
      </c>
      <c r="AA68" s="10">
        <v>55.2</v>
      </c>
      <c r="AB68" s="95">
        <v>17350500</v>
      </c>
      <c r="AC68" s="10">
        <v>55.05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35">SUM(M65:M80)</f>
        <v>11.2</v>
      </c>
    </row>
    <row r="82" spans="1:13" ht="15.75" thickBot="1" x14ac:dyDescent="0.3">
      <c r="A82" s="484" t="s">
        <v>202</v>
      </c>
      <c r="B82" s="485"/>
      <c r="C82" s="486">
        <f>SumByColor($A$19,C65:C80)</f>
        <v>0</v>
      </c>
      <c r="D82" s="486"/>
      <c r="E82" s="486"/>
      <c r="F82" s="487">
        <f>SumByColor($A$19,F65:F68)</f>
        <v>0</v>
      </c>
      <c r="G82" s="486"/>
      <c r="H82" s="486">
        <f>SumByColor($A$19,H65:H80)</f>
        <v>0</v>
      </c>
      <c r="I82" s="486"/>
      <c r="J82" s="486"/>
      <c r="K82" s="487">
        <f>SumByColor($A$19,K65:K80)</f>
        <v>0</v>
      </c>
      <c r="L82" s="486"/>
      <c r="M82" s="487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39" priority="39">
      <formula>F27&gt;0</formula>
    </cfRule>
    <cfRule type="expression" dxfId="538" priority="40">
      <formula>F27&lt;0</formula>
    </cfRule>
  </conditionalFormatting>
  <conditionalFormatting sqref="H27:H33 H35:H44">
    <cfRule type="expression" dxfId="537" priority="35">
      <formula>H27&gt;0</formula>
    </cfRule>
    <cfRule type="expression" dxfId="536" priority="36">
      <formula>H27&lt;0</formula>
    </cfRule>
  </conditionalFormatting>
  <conditionalFormatting sqref="F23:F26">
    <cfRule type="expression" dxfId="535" priority="21">
      <formula>F23&gt;0</formula>
    </cfRule>
    <cfRule type="expression" dxfId="534" priority="22">
      <formula>F23&lt;0</formula>
    </cfRule>
  </conditionalFormatting>
  <conditionalFormatting sqref="H23:H26">
    <cfRule type="expression" dxfId="533" priority="19">
      <formula>H23&gt;0</formula>
    </cfRule>
    <cfRule type="expression" dxfId="532" priority="20">
      <formula>H23&lt;0</formula>
    </cfRule>
  </conditionalFormatting>
  <conditionalFormatting sqref="Q8">
    <cfRule type="expression" dxfId="531" priority="15">
      <formula>Q8&gt;0</formula>
    </cfRule>
    <cfRule type="expression" dxfId="530" priority="16">
      <formula>Q8&lt;0</formula>
    </cfRule>
  </conditionalFormatting>
  <conditionalFormatting sqref="Q7">
    <cfRule type="expression" dxfId="529" priority="17">
      <formula>Q7&gt;0</formula>
    </cfRule>
    <cfRule type="expression" dxfId="528" priority="18">
      <formula>Q7&lt;0</formula>
    </cfRule>
  </conditionalFormatting>
  <conditionalFormatting sqref="F34">
    <cfRule type="expression" dxfId="527" priority="13">
      <formula>F34&gt;0</formula>
    </cfRule>
    <cfRule type="expression" dxfId="526" priority="14">
      <formula>F34&lt;0</formula>
    </cfRule>
  </conditionalFormatting>
  <conditionalFormatting sqref="H34">
    <cfRule type="expression" dxfId="525" priority="11">
      <formula>H34&gt;0</formula>
    </cfRule>
    <cfRule type="expression" dxfId="524" priority="12">
      <formula>H34&lt;0</formula>
    </cfRule>
  </conditionalFormatting>
  <conditionalFormatting sqref="F46:F47">
    <cfRule type="expression" dxfId="523" priority="9">
      <formula>F46&gt;0</formula>
    </cfRule>
    <cfRule type="expression" dxfId="522" priority="10">
      <formula>F46&lt;0</formula>
    </cfRule>
  </conditionalFormatting>
  <conditionalFormatting sqref="H46:H47">
    <cfRule type="expression" dxfId="521" priority="7">
      <formula>H46&gt;0</formula>
    </cfRule>
    <cfRule type="expression" dxfId="520" priority="8">
      <formula>H46&lt;0</formula>
    </cfRule>
  </conditionalFormatting>
  <conditionalFormatting sqref="F48:F50">
    <cfRule type="expression" dxfId="519" priority="5">
      <formula>F48&gt;0</formula>
    </cfRule>
    <cfRule type="expression" dxfId="518" priority="6">
      <formula>F48&lt;0</formula>
    </cfRule>
  </conditionalFormatting>
  <conditionalFormatting sqref="H48:H50">
    <cfRule type="expression" dxfId="517" priority="3">
      <formula>H48&gt;0</formula>
    </cfRule>
    <cfRule type="expression" dxfId="516" priority="4">
      <formula>H48&lt;0</formula>
    </cfRule>
  </conditionalFormatting>
  <conditionalFormatting sqref="M63">
    <cfRule type="expression" dxfId="515" priority="1">
      <formula>M63&gt;0</formula>
    </cfRule>
    <cfRule type="expression" dxfId="514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2" customWidth="1"/>
    <col min="21" max="21" width="15.75" customWidth="1"/>
    <col min="23" max="23" width="15.62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252</v>
      </c>
      <c r="B2" s="525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150</v>
      </c>
      <c r="T2" s="477" t="s">
        <v>279</v>
      </c>
      <c r="W2" s="133">
        <v>42646</v>
      </c>
      <c r="X2" s="10">
        <v>24.5</v>
      </c>
      <c r="Y2" s="10">
        <v>24.94</v>
      </c>
      <c r="Z2" s="10">
        <v>24.26</v>
      </c>
      <c r="AA2" s="10">
        <v>24.89</v>
      </c>
      <c r="AB2" s="95">
        <v>5810200</v>
      </c>
      <c r="AC2" s="10">
        <v>24.89</v>
      </c>
      <c r="AD2" s="2">
        <f>Y2-Z2</f>
        <v>0.67999999999999972</v>
      </c>
      <c r="AE2" s="138">
        <f>AC2/AC3-1</f>
        <v>1.7579721995093944E-2</v>
      </c>
    </row>
    <row r="3" spans="1:31" x14ac:dyDescent="0.25">
      <c r="A3" s="23" t="s">
        <v>71</v>
      </c>
      <c r="B3" s="525">
        <v>42639</v>
      </c>
      <c r="C3" s="4">
        <v>50</v>
      </c>
      <c r="D3" s="3">
        <v>24.48</v>
      </c>
      <c r="E3" s="3">
        <v>0</v>
      </c>
      <c r="F3" s="3">
        <f>D3*C3+E3</f>
        <v>1224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24.8</v>
      </c>
      <c r="T3" s="1"/>
      <c r="W3" s="133">
        <v>42643</v>
      </c>
      <c r="X3" s="10">
        <v>24.4</v>
      </c>
      <c r="Y3" s="10">
        <v>24.64</v>
      </c>
      <c r="Z3" s="10">
        <v>24.15</v>
      </c>
      <c r="AA3" s="10">
        <v>24.46</v>
      </c>
      <c r="AB3" s="95">
        <v>5597200</v>
      </c>
      <c r="AC3" s="10">
        <v>24.46</v>
      </c>
      <c r="AD3" s="2">
        <f t="shared" ref="AD3:AD66" si="0">Y3-Z3</f>
        <v>0.49000000000000199</v>
      </c>
      <c r="AE3" s="138">
        <f t="shared" ref="AE3:AE66" si="1">AC3/AC4-1</f>
        <v>8.6597938144330477E-3</v>
      </c>
    </row>
    <row r="4" spans="1:31" x14ac:dyDescent="0.25">
      <c r="B4" s="525">
        <v>42639</v>
      </c>
      <c r="C4" s="4">
        <v>50</v>
      </c>
      <c r="D4" s="3">
        <v>24.18</v>
      </c>
      <c r="E4" s="3">
        <v>0</v>
      </c>
      <c r="F4" s="3">
        <f>D4*C4+E4</f>
        <v>1209</v>
      </c>
      <c r="G4" s="4"/>
      <c r="H4" s="185"/>
      <c r="I4" s="3"/>
      <c r="J4" s="3"/>
      <c r="K4" s="3"/>
      <c r="L4" s="4"/>
      <c r="O4" s="11" t="s">
        <v>66</v>
      </c>
      <c r="Q4" s="55">
        <v>25.07</v>
      </c>
      <c r="R4" s="527">
        <v>1.7500000000000002E-2</v>
      </c>
      <c r="T4" s="163"/>
      <c r="U4" s="1"/>
      <c r="W4" s="133">
        <v>42642</v>
      </c>
      <c r="X4" s="10">
        <v>24.5</v>
      </c>
      <c r="Y4" s="10">
        <v>24.79</v>
      </c>
      <c r="Z4" s="10">
        <v>24.17</v>
      </c>
      <c r="AA4" s="10">
        <v>24.25</v>
      </c>
      <c r="AB4" s="95">
        <v>4453900</v>
      </c>
      <c r="AC4" s="10">
        <v>24.25</v>
      </c>
      <c r="AD4" s="2">
        <f t="shared" si="0"/>
        <v>0.61999999999999744</v>
      </c>
      <c r="AE4" s="138">
        <f t="shared" si="1"/>
        <v>-8.5854456255111122E-3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3760.5</v>
      </c>
      <c r="W5" s="133">
        <v>42641</v>
      </c>
      <c r="X5" s="10">
        <v>24.07</v>
      </c>
      <c r="Y5" s="10">
        <v>24.48</v>
      </c>
      <c r="Z5" s="10">
        <v>23.92</v>
      </c>
      <c r="AA5" s="10">
        <v>24.46</v>
      </c>
      <c r="AB5" s="95">
        <v>5132900</v>
      </c>
      <c r="AC5" s="10">
        <v>24.46</v>
      </c>
      <c r="AD5" s="2">
        <f t="shared" si="0"/>
        <v>0.55999999999999872</v>
      </c>
      <c r="AE5" s="138">
        <f t="shared" si="1"/>
        <v>1.9591496456857094E-2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3720</v>
      </c>
      <c r="W6" s="133">
        <v>42640</v>
      </c>
      <c r="X6" s="10">
        <v>24.06</v>
      </c>
      <c r="Y6" s="10">
        <v>24.12</v>
      </c>
      <c r="Z6" s="10">
        <v>23.73</v>
      </c>
      <c r="AA6" s="10">
        <v>23.99</v>
      </c>
      <c r="AB6" s="95">
        <v>6960400</v>
      </c>
      <c r="AC6" s="10">
        <v>23.99</v>
      </c>
      <c r="AD6" s="2">
        <f t="shared" si="0"/>
        <v>0.39000000000000057</v>
      </c>
      <c r="AE6" s="138">
        <f t="shared" si="1"/>
        <v>-6.2137531068766627E-3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328.44000000000005</v>
      </c>
      <c r="R7" s="30">
        <v>42660</v>
      </c>
      <c r="W7" s="133">
        <v>42639</v>
      </c>
      <c r="X7" s="10">
        <v>24.75</v>
      </c>
      <c r="Y7" s="10">
        <v>24.87</v>
      </c>
      <c r="Z7" s="10">
        <v>24.12</v>
      </c>
      <c r="AA7" s="10">
        <v>24.14</v>
      </c>
      <c r="AB7" s="95">
        <v>6537300</v>
      </c>
      <c r="AC7" s="10">
        <v>24.14</v>
      </c>
      <c r="AD7" s="2">
        <f t="shared" si="0"/>
        <v>0.75</v>
      </c>
      <c r="AE7" s="138">
        <f t="shared" si="1"/>
        <v>-2.7397260273972601E-2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40.5</v>
      </c>
      <c r="W8" s="133">
        <v>42636</v>
      </c>
      <c r="X8" s="10">
        <v>25.42</v>
      </c>
      <c r="Y8" s="10">
        <v>25.53</v>
      </c>
      <c r="Z8" s="10">
        <v>24.8</v>
      </c>
      <c r="AA8" s="10">
        <v>24.82</v>
      </c>
      <c r="AB8" s="95">
        <v>5474200</v>
      </c>
      <c r="AC8" s="10">
        <v>24.82</v>
      </c>
      <c r="AD8" s="2">
        <f t="shared" si="0"/>
        <v>0.73000000000000043</v>
      </c>
      <c r="AE8" s="138">
        <f t="shared" si="1"/>
        <v>-2.8571428571428581E-2</v>
      </c>
    </row>
    <row r="9" spans="1:31" x14ac:dyDescent="0.25">
      <c r="H9" s="72"/>
      <c r="O9" s="11" t="s">
        <v>222</v>
      </c>
      <c r="Q9" s="138">
        <f>IF(Q2=0, 0, Q8/Q6)</f>
        <v>1.0887096774193548E-2</v>
      </c>
      <c r="W9" s="133">
        <v>42635</v>
      </c>
      <c r="X9" s="10">
        <v>25.46</v>
      </c>
      <c r="Y9" s="10">
        <v>25.95</v>
      </c>
      <c r="Z9" s="10">
        <v>25.38</v>
      </c>
      <c r="AA9" s="10">
        <v>25.55</v>
      </c>
      <c r="AB9" s="95">
        <v>5199000</v>
      </c>
      <c r="AC9" s="10">
        <v>25.55</v>
      </c>
      <c r="AD9" s="2">
        <f t="shared" si="0"/>
        <v>0.57000000000000028</v>
      </c>
      <c r="AE9" s="138">
        <f t="shared" si="1"/>
        <v>9.0837282780411588E-3</v>
      </c>
    </row>
    <row r="10" spans="1:31" x14ac:dyDescent="0.25">
      <c r="H10" s="72"/>
      <c r="O10" s="11" t="s">
        <v>221</v>
      </c>
      <c r="P10" s="34"/>
      <c r="Q10" s="2">
        <f>M56</f>
        <v>287.94000000000005</v>
      </c>
      <c r="W10" s="133">
        <v>42634</v>
      </c>
      <c r="X10" s="10">
        <v>25.3</v>
      </c>
      <c r="Y10" s="10">
        <v>25.66</v>
      </c>
      <c r="Z10" s="10">
        <v>25.02</v>
      </c>
      <c r="AA10" s="10">
        <v>25.32</v>
      </c>
      <c r="AB10" s="95">
        <v>4077400</v>
      </c>
      <c r="AC10" s="10">
        <v>25.32</v>
      </c>
      <c r="AD10" s="2">
        <f t="shared" si="0"/>
        <v>0.64000000000000057</v>
      </c>
      <c r="AE10" s="138">
        <f t="shared" si="1"/>
        <v>9.1669988043046047E-3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2.9000000000000001E-2</v>
      </c>
      <c r="W11" s="133">
        <v>42633</v>
      </c>
      <c r="X11" s="10">
        <v>25.42</v>
      </c>
      <c r="Y11" s="10">
        <v>25.54</v>
      </c>
      <c r="Z11" s="10">
        <v>25</v>
      </c>
      <c r="AA11" s="10">
        <v>25.09</v>
      </c>
      <c r="AB11" s="95">
        <v>4040800</v>
      </c>
      <c r="AC11" s="10">
        <v>25.09</v>
      </c>
      <c r="AD11" s="2">
        <f t="shared" si="0"/>
        <v>0.53999999999999915</v>
      </c>
      <c r="AE11" s="138">
        <f t="shared" si="1"/>
        <v>-7.5158227848102221E-3</v>
      </c>
    </row>
    <row r="12" spans="1:31" x14ac:dyDescent="0.25">
      <c r="H12" s="72"/>
      <c r="W12" s="133">
        <v>42632</v>
      </c>
      <c r="X12" s="10">
        <v>25.56</v>
      </c>
      <c r="Y12" s="10">
        <v>25.71</v>
      </c>
      <c r="Z12" s="10">
        <v>25.28</v>
      </c>
      <c r="AA12" s="10">
        <v>25.28</v>
      </c>
      <c r="AB12" s="95">
        <v>3599900</v>
      </c>
      <c r="AC12" s="10">
        <v>25.28</v>
      </c>
      <c r="AD12" s="2">
        <f t="shared" si="0"/>
        <v>0.42999999999999972</v>
      </c>
      <c r="AE12" s="138">
        <f t="shared" si="1"/>
        <v>-1.0180109631949819E-2</v>
      </c>
    </row>
    <row r="13" spans="1:31" x14ac:dyDescent="0.25">
      <c r="H13" s="72"/>
      <c r="W13" s="133">
        <v>42629</v>
      </c>
      <c r="X13" s="10">
        <v>25.75</v>
      </c>
      <c r="Y13" s="10">
        <v>25.98</v>
      </c>
      <c r="Z13" s="10">
        <v>25.44</v>
      </c>
      <c r="AA13" s="10">
        <v>25.54</v>
      </c>
      <c r="AB13" s="95">
        <v>4650600</v>
      </c>
      <c r="AC13" s="10">
        <v>25.54</v>
      </c>
      <c r="AD13" s="2">
        <f t="shared" si="0"/>
        <v>0.53999999999999915</v>
      </c>
      <c r="AE13" s="138">
        <f t="shared" si="1"/>
        <v>-1.579961464354529E-2</v>
      </c>
    </row>
    <row r="14" spans="1:31" x14ac:dyDescent="0.25">
      <c r="H14" s="72"/>
      <c r="W14" s="133">
        <v>42628</v>
      </c>
      <c r="X14" s="10">
        <v>25.72</v>
      </c>
      <c r="Y14" s="10">
        <v>26.21</v>
      </c>
      <c r="Z14" s="10">
        <v>25.71</v>
      </c>
      <c r="AA14" s="10">
        <v>25.95</v>
      </c>
      <c r="AB14" s="95">
        <v>4456800</v>
      </c>
      <c r="AC14" s="10">
        <v>25.95</v>
      </c>
      <c r="AD14" s="2">
        <f t="shared" si="0"/>
        <v>0.5</v>
      </c>
      <c r="AE14" s="138">
        <f t="shared" si="1"/>
        <v>4.6457607433216808E-3</v>
      </c>
    </row>
    <row r="15" spans="1:31" x14ac:dyDescent="0.25">
      <c r="H15" s="72"/>
      <c r="W15" s="133">
        <v>42627</v>
      </c>
      <c r="X15" s="10">
        <v>26.59</v>
      </c>
      <c r="Y15" s="10">
        <v>26.68</v>
      </c>
      <c r="Z15" s="10">
        <v>25.7</v>
      </c>
      <c r="AA15" s="10">
        <v>25.83</v>
      </c>
      <c r="AB15" s="95">
        <v>3943700</v>
      </c>
      <c r="AC15" s="10">
        <v>25.83</v>
      </c>
      <c r="AD15" s="2">
        <f t="shared" si="0"/>
        <v>0.98000000000000043</v>
      </c>
      <c r="AE15" s="138">
        <f t="shared" si="1"/>
        <v>-2.491506228765572E-2</v>
      </c>
    </row>
    <row r="16" spans="1:31" x14ac:dyDescent="0.25">
      <c r="H16" s="72"/>
      <c r="W16" s="133">
        <v>42626</v>
      </c>
      <c r="X16" s="10">
        <v>26.8</v>
      </c>
      <c r="Y16" s="10">
        <v>26.92</v>
      </c>
      <c r="Z16" s="10">
        <v>26.09</v>
      </c>
      <c r="AA16" s="10">
        <v>26.49</v>
      </c>
      <c r="AB16" s="95">
        <v>4866600</v>
      </c>
      <c r="AC16" s="10">
        <v>26.49</v>
      </c>
      <c r="AD16" s="2">
        <f t="shared" si="0"/>
        <v>0.83000000000000185</v>
      </c>
      <c r="AE16" s="138">
        <f t="shared" si="1"/>
        <v>-2.7889908256880758E-2</v>
      </c>
    </row>
    <row r="17" spans="1:31" x14ac:dyDescent="0.25">
      <c r="W17" s="133">
        <v>42625</v>
      </c>
      <c r="X17" s="10">
        <v>27.09</v>
      </c>
      <c r="Y17" s="10">
        <v>27.58</v>
      </c>
      <c r="Z17" s="10">
        <v>26.75</v>
      </c>
      <c r="AA17" s="10">
        <v>27.25</v>
      </c>
      <c r="AB17" s="95">
        <v>5763900</v>
      </c>
      <c r="AC17" s="10">
        <v>27.25</v>
      </c>
      <c r="AD17" s="2">
        <f t="shared" si="0"/>
        <v>0.82999999999999829</v>
      </c>
      <c r="AE17" s="138">
        <f t="shared" si="1"/>
        <v>8.8855979266937446E-3</v>
      </c>
    </row>
    <row r="18" spans="1:31" x14ac:dyDescent="0.25">
      <c r="A18" s="32" t="s">
        <v>81</v>
      </c>
      <c r="B18" s="14"/>
      <c r="C18" s="14">
        <f>SUM(C2:C6)</f>
        <v>150</v>
      </c>
      <c r="D18" s="18"/>
      <c r="E18" s="18"/>
      <c r="F18" s="18">
        <f>SUM(F2:F6)</f>
        <v>3720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42622</v>
      </c>
      <c r="X18" s="10">
        <v>28.06</v>
      </c>
      <c r="Y18" s="10">
        <v>28.13</v>
      </c>
      <c r="Z18" s="10">
        <v>26.97</v>
      </c>
      <c r="AA18" s="10">
        <v>27.01</v>
      </c>
      <c r="AB18" s="95">
        <v>4595300</v>
      </c>
      <c r="AC18" s="10">
        <v>27.01</v>
      </c>
      <c r="AD18" s="2">
        <f t="shared" si="0"/>
        <v>1.1600000000000001</v>
      </c>
      <c r="AE18" s="138">
        <f t="shared" si="1"/>
        <v>-4.3893805309734413E-2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42621</v>
      </c>
      <c r="X19" s="10">
        <v>28.63</v>
      </c>
      <c r="Y19" s="10">
        <v>28.95</v>
      </c>
      <c r="Z19" s="10">
        <v>28.1</v>
      </c>
      <c r="AA19" s="10">
        <v>28.25</v>
      </c>
      <c r="AB19" s="95">
        <v>3951800</v>
      </c>
      <c r="AC19" s="10">
        <v>28.25</v>
      </c>
      <c r="AD19" s="2">
        <f t="shared" si="0"/>
        <v>0.84999999999999787</v>
      </c>
      <c r="AE19" s="138">
        <f t="shared" si="1"/>
        <v>-1.1200560028001405E-2</v>
      </c>
    </row>
    <row r="20" spans="1:31" x14ac:dyDescent="0.25">
      <c r="W20" s="133">
        <v>42620</v>
      </c>
      <c r="X20" s="10">
        <v>28.52</v>
      </c>
      <c r="Y20" s="10">
        <v>29.16</v>
      </c>
      <c r="Z20" s="10">
        <v>28.18</v>
      </c>
      <c r="AA20" s="10">
        <v>28.57</v>
      </c>
      <c r="AB20" s="95">
        <v>4789500</v>
      </c>
      <c r="AC20" s="10">
        <v>28.57</v>
      </c>
      <c r="AD20" s="2">
        <f t="shared" si="0"/>
        <v>0.98000000000000043</v>
      </c>
      <c r="AE20" s="138">
        <f t="shared" si="1"/>
        <v>-2.7923211169283979E-3</v>
      </c>
    </row>
    <row r="21" spans="1:31" x14ac:dyDescent="0.25">
      <c r="W21" s="133">
        <v>42619</v>
      </c>
      <c r="X21" s="10">
        <v>29.28</v>
      </c>
      <c r="Y21" s="10">
        <v>29.51</v>
      </c>
      <c r="Z21" s="10">
        <v>28.62</v>
      </c>
      <c r="AA21" s="10">
        <v>28.65</v>
      </c>
      <c r="AB21" s="95">
        <v>3807500</v>
      </c>
      <c r="AC21" s="10">
        <v>28.65</v>
      </c>
      <c r="AD21" s="2">
        <f t="shared" si="0"/>
        <v>0.89000000000000057</v>
      </c>
      <c r="AE21" s="138" t="e">
        <f t="shared" si="1"/>
        <v>#DIV/0!</v>
      </c>
    </row>
    <row r="22" spans="1:31" x14ac:dyDescent="0.25">
      <c r="W22" s="133">
        <v>42619</v>
      </c>
      <c r="X22" s="10" t="s">
        <v>360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W23" s="133">
        <v>42615</v>
      </c>
      <c r="X23" s="10">
        <v>29.48</v>
      </c>
      <c r="Y23" s="10">
        <v>29.85</v>
      </c>
      <c r="Z23" s="10">
        <v>28.9</v>
      </c>
      <c r="AA23" s="10">
        <v>29.49</v>
      </c>
      <c r="AB23" s="95">
        <v>3842600</v>
      </c>
      <c r="AC23" s="10">
        <v>29.21</v>
      </c>
      <c r="AD23" s="2">
        <f t="shared" si="0"/>
        <v>0.95000000000000284</v>
      </c>
      <c r="AE23" s="138">
        <f t="shared" si="1"/>
        <v>1.072664359861597E-2</v>
      </c>
    </row>
    <row r="24" spans="1:31" x14ac:dyDescent="0.25">
      <c r="B24" s="552" t="s">
        <v>114</v>
      </c>
      <c r="C24" s="552" t="s">
        <v>150</v>
      </c>
      <c r="D24" s="553" t="s">
        <v>149</v>
      </c>
      <c r="E24" s="554" t="s">
        <v>151</v>
      </c>
      <c r="F24" s="554" t="s">
        <v>65</v>
      </c>
      <c r="G24" s="556" t="s">
        <v>155</v>
      </c>
      <c r="H24" s="556" t="s">
        <v>88</v>
      </c>
      <c r="I24" s="556" t="s">
        <v>159</v>
      </c>
      <c r="W24" s="133">
        <v>42614</v>
      </c>
      <c r="X24" s="10">
        <v>30</v>
      </c>
      <c r="Y24" s="10">
        <v>30.03</v>
      </c>
      <c r="Z24" s="10">
        <v>29.04</v>
      </c>
      <c r="AA24" s="10">
        <v>29.17</v>
      </c>
      <c r="AB24" s="95">
        <v>6231100</v>
      </c>
      <c r="AC24" s="10">
        <v>28.9</v>
      </c>
      <c r="AD24" s="2">
        <f t="shared" si="0"/>
        <v>0.99000000000000199</v>
      </c>
      <c r="AE24" s="138">
        <f t="shared" si="1"/>
        <v>-2.9875797247398528E-2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42613</v>
      </c>
      <c r="X25" s="10">
        <v>30.3</v>
      </c>
      <c r="Y25" s="10">
        <v>30.39</v>
      </c>
      <c r="Z25" s="10">
        <v>29.55</v>
      </c>
      <c r="AA25" s="10">
        <v>30.07</v>
      </c>
      <c r="AB25" s="95">
        <v>8702700</v>
      </c>
      <c r="AC25" s="10">
        <v>29.79</v>
      </c>
      <c r="AD25" s="2">
        <f t="shared" si="0"/>
        <v>0.83999999999999986</v>
      </c>
      <c r="AE25" s="138">
        <f t="shared" si="1"/>
        <v>-1.2595293337752778E-2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42612</v>
      </c>
      <c r="X26" s="10">
        <v>27.95</v>
      </c>
      <c r="Y26" s="10">
        <v>30.96</v>
      </c>
      <c r="Z26" s="10">
        <v>27.69</v>
      </c>
      <c r="AA26" s="10">
        <v>30.45</v>
      </c>
      <c r="AB26" s="95">
        <v>21094800</v>
      </c>
      <c r="AC26" s="10">
        <v>30.17</v>
      </c>
      <c r="AD26" s="2">
        <f t="shared" si="0"/>
        <v>3.2699999999999996</v>
      </c>
      <c r="AE26" s="138">
        <f t="shared" si="1"/>
        <v>8.9563019140483924E-2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42611</v>
      </c>
      <c r="X27" s="10">
        <v>27.67</v>
      </c>
      <c r="Y27" s="10">
        <v>28.16</v>
      </c>
      <c r="Z27" s="10">
        <v>27.67</v>
      </c>
      <c r="AA27" s="10">
        <v>27.95</v>
      </c>
      <c r="AB27" s="95">
        <v>3132000</v>
      </c>
      <c r="AC27" s="10">
        <v>27.69</v>
      </c>
      <c r="AD27" s="2">
        <f t="shared" si="0"/>
        <v>0.48999999999999844</v>
      </c>
      <c r="AE27" s="138">
        <f t="shared" si="1"/>
        <v>1.2801755669348935E-2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42608</v>
      </c>
      <c r="X28" s="10">
        <v>28.67</v>
      </c>
      <c r="Y28" s="10">
        <v>28.9</v>
      </c>
      <c r="Z28" s="10">
        <v>27.47</v>
      </c>
      <c r="AA28" s="10">
        <v>27.6</v>
      </c>
      <c r="AB28" s="95">
        <v>5416500</v>
      </c>
      <c r="AC28" s="10">
        <v>27.34</v>
      </c>
      <c r="AD28" s="2">
        <f t="shared" si="0"/>
        <v>1.4299999999999997</v>
      </c>
      <c r="AE28" s="138">
        <f t="shared" si="1"/>
        <v>-3.1526744597945466E-2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42607</v>
      </c>
      <c r="X29" s="10">
        <v>28.5</v>
      </c>
      <c r="Y29" s="10">
        <v>28.8</v>
      </c>
      <c r="Z29" s="10">
        <v>28.33</v>
      </c>
      <c r="AA29" s="10">
        <v>28.5</v>
      </c>
      <c r="AB29" s="95">
        <v>2979000</v>
      </c>
      <c r="AC29" s="10">
        <v>28.23</v>
      </c>
      <c r="AD29" s="2">
        <f t="shared" si="0"/>
        <v>0.47000000000000242</v>
      </c>
      <c r="AE29" s="138">
        <f t="shared" si="1"/>
        <v>2.1299254526090383E-3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42606</v>
      </c>
      <c r="X30" s="10">
        <v>29.22</v>
      </c>
      <c r="Y30" s="10">
        <v>29.38</v>
      </c>
      <c r="Z30" s="10">
        <v>28.39</v>
      </c>
      <c r="AA30" s="10">
        <v>28.44</v>
      </c>
      <c r="AB30" s="95">
        <v>4235600</v>
      </c>
      <c r="AC30" s="10">
        <v>28.17</v>
      </c>
      <c r="AD30" s="2">
        <f t="shared" si="0"/>
        <v>0.98999999999999844</v>
      </c>
      <c r="AE30" s="138">
        <f t="shared" si="1"/>
        <v>-2.8620689655172393E-2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42605</v>
      </c>
      <c r="X31" s="10">
        <v>28.72</v>
      </c>
      <c r="Y31" s="10">
        <v>29.47</v>
      </c>
      <c r="Z31" s="10">
        <v>28.64</v>
      </c>
      <c r="AA31" s="10">
        <v>29.27</v>
      </c>
      <c r="AB31" s="95">
        <v>5265900</v>
      </c>
      <c r="AC31" s="10">
        <v>29</v>
      </c>
      <c r="AD31" s="2">
        <f t="shared" si="0"/>
        <v>0.82999999999999829</v>
      </c>
      <c r="AE31" s="138">
        <f t="shared" si="1"/>
        <v>3.0927835051546504E-2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42604</v>
      </c>
      <c r="X32" s="10">
        <v>27.87</v>
      </c>
      <c r="Y32" s="10">
        <v>28.43</v>
      </c>
      <c r="Z32" s="10">
        <v>27.72</v>
      </c>
      <c r="AA32" s="10">
        <v>28.39</v>
      </c>
      <c r="AB32" s="95">
        <v>3536500</v>
      </c>
      <c r="AC32" s="10">
        <v>28.13</v>
      </c>
      <c r="AD32" s="2">
        <f t="shared" si="0"/>
        <v>0.71000000000000085</v>
      </c>
      <c r="AE32" s="138">
        <f t="shared" si="1"/>
        <v>1.1506652283351348E-2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42601</v>
      </c>
      <c r="X33" s="10">
        <v>27.65</v>
      </c>
      <c r="Y33" s="10">
        <v>28.15</v>
      </c>
      <c r="Z33" s="10">
        <v>27.44</v>
      </c>
      <c r="AA33" s="10">
        <v>28.07</v>
      </c>
      <c r="AB33" s="95">
        <v>3010000</v>
      </c>
      <c r="AC33" s="10">
        <v>27.81</v>
      </c>
      <c r="AD33" s="2">
        <f t="shared" si="0"/>
        <v>0.7099999999999973</v>
      </c>
      <c r="AE33" s="138">
        <f t="shared" si="1"/>
        <v>3.9711191335740637E-3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42600</v>
      </c>
      <c r="X34" s="10">
        <v>27.86</v>
      </c>
      <c r="Y34" s="10">
        <v>28.03</v>
      </c>
      <c r="Z34" s="10">
        <v>27.62</v>
      </c>
      <c r="AA34" s="10">
        <v>27.96</v>
      </c>
      <c r="AB34" s="95">
        <v>4276700</v>
      </c>
      <c r="AC34" s="10">
        <v>27.7</v>
      </c>
      <c r="AD34" s="2">
        <f t="shared" si="0"/>
        <v>0.41000000000000014</v>
      </c>
      <c r="AE34" s="138">
        <f t="shared" si="1"/>
        <v>5.8097312999274564E-3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42599</v>
      </c>
      <c r="X35" s="10">
        <v>27.8</v>
      </c>
      <c r="Y35" s="10">
        <v>27.97</v>
      </c>
      <c r="Z35" s="10">
        <v>27.37</v>
      </c>
      <c r="AA35" s="10">
        <v>27.8</v>
      </c>
      <c r="AB35" s="95">
        <v>4616900</v>
      </c>
      <c r="AC35" s="10">
        <v>27.54</v>
      </c>
      <c r="AD35" s="2">
        <f t="shared" si="0"/>
        <v>0.59999999999999787</v>
      </c>
      <c r="AE35" s="138">
        <f t="shared" si="1"/>
        <v>-9.7087378640776656E-3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42598</v>
      </c>
      <c r="X36" s="10">
        <v>28.5</v>
      </c>
      <c r="Y36" s="10">
        <v>28.7</v>
      </c>
      <c r="Z36" s="10">
        <v>27.85</v>
      </c>
      <c r="AA36" s="10">
        <v>28.07</v>
      </c>
      <c r="AB36" s="95">
        <v>4670000</v>
      </c>
      <c r="AC36" s="10">
        <v>27.81</v>
      </c>
      <c r="AD36" s="2">
        <f t="shared" si="0"/>
        <v>0.84999999999999787</v>
      </c>
      <c r="AE36" s="138">
        <f t="shared" si="1"/>
        <v>-1.2428977272727293E-2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42597</v>
      </c>
      <c r="X37" s="10">
        <v>27.26</v>
      </c>
      <c r="Y37" s="10">
        <v>28.5</v>
      </c>
      <c r="Z37" s="10">
        <v>27.19</v>
      </c>
      <c r="AA37" s="10">
        <v>28.43</v>
      </c>
      <c r="AB37" s="95">
        <v>4628700</v>
      </c>
      <c r="AC37" s="10">
        <v>28.16</v>
      </c>
      <c r="AD37" s="2">
        <f t="shared" si="0"/>
        <v>1.3099999999999987</v>
      </c>
      <c r="AE37" s="138">
        <f t="shared" si="1"/>
        <v>4.5673969550686921E-2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42594</v>
      </c>
      <c r="X38" s="10">
        <v>28.11</v>
      </c>
      <c r="Y38" s="10">
        <v>28.5</v>
      </c>
      <c r="Z38" s="10">
        <v>27.13</v>
      </c>
      <c r="AA38" s="10">
        <v>27.18</v>
      </c>
      <c r="AB38" s="95">
        <v>5417400</v>
      </c>
      <c r="AC38" s="10">
        <v>26.93</v>
      </c>
      <c r="AD38" s="2">
        <f t="shared" si="0"/>
        <v>1.370000000000001</v>
      </c>
      <c r="AE38" s="138">
        <f t="shared" si="1"/>
        <v>-3.3034111310592529E-2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42593</v>
      </c>
      <c r="X39" s="10">
        <v>27.94</v>
      </c>
      <c r="Y39" s="10">
        <v>28.18</v>
      </c>
      <c r="Z39" s="10">
        <v>27.3</v>
      </c>
      <c r="AA39" s="10">
        <v>28.11</v>
      </c>
      <c r="AB39" s="95">
        <v>4386000</v>
      </c>
      <c r="AC39" s="10">
        <v>27.85</v>
      </c>
      <c r="AD39" s="2">
        <f t="shared" si="0"/>
        <v>0.87999999999999901</v>
      </c>
      <c r="AE39" s="138">
        <f t="shared" si="1"/>
        <v>8.3272990586531481E-3</v>
      </c>
    </row>
    <row r="40" spans="2:31" ht="20.25" thickBot="1" x14ac:dyDescent="0.35">
      <c r="B40" s="191" t="s">
        <v>114</v>
      </c>
      <c r="C40" s="191" t="s">
        <v>150</v>
      </c>
      <c r="D40" s="192" t="s">
        <v>149</v>
      </c>
      <c r="E40" s="194" t="s">
        <v>151</v>
      </c>
      <c r="F40" s="194" t="s">
        <v>65</v>
      </c>
      <c r="G40" s="229" t="s">
        <v>155</v>
      </c>
      <c r="H40" s="229" t="s">
        <v>88</v>
      </c>
      <c r="I40" s="229" t="s">
        <v>159</v>
      </c>
      <c r="O40" s="584" t="s">
        <v>78</v>
      </c>
      <c r="P40" s="584"/>
      <c r="W40" s="133">
        <v>42592</v>
      </c>
      <c r="X40" s="10">
        <v>28.31</v>
      </c>
      <c r="Y40" s="10">
        <v>28.7</v>
      </c>
      <c r="Z40" s="10">
        <v>27.79</v>
      </c>
      <c r="AA40" s="10">
        <v>27.88</v>
      </c>
      <c r="AB40" s="95">
        <v>5130600</v>
      </c>
      <c r="AC40" s="10">
        <v>27.62</v>
      </c>
      <c r="AD40" s="2">
        <f t="shared" si="0"/>
        <v>0.91000000000000014</v>
      </c>
      <c r="AE40" s="138">
        <f t="shared" si="1"/>
        <v>-1.1806797853309403E-2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27.577000000000002</v>
      </c>
      <c r="Q41" s="2"/>
      <c r="W41" s="133">
        <v>42591</v>
      </c>
      <c r="X41" s="10">
        <v>28.39</v>
      </c>
      <c r="Y41" s="10">
        <v>28.66</v>
      </c>
      <c r="Z41" s="10">
        <v>28.12</v>
      </c>
      <c r="AA41" s="10">
        <v>28.21</v>
      </c>
      <c r="AB41" s="95">
        <v>4342300</v>
      </c>
      <c r="AC41" s="10">
        <v>27.95</v>
      </c>
      <c r="AD41" s="2">
        <f t="shared" si="0"/>
        <v>0.53999999999999915</v>
      </c>
      <c r="AE41" s="138">
        <f t="shared" si="1"/>
        <v>-3.920171062009925E-3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27.326300000000003</v>
      </c>
      <c r="Q42" s="2"/>
      <c r="T42" s="91" t="s">
        <v>113</v>
      </c>
      <c r="W42" s="133">
        <v>42590</v>
      </c>
      <c r="X42" s="10">
        <v>27.47</v>
      </c>
      <c r="Y42" s="10">
        <v>28.4</v>
      </c>
      <c r="Z42" s="10">
        <v>27.47</v>
      </c>
      <c r="AA42" s="10">
        <v>28.32</v>
      </c>
      <c r="AB42" s="95">
        <v>4755700</v>
      </c>
      <c r="AC42" s="10">
        <v>28.06</v>
      </c>
      <c r="AD42" s="2">
        <f t="shared" si="0"/>
        <v>0.92999999999999972</v>
      </c>
      <c r="AE42" s="138">
        <f t="shared" si="1"/>
        <v>3.8490007401924542E-2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27.075600000000001</v>
      </c>
      <c r="Q43" s="2"/>
      <c r="T43" s="128" t="s">
        <v>98</v>
      </c>
      <c r="U43" s="129">
        <v>24.46</v>
      </c>
      <c r="W43" s="133">
        <v>42587</v>
      </c>
      <c r="X43" s="10">
        <v>26.65</v>
      </c>
      <c r="Y43" s="10">
        <v>27.69</v>
      </c>
      <c r="Z43" s="10">
        <v>26.51</v>
      </c>
      <c r="AA43" s="10">
        <v>27.27</v>
      </c>
      <c r="AB43" s="95">
        <v>6205800</v>
      </c>
      <c r="AC43" s="10">
        <v>27.02</v>
      </c>
      <c r="AD43" s="2">
        <f t="shared" si="0"/>
        <v>1.1799999999999997</v>
      </c>
      <c r="AE43" s="138">
        <f t="shared" si="1"/>
        <v>3.1691485299732758E-2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26.824900000000003</v>
      </c>
      <c r="Q44" s="2"/>
      <c r="T44" s="93" t="s">
        <v>99</v>
      </c>
      <c r="U44" s="130">
        <v>24.5</v>
      </c>
      <c r="W44" s="133">
        <v>42586</v>
      </c>
      <c r="X44" s="10">
        <v>27.11</v>
      </c>
      <c r="Y44" s="10">
        <v>27.11</v>
      </c>
      <c r="Z44" s="10">
        <v>25.98</v>
      </c>
      <c r="AA44" s="10">
        <v>26.44</v>
      </c>
      <c r="AB44" s="95">
        <v>6586900</v>
      </c>
      <c r="AC44" s="10">
        <v>26.19</v>
      </c>
      <c r="AD44" s="2">
        <f t="shared" si="0"/>
        <v>1.129999999999999</v>
      </c>
      <c r="AE44" s="138">
        <f t="shared" si="1"/>
        <v>-3.1792975970425075E-2</v>
      </c>
    </row>
    <row r="45" spans="2:31" x14ac:dyDescent="0.25">
      <c r="B45" s="193">
        <v>42639</v>
      </c>
      <c r="C45" s="10">
        <v>150</v>
      </c>
      <c r="D45" s="40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26.574200000000001</v>
      </c>
      <c r="Q45" s="2"/>
      <c r="T45" s="93" t="s">
        <v>100</v>
      </c>
      <c r="U45" s="130" t="s">
        <v>640</v>
      </c>
      <c r="W45" s="133">
        <v>42585</v>
      </c>
      <c r="X45" s="10">
        <v>27.11</v>
      </c>
      <c r="Y45" s="10">
        <v>27.75</v>
      </c>
      <c r="Z45" s="10">
        <v>26.85</v>
      </c>
      <c r="AA45" s="10">
        <v>27.3</v>
      </c>
      <c r="AB45" s="95">
        <v>6253300</v>
      </c>
      <c r="AC45" s="10">
        <v>27.05</v>
      </c>
      <c r="AD45" s="2">
        <f t="shared" si="0"/>
        <v>0.89999999999999858</v>
      </c>
      <c r="AE45" s="138">
        <f t="shared" si="1"/>
        <v>1.4809329877822908E-3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26.323500000000003</v>
      </c>
      <c r="Q46" s="2"/>
      <c r="T46" s="93" t="s">
        <v>101</v>
      </c>
      <c r="U46" s="130" t="s">
        <v>641</v>
      </c>
      <c r="W46" s="133">
        <v>42584</v>
      </c>
      <c r="X46" s="10">
        <v>26.42</v>
      </c>
      <c r="Y46" s="10">
        <v>28.06</v>
      </c>
      <c r="Z46" s="10">
        <v>26.42</v>
      </c>
      <c r="AA46" s="10">
        <v>27.26</v>
      </c>
      <c r="AB46" s="95">
        <v>8097800</v>
      </c>
      <c r="AC46" s="10">
        <v>27.01</v>
      </c>
      <c r="AD46" s="2">
        <f t="shared" si="0"/>
        <v>1.639999999999997</v>
      </c>
      <c r="AE46" s="138">
        <f t="shared" si="1"/>
        <v>2.3881728582259454E-2</v>
      </c>
    </row>
    <row r="47" spans="2:31" x14ac:dyDescent="0.25">
      <c r="B47" s="193">
        <v>42643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26.072800000000001</v>
      </c>
      <c r="Q47" s="2"/>
      <c r="T47" s="93" t="s">
        <v>102</v>
      </c>
      <c r="U47" s="130">
        <v>26.46</v>
      </c>
      <c r="W47" s="133">
        <v>42583</v>
      </c>
      <c r="X47" s="10">
        <v>27.02</v>
      </c>
      <c r="Y47" s="10">
        <v>27.13</v>
      </c>
      <c r="Z47" s="10">
        <v>26.41</v>
      </c>
      <c r="AA47" s="10">
        <v>26.63</v>
      </c>
      <c r="AB47" s="95">
        <v>6613100</v>
      </c>
      <c r="AC47" s="10">
        <v>26.38</v>
      </c>
      <c r="AD47" s="2">
        <f t="shared" si="0"/>
        <v>0.71999999999999886</v>
      </c>
      <c r="AE47" s="138">
        <f t="shared" si="1"/>
        <v>-1.3831775700934634E-2</v>
      </c>
    </row>
    <row r="48" spans="2:31" x14ac:dyDescent="0.25">
      <c r="B48" s="193">
        <v>42646</v>
      </c>
      <c r="C48" s="10">
        <v>150</v>
      </c>
      <c r="D48" s="40">
        <v>24.8</v>
      </c>
      <c r="E48" s="40">
        <v>24.89</v>
      </c>
      <c r="F48" s="40">
        <f t="shared" ref="F48" si="34">C48*(E48-D48)</f>
        <v>13.499999999999979</v>
      </c>
      <c r="G48" s="40">
        <f t="shared" ref="G48" si="35">D48*C48</f>
        <v>3720</v>
      </c>
      <c r="H48" s="231">
        <f t="shared" ref="H48" si="36">(E48-D48)/D48</f>
        <v>3.6290322580645102E-3</v>
      </c>
      <c r="I48" s="40"/>
      <c r="O48" s="83">
        <v>1.03</v>
      </c>
      <c r="P48" s="83">
        <f t="shared" si="33"/>
        <v>25.822100000000002</v>
      </c>
      <c r="Q48" s="2"/>
      <c r="T48" s="93" t="s">
        <v>103</v>
      </c>
      <c r="U48" s="130">
        <v>-0.59522699999999995</v>
      </c>
      <c r="W48" s="133">
        <v>42580</v>
      </c>
      <c r="X48" s="10">
        <v>27.53</v>
      </c>
      <c r="Y48" s="10">
        <v>27.54</v>
      </c>
      <c r="Z48" s="10">
        <v>26.63</v>
      </c>
      <c r="AA48" s="10">
        <v>27</v>
      </c>
      <c r="AB48" s="95">
        <v>9051400</v>
      </c>
      <c r="AC48" s="10">
        <v>26.75</v>
      </c>
      <c r="AD48" s="2">
        <f t="shared" si="0"/>
        <v>0.91000000000000014</v>
      </c>
      <c r="AE48" s="138">
        <f t="shared" si="1"/>
        <v>-2.3366192040890854E-2</v>
      </c>
    </row>
    <row r="49" spans="1:31" x14ac:dyDescent="0.25">
      <c r="B49" s="193">
        <v>42648</v>
      </c>
      <c r="C49" s="10">
        <v>150</v>
      </c>
      <c r="D49" s="40">
        <v>24.8</v>
      </c>
      <c r="E49" s="40">
        <v>25.07</v>
      </c>
      <c r="F49" s="40">
        <f t="shared" ref="F49" si="37">C49*(E49-D49)</f>
        <v>40.499999999999936</v>
      </c>
      <c r="G49" s="40">
        <f t="shared" ref="G49" si="38">D49*C49</f>
        <v>3720</v>
      </c>
      <c r="H49" s="231">
        <f t="shared" ref="H49" si="39">(E49-D49)/D49</f>
        <v>1.0887096774193531E-2</v>
      </c>
      <c r="I49" s="40"/>
      <c r="O49" s="83">
        <v>1.02</v>
      </c>
      <c r="P49" s="83">
        <f t="shared" si="33"/>
        <v>25.571400000000001</v>
      </c>
      <c r="Q49" s="2"/>
      <c r="T49" s="93" t="s">
        <v>123</v>
      </c>
      <c r="U49" s="130" t="s">
        <v>310</v>
      </c>
      <c r="W49" s="133">
        <v>42579</v>
      </c>
      <c r="X49" s="10">
        <v>28.32</v>
      </c>
      <c r="Y49" s="10">
        <v>28.37</v>
      </c>
      <c r="Z49" s="10">
        <v>27.43</v>
      </c>
      <c r="AA49" s="10">
        <v>27.65</v>
      </c>
      <c r="AB49" s="95">
        <v>5901100</v>
      </c>
      <c r="AC49" s="10">
        <v>27.39</v>
      </c>
      <c r="AD49" s="2">
        <f t="shared" si="0"/>
        <v>0.94000000000000128</v>
      </c>
      <c r="AE49" s="138">
        <f t="shared" si="1"/>
        <v>-4.2642432715833567E-2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33"/>
        <v>25.320700000000002</v>
      </c>
      <c r="Q50" s="2"/>
      <c r="T50" s="93"/>
      <c r="U50" s="130"/>
      <c r="W50" s="133">
        <v>42578</v>
      </c>
      <c r="X50" s="10">
        <v>29.43</v>
      </c>
      <c r="Y50" s="10">
        <v>29.69</v>
      </c>
      <c r="Z50" s="10">
        <v>28.58</v>
      </c>
      <c r="AA50" s="10">
        <v>28.88</v>
      </c>
      <c r="AB50" s="95">
        <v>3798800</v>
      </c>
      <c r="AC50" s="10">
        <v>28.61</v>
      </c>
      <c r="AD50" s="2">
        <f t="shared" si="0"/>
        <v>1.110000000000003</v>
      </c>
      <c r="AE50" s="138">
        <f t="shared" si="1"/>
        <v>-1.5823873409012812E-2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33"/>
        <v>25.07</v>
      </c>
      <c r="Q51" s="2"/>
      <c r="T51" s="93" t="s">
        <v>105</v>
      </c>
      <c r="U51" s="130" t="s">
        <v>642</v>
      </c>
      <c r="W51" s="133">
        <v>42577</v>
      </c>
      <c r="X51" s="10">
        <v>28.63</v>
      </c>
      <c r="Y51" s="10">
        <v>29.46</v>
      </c>
      <c r="Z51" s="10">
        <v>28.5</v>
      </c>
      <c r="AA51" s="10">
        <v>29.34</v>
      </c>
      <c r="AB51" s="95">
        <v>3773700</v>
      </c>
      <c r="AC51" s="10">
        <v>29.07</v>
      </c>
      <c r="AD51" s="2">
        <f t="shared" si="0"/>
        <v>0.96000000000000085</v>
      </c>
      <c r="AE51" s="138">
        <f t="shared" si="1"/>
        <v>2.5035260930888592E-2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33"/>
        <v>24.819299999999998</v>
      </c>
      <c r="Q52" s="2"/>
      <c r="T52" s="93" t="s">
        <v>106</v>
      </c>
      <c r="U52" s="130" t="s">
        <v>407</v>
      </c>
      <c r="W52" s="133">
        <v>42576</v>
      </c>
      <c r="X52" s="10">
        <v>28.24</v>
      </c>
      <c r="Y52" s="10">
        <v>28.65</v>
      </c>
      <c r="Z52" s="10">
        <v>27.98</v>
      </c>
      <c r="AA52" s="10">
        <v>28.63</v>
      </c>
      <c r="AB52" s="95">
        <v>4375000</v>
      </c>
      <c r="AC52" s="10">
        <v>28.36</v>
      </c>
      <c r="AD52" s="2">
        <f t="shared" si="0"/>
        <v>0.66999999999999815</v>
      </c>
      <c r="AE52" s="138">
        <f t="shared" si="1"/>
        <v>1.2134189864382527E-2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33"/>
        <v>24.5686</v>
      </c>
      <c r="Q53" s="2"/>
      <c r="T53" s="93" t="s">
        <v>107</v>
      </c>
      <c r="U53" s="131">
        <v>5816812</v>
      </c>
      <c r="W53" s="133">
        <v>42573</v>
      </c>
      <c r="X53" s="10">
        <v>28.74</v>
      </c>
      <c r="Y53" s="10">
        <v>28.97</v>
      </c>
      <c r="Z53" s="10">
        <v>28.24</v>
      </c>
      <c r="AA53" s="10">
        <v>28.28</v>
      </c>
      <c r="AB53" s="95">
        <v>3892600</v>
      </c>
      <c r="AC53" s="10">
        <v>28.02</v>
      </c>
      <c r="AD53" s="2">
        <f t="shared" si="0"/>
        <v>0.73000000000000043</v>
      </c>
      <c r="AE53" s="138">
        <f t="shared" si="1"/>
        <v>-2.0964360587002129E-2</v>
      </c>
    </row>
    <row r="54" spans="1:31" x14ac:dyDescent="0.25">
      <c r="O54" s="83">
        <v>0.97</v>
      </c>
      <c r="P54" s="83">
        <f t="shared" si="33"/>
        <v>24.317899999999998</v>
      </c>
      <c r="T54" s="93" t="s">
        <v>110</v>
      </c>
      <c r="U54" s="131">
        <v>5312440</v>
      </c>
      <c r="W54" s="133">
        <v>42572</v>
      </c>
      <c r="X54" s="10">
        <v>29.02</v>
      </c>
      <c r="Y54" s="10">
        <v>29.41</v>
      </c>
      <c r="Z54" s="10">
        <v>28.66</v>
      </c>
      <c r="AA54" s="10">
        <v>28.89</v>
      </c>
      <c r="AB54" s="95">
        <v>4071100</v>
      </c>
      <c r="AC54" s="10">
        <v>28.62</v>
      </c>
      <c r="AD54" s="2">
        <f t="shared" si="0"/>
        <v>0.75</v>
      </c>
      <c r="AE54" s="138">
        <f t="shared" si="1"/>
        <v>-4.1753653444676075E-3</v>
      </c>
    </row>
    <row r="55" spans="1:31" x14ac:dyDescent="0.25">
      <c r="O55" s="83">
        <v>0.96</v>
      </c>
      <c r="P55" s="83">
        <f t="shared" si="33"/>
        <v>24.0672</v>
      </c>
      <c r="T55" s="93" t="s">
        <v>108</v>
      </c>
      <c r="U55" s="130" t="s">
        <v>643</v>
      </c>
      <c r="W55" s="133">
        <v>42571</v>
      </c>
      <c r="X55" s="10">
        <v>28.58</v>
      </c>
      <c r="Y55" s="10">
        <v>29.58</v>
      </c>
      <c r="Z55" s="10">
        <v>28.3</v>
      </c>
      <c r="AA55" s="10">
        <v>29.01</v>
      </c>
      <c r="AB55" s="95">
        <v>5825800</v>
      </c>
      <c r="AC55" s="10">
        <v>28.74</v>
      </c>
      <c r="AD55" s="2">
        <f t="shared" si="0"/>
        <v>1.2799999999999976</v>
      </c>
      <c r="AE55" s="138">
        <f t="shared" si="1"/>
        <v>1.1615628299894265E-2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33"/>
        <v>23.816499999999998</v>
      </c>
      <c r="T56" s="93" t="s">
        <v>111</v>
      </c>
      <c r="U56" s="130">
        <v>15.68</v>
      </c>
      <c r="W56" s="133">
        <v>42570</v>
      </c>
      <c r="X56" s="10">
        <v>28.8</v>
      </c>
      <c r="Y56" s="10">
        <v>29.24</v>
      </c>
      <c r="Z56" s="10">
        <v>28.29</v>
      </c>
      <c r="AA56" s="10">
        <v>28.68</v>
      </c>
      <c r="AB56" s="95">
        <v>6292700</v>
      </c>
      <c r="AC56" s="10">
        <v>28.41</v>
      </c>
      <c r="AD56" s="2">
        <f t="shared" si="0"/>
        <v>0.94999999999999929</v>
      </c>
      <c r="AE56" s="138">
        <f t="shared" si="1"/>
        <v>-2.0682523267838704E-2</v>
      </c>
    </row>
    <row r="57" spans="1:31" x14ac:dyDescent="0.25">
      <c r="A57" s="496" t="s">
        <v>1</v>
      </c>
      <c r="B57" s="496" t="s">
        <v>2</v>
      </c>
      <c r="C57" s="496" t="s">
        <v>4</v>
      </c>
      <c r="D57" s="497" t="s">
        <v>5</v>
      </c>
      <c r="E57" s="497" t="s">
        <v>94</v>
      </c>
      <c r="F57" s="497" t="s">
        <v>60</v>
      </c>
      <c r="G57" s="496" t="s">
        <v>3</v>
      </c>
      <c r="H57" s="496" t="s">
        <v>6</v>
      </c>
      <c r="I57" s="497" t="s">
        <v>7</v>
      </c>
      <c r="J57" s="497" t="s">
        <v>95</v>
      </c>
      <c r="K57" s="497" t="s">
        <v>61</v>
      </c>
      <c r="L57" s="496" t="s">
        <v>37</v>
      </c>
      <c r="M57" s="496" t="s">
        <v>38</v>
      </c>
      <c r="O57" s="83">
        <v>0.94</v>
      </c>
      <c r="P57" s="83">
        <f t="shared" si="33"/>
        <v>23.565799999999999</v>
      </c>
      <c r="T57" s="93" t="s">
        <v>112</v>
      </c>
      <c r="U57" s="130">
        <v>1.59</v>
      </c>
      <c r="W57" s="133">
        <v>42569</v>
      </c>
      <c r="X57" s="10">
        <v>28.62</v>
      </c>
      <c r="Y57" s="10">
        <v>29.37</v>
      </c>
      <c r="Z57" s="10">
        <v>28.26</v>
      </c>
      <c r="AA57" s="10">
        <v>29.28</v>
      </c>
      <c r="AB57" s="95">
        <v>5520600</v>
      </c>
      <c r="AC57" s="10">
        <v>29.01</v>
      </c>
      <c r="AD57" s="2">
        <f t="shared" si="0"/>
        <v>1.1099999999999994</v>
      </c>
      <c r="AE57" s="138">
        <f t="shared" si="1"/>
        <v>2.0760028149190646E-2</v>
      </c>
    </row>
    <row r="58" spans="1:31" x14ac:dyDescent="0.25">
      <c r="A58" s="498" t="s">
        <v>252</v>
      </c>
      <c r="B58" s="499">
        <v>42548</v>
      </c>
      <c r="C58" s="500">
        <v>100</v>
      </c>
      <c r="D58" s="501">
        <v>25</v>
      </c>
      <c r="E58" s="501">
        <v>0</v>
      </c>
      <c r="F58" s="501">
        <f>D58*C58+E58</f>
        <v>2500</v>
      </c>
      <c r="G58" s="499">
        <v>42584</v>
      </c>
      <c r="H58" s="502">
        <v>100</v>
      </c>
      <c r="I58" s="501">
        <v>27.88</v>
      </c>
      <c r="J58" s="501">
        <v>0.06</v>
      </c>
      <c r="K58" s="501">
        <f>H58*I58-J58</f>
        <v>2787.94</v>
      </c>
      <c r="L58" s="499" t="s">
        <v>273</v>
      </c>
      <c r="M58" s="500"/>
      <c r="O58" s="83">
        <v>0.93</v>
      </c>
      <c r="P58" s="83">
        <f t="shared" si="33"/>
        <v>23.315100000000001</v>
      </c>
      <c r="T58" s="93" t="s">
        <v>109</v>
      </c>
      <c r="U58" s="130" t="s">
        <v>253</v>
      </c>
      <c r="W58" s="133">
        <v>42566</v>
      </c>
      <c r="X58" s="10">
        <v>28.3</v>
      </c>
      <c r="Y58" s="10">
        <v>28.71</v>
      </c>
      <c r="Z58" s="10">
        <v>27.95</v>
      </c>
      <c r="AA58" s="10">
        <v>28.69</v>
      </c>
      <c r="AB58" s="95">
        <v>4862000</v>
      </c>
      <c r="AC58" s="10">
        <v>28.42</v>
      </c>
      <c r="AD58" s="2">
        <f t="shared" si="0"/>
        <v>0.76000000000000156</v>
      </c>
      <c r="AE58" s="138">
        <f t="shared" si="1"/>
        <v>1.7908309455587412E-2</v>
      </c>
    </row>
    <row r="59" spans="1:31" x14ac:dyDescent="0.25">
      <c r="A59" s="503" t="s">
        <v>71</v>
      </c>
      <c r="B59" s="499"/>
      <c r="C59" s="500"/>
      <c r="D59" s="501"/>
      <c r="E59" s="501"/>
      <c r="F59" s="501"/>
      <c r="G59" s="500"/>
      <c r="H59" s="502"/>
      <c r="I59" s="501"/>
      <c r="J59" s="501"/>
      <c r="K59" s="501"/>
      <c r="L59" s="500"/>
      <c r="M59" s="500"/>
      <c r="O59" s="83">
        <v>0.92</v>
      </c>
      <c r="P59" s="83">
        <f t="shared" si="33"/>
        <v>23.064400000000003</v>
      </c>
      <c r="W59" s="133">
        <v>42565</v>
      </c>
      <c r="X59" s="10">
        <v>27.62</v>
      </c>
      <c r="Y59" s="10">
        <v>28.67</v>
      </c>
      <c r="Z59" s="10">
        <v>27.36</v>
      </c>
      <c r="AA59" s="10">
        <v>28.18</v>
      </c>
      <c r="AB59" s="95">
        <v>6964800</v>
      </c>
      <c r="AC59" s="10">
        <v>27.92</v>
      </c>
      <c r="AD59" s="2">
        <f t="shared" si="0"/>
        <v>1.3100000000000023</v>
      </c>
      <c r="AE59" s="138">
        <f t="shared" si="1"/>
        <v>2.8360957642725726E-2</v>
      </c>
    </row>
    <row r="60" spans="1:31" x14ac:dyDescent="0.25">
      <c r="A60" s="500"/>
      <c r="B60" s="499"/>
      <c r="C60" s="500"/>
      <c r="D60" s="501"/>
      <c r="E60" s="501"/>
      <c r="F60" s="501"/>
      <c r="G60" s="500"/>
      <c r="H60" s="502"/>
      <c r="I60" s="501"/>
      <c r="J60" s="501"/>
      <c r="K60" s="501"/>
      <c r="L60" s="500"/>
      <c r="M60" s="500"/>
      <c r="O60" s="83">
        <v>0.91</v>
      </c>
      <c r="P60" s="83">
        <f t="shared" si="33"/>
        <v>22.813700000000001</v>
      </c>
      <c r="W60" s="133">
        <v>42564</v>
      </c>
      <c r="X60" s="10">
        <v>26.15</v>
      </c>
      <c r="Y60" s="10">
        <v>27.42</v>
      </c>
      <c r="Z60" s="10">
        <v>25.94</v>
      </c>
      <c r="AA60" s="10">
        <v>27.41</v>
      </c>
      <c r="AB60" s="95">
        <v>7547700</v>
      </c>
      <c r="AC60" s="10">
        <v>27.15</v>
      </c>
      <c r="AD60" s="2">
        <f t="shared" si="0"/>
        <v>1.4800000000000004</v>
      </c>
      <c r="AE60" s="138">
        <f t="shared" si="1"/>
        <v>3.5074342356080646E-2</v>
      </c>
    </row>
    <row r="61" spans="1:31" x14ac:dyDescent="0.25">
      <c r="A61" s="500"/>
      <c r="B61" s="499"/>
      <c r="C61" s="500"/>
      <c r="D61" s="501"/>
      <c r="E61" s="501"/>
      <c r="F61" s="501"/>
      <c r="G61" s="500"/>
      <c r="H61" s="502"/>
      <c r="I61" s="501"/>
      <c r="J61" s="501"/>
      <c r="K61" s="501"/>
      <c r="L61" s="500"/>
      <c r="M61" s="500"/>
      <c r="O61" s="83">
        <v>0.9</v>
      </c>
      <c r="P61" s="83">
        <f t="shared" si="33"/>
        <v>22.563000000000002</v>
      </c>
      <c r="W61" s="133">
        <v>42563</v>
      </c>
      <c r="X61" s="10">
        <v>25.74</v>
      </c>
      <c r="Y61" s="10">
        <v>26.83</v>
      </c>
      <c r="Z61" s="10">
        <v>25.74</v>
      </c>
      <c r="AA61" s="10">
        <v>26.48</v>
      </c>
      <c r="AB61" s="95">
        <v>6540500</v>
      </c>
      <c r="AC61" s="10">
        <v>26.23</v>
      </c>
      <c r="AD61" s="2">
        <f t="shared" si="0"/>
        <v>1.0899999999999999</v>
      </c>
      <c r="AE61" s="138">
        <f t="shared" si="1"/>
        <v>3.0648330058939077E-2</v>
      </c>
    </row>
    <row r="62" spans="1:31" x14ac:dyDescent="0.25">
      <c r="A62" s="500"/>
      <c r="B62" s="499"/>
      <c r="C62" s="500"/>
      <c r="D62" s="501"/>
      <c r="E62" s="501"/>
      <c r="F62" s="501"/>
      <c r="G62" s="500"/>
      <c r="H62" s="502"/>
      <c r="I62" s="501"/>
      <c r="J62" s="501"/>
      <c r="K62" s="501"/>
      <c r="L62" s="500"/>
      <c r="M62" s="500"/>
      <c r="W62" s="133">
        <v>42562</v>
      </c>
      <c r="X62" s="10">
        <v>25.7</v>
      </c>
      <c r="Y62" s="10">
        <v>26.2</v>
      </c>
      <c r="Z62" s="10">
        <v>25.59</v>
      </c>
      <c r="AA62" s="10">
        <v>25.69</v>
      </c>
      <c r="AB62" s="95">
        <v>3561400</v>
      </c>
      <c r="AC62" s="10">
        <v>25.45</v>
      </c>
      <c r="AD62" s="2">
        <f t="shared" si="0"/>
        <v>0.60999999999999943</v>
      </c>
      <c r="AE62" s="138">
        <f t="shared" si="1"/>
        <v>8.3201267828842962E-3</v>
      </c>
    </row>
    <row r="63" spans="1:31" x14ac:dyDescent="0.25">
      <c r="A63" s="500"/>
      <c r="B63" s="500"/>
      <c r="C63" s="500"/>
      <c r="D63" s="501"/>
      <c r="E63" s="501"/>
      <c r="F63" s="501"/>
      <c r="G63" s="500"/>
      <c r="H63" s="502"/>
      <c r="I63" s="501"/>
      <c r="J63" s="501"/>
      <c r="K63" s="501"/>
      <c r="L63" s="500"/>
      <c r="M63" s="500"/>
      <c r="W63" s="133">
        <v>42559</v>
      </c>
      <c r="X63" s="10">
        <v>25.39</v>
      </c>
      <c r="Y63" s="10">
        <v>25.6</v>
      </c>
      <c r="Z63" s="10">
        <v>24.99</v>
      </c>
      <c r="AA63" s="10">
        <v>25.48</v>
      </c>
      <c r="AB63" s="95">
        <v>4398700</v>
      </c>
      <c r="AC63" s="10">
        <v>25.24</v>
      </c>
      <c r="AD63" s="2">
        <f t="shared" si="0"/>
        <v>0.61000000000000298</v>
      </c>
      <c r="AE63" s="138">
        <f t="shared" si="1"/>
        <v>1.9386106623586308E-2</v>
      </c>
    </row>
    <row r="64" spans="1:31" x14ac:dyDescent="0.25">
      <c r="A64" s="500"/>
      <c r="B64" s="500"/>
      <c r="C64" s="500"/>
      <c r="D64" s="501"/>
      <c r="E64" s="501"/>
      <c r="F64" s="501"/>
      <c r="G64" s="500"/>
      <c r="H64" s="502"/>
      <c r="I64" s="501"/>
      <c r="J64" s="501"/>
      <c r="K64" s="501"/>
      <c r="L64" s="500"/>
      <c r="M64" s="500"/>
      <c r="W64" s="133">
        <v>42558</v>
      </c>
      <c r="X64" s="10">
        <v>25.43</v>
      </c>
      <c r="Y64" s="10">
        <v>25.71</v>
      </c>
      <c r="Z64" s="10">
        <v>24.84</v>
      </c>
      <c r="AA64" s="10">
        <v>24.99</v>
      </c>
      <c r="AB64" s="95">
        <v>4477100</v>
      </c>
      <c r="AC64" s="10">
        <v>24.76</v>
      </c>
      <c r="AD64" s="2">
        <f t="shared" si="0"/>
        <v>0.87000000000000099</v>
      </c>
      <c r="AE64" s="138">
        <f t="shared" si="1"/>
        <v>-9.203681472588876E-3</v>
      </c>
    </row>
    <row r="65" spans="1:31" x14ac:dyDescent="0.25">
      <c r="A65" s="500"/>
      <c r="B65" s="500"/>
      <c r="C65" s="500"/>
      <c r="D65" s="501"/>
      <c r="E65" s="501"/>
      <c r="F65" s="501"/>
      <c r="G65" s="500"/>
      <c r="H65" s="502"/>
      <c r="I65" s="501"/>
      <c r="J65" s="501"/>
      <c r="K65" s="501"/>
      <c r="L65" s="500"/>
      <c r="M65" s="500"/>
      <c r="W65" s="133">
        <v>42557</v>
      </c>
      <c r="X65" s="10">
        <v>25.44</v>
      </c>
      <c r="Y65" s="10">
        <v>25.48</v>
      </c>
      <c r="Z65" s="10">
        <v>24.45</v>
      </c>
      <c r="AA65" s="10">
        <v>25.23</v>
      </c>
      <c r="AB65" s="95">
        <v>4557800</v>
      </c>
      <c r="AC65" s="10">
        <v>24.99</v>
      </c>
      <c r="AD65" s="2">
        <f t="shared" si="0"/>
        <v>1.0300000000000011</v>
      </c>
      <c r="AE65" s="138">
        <f t="shared" si="1"/>
        <v>-9.5124851367420771E-3</v>
      </c>
    </row>
    <row r="66" spans="1:31" x14ac:dyDescent="0.25">
      <c r="A66" s="500"/>
      <c r="B66" s="500"/>
      <c r="C66" s="500"/>
      <c r="D66" s="501"/>
      <c r="E66" s="501"/>
      <c r="F66" s="501"/>
      <c r="G66" s="500"/>
      <c r="H66" s="502"/>
      <c r="I66" s="501"/>
      <c r="J66" s="501"/>
      <c r="K66" s="501"/>
      <c r="L66" s="500"/>
      <c r="M66" s="500"/>
      <c r="W66" s="133">
        <v>42556</v>
      </c>
      <c r="X66" s="10">
        <v>26.24</v>
      </c>
      <c r="Y66" s="10">
        <v>26.56</v>
      </c>
      <c r="Z66" s="10">
        <v>25.24</v>
      </c>
      <c r="AA66" s="10">
        <v>25.47</v>
      </c>
      <c r="AB66" s="95">
        <v>3895700</v>
      </c>
      <c r="AC66" s="10">
        <v>25.23</v>
      </c>
      <c r="AD66" s="2">
        <f t="shared" si="0"/>
        <v>1.3200000000000003</v>
      </c>
      <c r="AE66" s="138">
        <f t="shared" si="1"/>
        <v>-4.1413373860182401E-2</v>
      </c>
    </row>
    <row r="67" spans="1:31" x14ac:dyDescent="0.25">
      <c r="A67" s="500"/>
      <c r="B67" s="500"/>
      <c r="C67" s="500"/>
      <c r="D67" s="501"/>
      <c r="E67" s="501"/>
      <c r="F67" s="501"/>
      <c r="G67" s="500"/>
      <c r="H67" s="502"/>
      <c r="I67" s="501"/>
      <c r="J67" s="501"/>
      <c r="K67" s="501"/>
      <c r="L67" s="500"/>
      <c r="M67" s="500"/>
      <c r="W67" s="133">
        <v>42552</v>
      </c>
      <c r="X67" s="10">
        <v>26.03</v>
      </c>
      <c r="Y67" s="10">
        <v>26.87</v>
      </c>
      <c r="Z67" s="10">
        <v>26.02</v>
      </c>
      <c r="AA67" s="10">
        <v>26.57</v>
      </c>
      <c r="AB67" s="95">
        <v>3845900</v>
      </c>
      <c r="AC67" s="10">
        <v>26.32</v>
      </c>
      <c r="AD67" s="2">
        <f>Y67-Z67</f>
        <v>0.85000000000000142</v>
      </c>
      <c r="AE67" s="138" t="e">
        <f>AC67/#REF!-1</f>
        <v>#REF!</v>
      </c>
    </row>
    <row r="68" spans="1:31" x14ac:dyDescent="0.25">
      <c r="A68" s="500"/>
      <c r="B68" s="500"/>
      <c r="C68" s="500"/>
      <c r="D68" s="501"/>
      <c r="E68" s="501"/>
      <c r="F68" s="501"/>
      <c r="G68" s="500"/>
      <c r="H68" s="502"/>
      <c r="I68" s="501"/>
      <c r="J68" s="501"/>
      <c r="K68" s="501"/>
      <c r="L68" s="500"/>
      <c r="M68" s="500"/>
      <c r="W68" s="133">
        <v>42551</v>
      </c>
      <c r="X68" s="10">
        <v>25.71</v>
      </c>
      <c r="Y68" s="10">
        <v>26.79</v>
      </c>
      <c r="Z68" s="10">
        <v>25.21</v>
      </c>
      <c r="AA68" s="10">
        <v>26.18</v>
      </c>
      <c r="AB68" s="95">
        <v>7548800</v>
      </c>
      <c r="AC68" s="10">
        <v>25.94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0"/>
      <c r="B69" s="500"/>
      <c r="C69" s="500"/>
      <c r="D69" s="501"/>
      <c r="E69" s="501"/>
      <c r="F69" s="501"/>
      <c r="G69" s="500"/>
      <c r="H69" s="502"/>
      <c r="I69" s="501"/>
      <c r="J69" s="501"/>
      <c r="K69" s="501"/>
      <c r="L69" s="500"/>
      <c r="M69" s="50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0"/>
      <c r="B70" s="500"/>
      <c r="C70" s="500"/>
      <c r="D70" s="501"/>
      <c r="E70" s="501"/>
      <c r="F70" s="501"/>
      <c r="G70" s="500"/>
      <c r="H70" s="502"/>
      <c r="I70" s="501"/>
      <c r="J70" s="501"/>
      <c r="K70" s="501"/>
      <c r="L70" s="500"/>
      <c r="M70" s="500"/>
    </row>
    <row r="71" spans="1:31" x14ac:dyDescent="0.25">
      <c r="A71" s="500"/>
      <c r="B71" s="500"/>
      <c r="C71" s="500"/>
      <c r="D71" s="501"/>
      <c r="E71" s="501"/>
      <c r="F71" s="501"/>
      <c r="G71" s="500"/>
      <c r="H71" s="502"/>
      <c r="I71" s="501"/>
      <c r="J71" s="501"/>
      <c r="K71" s="501"/>
      <c r="L71" s="500"/>
      <c r="M71" s="500"/>
    </row>
    <row r="72" spans="1:31" x14ac:dyDescent="0.25">
      <c r="A72" s="500"/>
      <c r="B72" s="500"/>
      <c r="C72" s="500"/>
      <c r="D72" s="501"/>
      <c r="E72" s="501"/>
      <c r="F72" s="501"/>
      <c r="G72" s="500"/>
      <c r="H72" s="502"/>
      <c r="I72" s="501"/>
      <c r="J72" s="501"/>
      <c r="K72" s="501"/>
      <c r="L72" s="500"/>
      <c r="M72" s="500"/>
    </row>
    <row r="73" spans="1:31" x14ac:dyDescent="0.25">
      <c r="A73" s="500"/>
      <c r="B73" s="500"/>
      <c r="C73" s="500"/>
      <c r="D73" s="501"/>
      <c r="E73" s="501"/>
      <c r="F73" s="501"/>
      <c r="G73" s="500"/>
      <c r="H73" s="500"/>
      <c r="I73" s="501"/>
      <c r="J73" s="501"/>
      <c r="K73" s="501"/>
      <c r="L73" s="500"/>
      <c r="M73" s="500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04" t="s">
        <v>202</v>
      </c>
      <c r="B75" s="505"/>
      <c r="C75" s="506">
        <f>SumByColor($A$19,C58:C73)</f>
        <v>0</v>
      </c>
      <c r="D75" s="506"/>
      <c r="E75" s="506"/>
      <c r="F75" s="507">
        <f>SumByColor($A$19,F58:F73)</f>
        <v>0</v>
      </c>
      <c r="G75" s="506"/>
      <c r="H75" s="506">
        <f>SumByColor($A$19,H58:H73)</f>
        <v>0</v>
      </c>
      <c r="I75" s="506"/>
      <c r="J75" s="506"/>
      <c r="K75" s="507">
        <f>SumByColor($A$19,K58:K73)</f>
        <v>0</v>
      </c>
      <c r="L75" s="506"/>
      <c r="M75" s="507">
        <f t="shared" ref="M75" si="40">SumByColor($A$19,M58:M73)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53 F45:F53">
    <cfRule type="expression" dxfId="513" priority="25">
      <formula>F38&gt;0</formula>
    </cfRule>
    <cfRule type="expression" dxfId="512" priority="26">
      <formula>F38&lt;0</formula>
    </cfRule>
  </conditionalFormatting>
  <conditionalFormatting sqref="Q7">
    <cfRule type="expression" dxfId="511" priority="13">
      <formula>Q7&gt;0</formula>
    </cfRule>
    <cfRule type="expression" dxfId="510" priority="14">
      <formula>Q7&lt;0</formula>
    </cfRule>
  </conditionalFormatting>
  <conditionalFormatting sqref="Q8">
    <cfRule type="expression" dxfId="509" priority="11">
      <formula>Q8&gt;0</formula>
    </cfRule>
    <cfRule type="expression" dxfId="508" priority="12">
      <formula>Q8&lt;0</formula>
    </cfRule>
  </conditionalFormatting>
  <conditionalFormatting sqref="F25:F37">
    <cfRule type="expression" dxfId="507" priority="9">
      <formula>F25&gt;0</formula>
    </cfRule>
    <cfRule type="expression" dxfId="506" priority="10">
      <formula>F25&lt;0</formula>
    </cfRule>
  </conditionalFormatting>
  <conditionalFormatting sqref="H25:H37">
    <cfRule type="expression" dxfId="505" priority="7">
      <formula>H25&gt;0</formula>
    </cfRule>
    <cfRule type="expression" dxfId="504" priority="8">
      <formula>H25&lt;0</formula>
    </cfRule>
  </conditionalFormatting>
  <conditionalFormatting sqref="H41:H44">
    <cfRule type="expression" dxfId="503" priority="3">
      <formula>H41&gt;0</formula>
    </cfRule>
    <cfRule type="expression" dxfId="502" priority="4">
      <formula>H41&lt;0</formula>
    </cfRule>
  </conditionalFormatting>
  <conditionalFormatting sqref="F41:F44">
    <cfRule type="expression" dxfId="501" priority="5">
      <formula>F41&gt;0</formula>
    </cfRule>
    <cfRule type="expression" dxfId="500" priority="6">
      <formula>F41&lt;0</formula>
    </cfRule>
  </conditionalFormatting>
  <conditionalFormatting sqref="M56">
    <cfRule type="expression" dxfId="499" priority="1">
      <formula>M56&gt;0</formula>
    </cfRule>
    <cfRule type="expression" dxfId="498" priority="2">
      <formula>M56&lt;0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5.5" customWidth="1"/>
    <col min="21" max="21" width="11.25" customWidth="1"/>
    <col min="23" max="23" width="36.125" customWidth="1"/>
    <col min="24" max="24" width="12.375" customWidth="1"/>
    <col min="25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42646</v>
      </c>
      <c r="X2" s="10">
        <v>48.71</v>
      </c>
      <c r="Y2" s="10">
        <v>48.74</v>
      </c>
      <c r="Z2" s="10">
        <v>48.53</v>
      </c>
      <c r="AA2" s="10">
        <v>48.63</v>
      </c>
      <c r="AB2" s="95">
        <v>3548200</v>
      </c>
      <c r="AC2" s="10">
        <v>48.63</v>
      </c>
      <c r="AD2" s="2">
        <f>Y2-Z2</f>
        <v>0.21000000000000085</v>
      </c>
      <c r="AE2" s="138">
        <f>AC2/AC3-1</f>
        <v>-2.0521239482863551E-3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48.86</v>
      </c>
      <c r="T3" s="1"/>
      <c r="W3" s="133">
        <v>42643</v>
      </c>
      <c r="X3" s="10">
        <v>48.42</v>
      </c>
      <c r="Y3" s="10">
        <v>48.87</v>
      </c>
      <c r="Z3" s="10">
        <v>48.34</v>
      </c>
      <c r="AA3" s="10">
        <v>48.73</v>
      </c>
      <c r="AB3" s="95">
        <v>7640200</v>
      </c>
      <c r="AC3" s="10">
        <v>48.73</v>
      </c>
      <c r="AD3" s="2">
        <f t="shared" ref="AD3:AD66" si="0">Y3-Z3</f>
        <v>0.52999999999999403</v>
      </c>
      <c r="AE3" s="138">
        <f t="shared" ref="AE3:AE66" si="1">AC3/AC4-1</f>
        <v>1.1625493045463786E-2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48.86</v>
      </c>
      <c r="R4" s="527">
        <v>3.7000000000000002E-3</v>
      </c>
      <c r="T4" s="163"/>
      <c r="U4" s="1"/>
      <c r="W4" s="133">
        <v>42642</v>
      </c>
      <c r="X4" s="10">
        <v>48.77</v>
      </c>
      <c r="Y4" s="10">
        <v>48.92</v>
      </c>
      <c r="Z4" s="10">
        <v>48.03</v>
      </c>
      <c r="AA4" s="10">
        <v>48.17</v>
      </c>
      <c r="AB4" s="95">
        <v>3655500</v>
      </c>
      <c r="AC4" s="10">
        <v>48.17</v>
      </c>
      <c r="AD4" s="2">
        <f t="shared" si="0"/>
        <v>0.89000000000000057</v>
      </c>
      <c r="AE4" s="138">
        <f t="shared" si="1"/>
        <v>-1.5331152902698264E-2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42641</v>
      </c>
      <c r="X5" s="10">
        <v>48.63</v>
      </c>
      <c r="Y5" s="10">
        <v>48.93</v>
      </c>
      <c r="Z5" s="10">
        <v>48.34</v>
      </c>
      <c r="AA5" s="10">
        <v>48.92</v>
      </c>
      <c r="AB5" s="95">
        <v>3152300</v>
      </c>
      <c r="AC5" s="10">
        <v>48.92</v>
      </c>
      <c r="AD5" s="2">
        <f t="shared" si="0"/>
        <v>0.58999999999999631</v>
      </c>
      <c r="AE5" s="138">
        <f t="shared" si="1"/>
        <v>1.1370684308455781E-2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42640</v>
      </c>
      <c r="X6" s="10">
        <v>47.91</v>
      </c>
      <c r="Y6" s="10">
        <v>48.44</v>
      </c>
      <c r="Z6" s="10">
        <v>47.81</v>
      </c>
      <c r="AA6" s="10">
        <v>48.37</v>
      </c>
      <c r="AB6" s="95">
        <v>2266800</v>
      </c>
      <c r="AC6" s="10">
        <v>48.37</v>
      </c>
      <c r="AD6" s="2">
        <f t="shared" si="0"/>
        <v>0.62999999999999545</v>
      </c>
      <c r="AE6" s="138">
        <f t="shared" si="1"/>
        <v>2.0678246484684415E-4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257.64999999999964</v>
      </c>
      <c r="R7">
        <v>0</v>
      </c>
      <c r="W7" s="133">
        <v>42639</v>
      </c>
      <c r="X7" s="10">
        <v>48.42</v>
      </c>
      <c r="Y7" s="10">
        <v>48.52</v>
      </c>
      <c r="Z7" s="10">
        <v>48.31</v>
      </c>
      <c r="AA7" s="10">
        <v>48.36</v>
      </c>
      <c r="AB7" s="95">
        <v>2178000</v>
      </c>
      <c r="AC7" s="10">
        <v>48.36</v>
      </c>
      <c r="AD7" s="2">
        <f t="shared" si="0"/>
        <v>0.21000000000000085</v>
      </c>
      <c r="AE7" s="138">
        <f t="shared" si="1"/>
        <v>-1.0233319688907061E-2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42636</v>
      </c>
      <c r="X8" s="10">
        <v>48.82</v>
      </c>
      <c r="Y8" s="10">
        <v>49.04</v>
      </c>
      <c r="Z8" s="10">
        <v>48.82</v>
      </c>
      <c r="AA8" s="10">
        <v>48.86</v>
      </c>
      <c r="AB8" s="95">
        <v>1882400</v>
      </c>
      <c r="AC8" s="10">
        <v>48.86</v>
      </c>
      <c r="AD8" s="2">
        <f t="shared" si="0"/>
        <v>0.21999999999999886</v>
      </c>
      <c r="AE8" s="138">
        <f t="shared" si="1"/>
        <v>-7.7173030056865155E-3</v>
      </c>
    </row>
    <row r="9" spans="1:31" x14ac:dyDescent="0.25">
      <c r="H9" s="72"/>
      <c r="O9" s="11" t="s">
        <v>222</v>
      </c>
      <c r="Q9" s="138">
        <f>IF(Q2=0, 0, Q8/Q6)</f>
        <v>0</v>
      </c>
      <c r="W9" s="133">
        <v>42635</v>
      </c>
      <c r="X9" s="10">
        <v>49.47</v>
      </c>
      <c r="Y9" s="10">
        <v>49.59</v>
      </c>
      <c r="Z9" s="10">
        <v>49.19</v>
      </c>
      <c r="AA9" s="10">
        <v>49.24</v>
      </c>
      <c r="AB9" s="95">
        <v>4031200</v>
      </c>
      <c r="AC9" s="10">
        <v>49.24</v>
      </c>
      <c r="AD9" s="2">
        <f t="shared" si="0"/>
        <v>0.40000000000000568</v>
      </c>
      <c r="AE9" s="138">
        <f t="shared" si="1"/>
        <v>1.1088295687885052E-2</v>
      </c>
    </row>
    <row r="10" spans="1:31" x14ac:dyDescent="0.25">
      <c r="H10" s="72"/>
      <c r="O10" s="11" t="s">
        <v>221</v>
      </c>
      <c r="P10" s="34"/>
      <c r="Q10" s="2">
        <f>M53</f>
        <v>257.64999999999964</v>
      </c>
      <c r="W10" s="133">
        <v>42634</v>
      </c>
      <c r="X10" s="10">
        <v>48.32</v>
      </c>
      <c r="Y10" s="10">
        <v>48.76</v>
      </c>
      <c r="Z10" s="10">
        <v>48.13</v>
      </c>
      <c r="AA10" s="10">
        <v>48.7</v>
      </c>
      <c r="AB10" s="95">
        <v>3826100</v>
      </c>
      <c r="AC10" s="10">
        <v>48.7</v>
      </c>
      <c r="AD10" s="2">
        <f t="shared" si="0"/>
        <v>0.62999999999999545</v>
      </c>
      <c r="AE10" s="138">
        <f t="shared" si="1"/>
        <v>1.2474012474012586E-2</v>
      </c>
    </row>
    <row r="11" spans="1:31" x14ac:dyDescent="0.25">
      <c r="H11" s="72"/>
      <c r="O11" s="11" t="s">
        <v>182</v>
      </c>
      <c r="P11" s="34"/>
      <c r="Q11" s="138">
        <v>0</v>
      </c>
      <c r="W11" s="133">
        <v>42633</v>
      </c>
      <c r="X11" s="10">
        <v>48.3</v>
      </c>
      <c r="Y11" s="10">
        <v>48.35</v>
      </c>
      <c r="Z11" s="10">
        <v>48.05</v>
      </c>
      <c r="AA11" s="10">
        <v>48.1</v>
      </c>
      <c r="AB11" s="95">
        <v>1743400</v>
      </c>
      <c r="AC11" s="10">
        <v>48.1</v>
      </c>
      <c r="AD11" s="2">
        <f t="shared" si="0"/>
        <v>0.30000000000000426</v>
      </c>
      <c r="AE11" s="138">
        <f t="shared" si="1"/>
        <v>2.083333333333437E-3</v>
      </c>
    </row>
    <row r="12" spans="1:31" x14ac:dyDescent="0.25">
      <c r="H12" s="72"/>
      <c r="W12" s="133">
        <v>42632</v>
      </c>
      <c r="X12" s="10">
        <v>48.16</v>
      </c>
      <c r="Y12" s="10">
        <v>48.23</v>
      </c>
      <c r="Z12" s="10">
        <v>47.88</v>
      </c>
      <c r="AA12" s="10">
        <v>48</v>
      </c>
      <c r="AB12" s="95">
        <v>2489200</v>
      </c>
      <c r="AC12" s="10">
        <v>48</v>
      </c>
      <c r="AD12" s="2">
        <f t="shared" si="0"/>
        <v>0.34999999999999432</v>
      </c>
      <c r="AE12" s="138">
        <f t="shared" si="1"/>
        <v>8.1915563957151161E-3</v>
      </c>
    </row>
    <row r="13" spans="1:31" x14ac:dyDescent="0.25">
      <c r="H13" s="72"/>
      <c r="W13" s="133">
        <v>42629</v>
      </c>
      <c r="X13" s="10">
        <v>47.79</v>
      </c>
      <c r="Y13" s="10">
        <v>47.79</v>
      </c>
      <c r="Z13" s="10">
        <v>47.52</v>
      </c>
      <c r="AA13" s="10">
        <v>47.61</v>
      </c>
      <c r="AB13" s="95">
        <v>2792900</v>
      </c>
      <c r="AC13" s="10">
        <v>47.61</v>
      </c>
      <c r="AD13" s="2">
        <f t="shared" si="0"/>
        <v>0.26999999999999602</v>
      </c>
      <c r="AE13" s="138">
        <f t="shared" si="1"/>
        <v>-1.7540239372678568E-2</v>
      </c>
    </row>
    <row r="14" spans="1:31" x14ac:dyDescent="0.25">
      <c r="H14" s="72"/>
      <c r="W14" s="133">
        <v>42628</v>
      </c>
      <c r="X14" s="10">
        <v>48.03</v>
      </c>
      <c r="Y14" s="10">
        <v>48.52</v>
      </c>
      <c r="Z14" s="10">
        <v>47.92</v>
      </c>
      <c r="AA14" s="10">
        <v>48.46</v>
      </c>
      <c r="AB14" s="95">
        <v>2594000</v>
      </c>
      <c r="AC14" s="10">
        <v>48.46</v>
      </c>
      <c r="AD14" s="2">
        <f t="shared" si="0"/>
        <v>0.60000000000000142</v>
      </c>
      <c r="AE14" s="138">
        <f t="shared" si="1"/>
        <v>8.3229296712441503E-3</v>
      </c>
    </row>
    <row r="15" spans="1:31" x14ac:dyDescent="0.25">
      <c r="H15" s="72"/>
      <c r="W15" s="133">
        <v>42627</v>
      </c>
      <c r="X15" s="10">
        <v>48.01</v>
      </c>
      <c r="Y15" s="10">
        <v>48.31</v>
      </c>
      <c r="Z15" s="10">
        <v>47.96</v>
      </c>
      <c r="AA15" s="10">
        <v>48.06</v>
      </c>
      <c r="AB15" s="95">
        <v>2993000</v>
      </c>
      <c r="AC15" s="10">
        <v>48.06</v>
      </c>
      <c r="AD15" s="2">
        <f t="shared" si="0"/>
        <v>0.35000000000000142</v>
      </c>
      <c r="AE15" s="138">
        <f t="shared" si="1"/>
        <v>2.0811654526542434E-4</v>
      </c>
    </row>
    <row r="16" spans="1:31" x14ac:dyDescent="0.25">
      <c r="H16" s="72"/>
      <c r="W16" s="133">
        <v>42626</v>
      </c>
      <c r="X16" s="10">
        <v>48.48</v>
      </c>
      <c r="Y16" s="10">
        <v>48.51</v>
      </c>
      <c r="Z16" s="10">
        <v>47.88</v>
      </c>
      <c r="AA16" s="10">
        <v>48.05</v>
      </c>
      <c r="AB16" s="95">
        <v>5644300</v>
      </c>
      <c r="AC16" s="10">
        <v>48.05</v>
      </c>
      <c r="AD16" s="2">
        <f t="shared" si="0"/>
        <v>0.62999999999999545</v>
      </c>
      <c r="AE16" s="138" t="e">
        <f t="shared" si="1"/>
        <v>#DIV/0!</v>
      </c>
    </row>
    <row r="17" spans="1:31" x14ac:dyDescent="0.25">
      <c r="W17" s="133">
        <v>42626</v>
      </c>
      <c r="X17" s="10" t="s">
        <v>392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42625</v>
      </c>
      <c r="X18" s="10">
        <v>48.39</v>
      </c>
      <c r="Y18" s="10">
        <v>49.31</v>
      </c>
      <c r="Z18" s="10">
        <v>48.39</v>
      </c>
      <c r="AA18" s="10">
        <v>49.3</v>
      </c>
      <c r="AB18" s="95">
        <v>4705900</v>
      </c>
      <c r="AC18" s="10">
        <v>49.03</v>
      </c>
      <c r="AD18" s="2">
        <f t="shared" si="0"/>
        <v>0.92000000000000171</v>
      </c>
      <c r="AE18" s="138">
        <f t="shared" si="1"/>
        <v>8.847736625514413E-3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42622</v>
      </c>
      <c r="X19" s="10">
        <v>49.5</v>
      </c>
      <c r="Y19" s="10">
        <v>49.51</v>
      </c>
      <c r="Z19" s="10">
        <v>48.85</v>
      </c>
      <c r="AA19" s="10">
        <v>48.86</v>
      </c>
      <c r="AB19" s="95">
        <v>4515800</v>
      </c>
      <c r="AC19" s="10">
        <v>48.6</v>
      </c>
      <c r="AD19" s="2">
        <f t="shared" si="0"/>
        <v>0.65999999999999659</v>
      </c>
      <c r="AE19" s="138">
        <f t="shared" si="1"/>
        <v>-2.134514699959722E-2</v>
      </c>
    </row>
    <row r="20" spans="1:31" x14ac:dyDescent="0.25">
      <c r="W20" s="133">
        <v>42621</v>
      </c>
      <c r="X20" s="10">
        <v>50</v>
      </c>
      <c r="Y20" s="10">
        <v>50.12</v>
      </c>
      <c r="Z20" s="10">
        <v>49.82</v>
      </c>
      <c r="AA20" s="10">
        <v>49.93</v>
      </c>
      <c r="AB20" s="95">
        <v>2629000</v>
      </c>
      <c r="AC20" s="10">
        <v>49.66</v>
      </c>
      <c r="AD20" s="2">
        <f t="shared" si="0"/>
        <v>0.29999999999999716</v>
      </c>
      <c r="AE20" s="138">
        <f t="shared" si="1"/>
        <v>2.0140986908345759E-4</v>
      </c>
    </row>
    <row r="21" spans="1:31" x14ac:dyDescent="0.25">
      <c r="W21" s="133">
        <v>42620</v>
      </c>
      <c r="X21" s="10">
        <v>50</v>
      </c>
      <c r="Y21" s="10">
        <v>50.12</v>
      </c>
      <c r="Z21" s="10">
        <v>49.84</v>
      </c>
      <c r="AA21" s="10">
        <v>49.92</v>
      </c>
      <c r="AB21" s="95">
        <v>4457900</v>
      </c>
      <c r="AC21" s="10">
        <v>49.65</v>
      </c>
      <c r="AD21" s="2">
        <f t="shared" si="0"/>
        <v>0.27999999999999403</v>
      </c>
      <c r="AE21" s="138">
        <f t="shared" si="1"/>
        <v>-6.0386473429951959E-4</v>
      </c>
    </row>
    <row r="22" spans="1:31" x14ac:dyDescent="0.25">
      <c r="W22" s="133">
        <v>42619</v>
      </c>
      <c r="X22" s="10">
        <v>49.77</v>
      </c>
      <c r="Y22" s="10">
        <v>49.99</v>
      </c>
      <c r="Z22" s="10">
        <v>49.7</v>
      </c>
      <c r="AA22" s="10">
        <v>49.95</v>
      </c>
      <c r="AB22" s="95">
        <v>5688500</v>
      </c>
      <c r="AC22" s="10">
        <v>49.68</v>
      </c>
      <c r="AD22" s="2">
        <f t="shared" si="0"/>
        <v>0.28999999999999915</v>
      </c>
      <c r="AE22" s="138">
        <f t="shared" si="1"/>
        <v>5.6680161943321039E-3</v>
      </c>
    </row>
    <row r="23" spans="1:31" x14ac:dyDescent="0.25">
      <c r="W23" s="133">
        <v>42615</v>
      </c>
      <c r="X23" s="10">
        <v>49.5</v>
      </c>
      <c r="Y23" s="10">
        <v>49.73</v>
      </c>
      <c r="Z23" s="10">
        <v>49.34</v>
      </c>
      <c r="AA23" s="10">
        <v>49.67</v>
      </c>
      <c r="AB23" s="95">
        <v>7499900</v>
      </c>
      <c r="AC23" s="10">
        <v>49.4</v>
      </c>
      <c r="AD23" s="2">
        <f t="shared" si="0"/>
        <v>0.38999999999999346</v>
      </c>
      <c r="AE23" s="138">
        <f t="shared" si="1"/>
        <v>1.3541239228559654E-2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42614</v>
      </c>
      <c r="X24" s="10">
        <v>48.87</v>
      </c>
      <c r="Y24" s="10">
        <v>49.01</v>
      </c>
      <c r="Z24" s="10">
        <v>48.69</v>
      </c>
      <c r="AA24" s="10">
        <v>49</v>
      </c>
      <c r="AB24" s="95">
        <v>4319100</v>
      </c>
      <c r="AC24" s="10">
        <v>48.74</v>
      </c>
      <c r="AD24" s="2">
        <f t="shared" si="0"/>
        <v>0.32000000000000028</v>
      </c>
      <c r="AE24" s="138">
        <f t="shared" si="1"/>
        <v>8.0661840744571389E-3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42613</v>
      </c>
      <c r="X25" s="10">
        <v>48.7</v>
      </c>
      <c r="Y25" s="10">
        <v>48.83</v>
      </c>
      <c r="Z25" s="10">
        <v>48.46</v>
      </c>
      <c r="AA25" s="10">
        <v>48.61</v>
      </c>
      <c r="AB25" s="95">
        <v>3132600</v>
      </c>
      <c r="AC25" s="10">
        <v>48.35</v>
      </c>
      <c r="AD25" s="2">
        <f t="shared" si="0"/>
        <v>0.36999999999999744</v>
      </c>
      <c r="AE25" s="138">
        <f t="shared" si="1"/>
        <v>-2.0639834881320818E-3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42612</v>
      </c>
      <c r="X26" s="10">
        <v>48.9</v>
      </c>
      <c r="Y26" s="10">
        <v>48.94</v>
      </c>
      <c r="Z26" s="10">
        <v>48.63</v>
      </c>
      <c r="AA26" s="10">
        <v>48.71</v>
      </c>
      <c r="AB26" s="95">
        <v>4538100</v>
      </c>
      <c r="AC26" s="10">
        <v>48.45</v>
      </c>
      <c r="AD26" s="2">
        <f t="shared" si="0"/>
        <v>0.30999999999999517</v>
      </c>
      <c r="AE26" s="138">
        <f t="shared" si="1"/>
        <v>-2.4706609017911552E-3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42611</v>
      </c>
      <c r="X27" s="10">
        <v>48.46</v>
      </c>
      <c r="Y27" s="10">
        <v>48.83</v>
      </c>
      <c r="Z27" s="10">
        <v>48.46</v>
      </c>
      <c r="AA27" s="10">
        <v>48.83</v>
      </c>
      <c r="AB27" s="95">
        <v>1852900</v>
      </c>
      <c r="AC27" s="10">
        <v>48.57</v>
      </c>
      <c r="AD27" s="2">
        <f t="shared" si="0"/>
        <v>0.36999999999999744</v>
      </c>
      <c r="AE27" s="138">
        <f t="shared" si="1"/>
        <v>4.7579644187007997E-3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42608</v>
      </c>
      <c r="X28" s="10">
        <v>49.09</v>
      </c>
      <c r="Y28" s="10">
        <v>49.55</v>
      </c>
      <c r="Z28" s="10">
        <v>48.42</v>
      </c>
      <c r="AA28" s="10">
        <v>48.6</v>
      </c>
      <c r="AB28" s="95">
        <v>5348500</v>
      </c>
      <c r="AC28" s="10">
        <v>48.34</v>
      </c>
      <c r="AD28" s="2">
        <f t="shared" si="0"/>
        <v>1.1299999999999955</v>
      </c>
      <c r="AE28" s="138">
        <f t="shared" si="1"/>
        <v>-5.5544126722896214E-3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42607</v>
      </c>
      <c r="X29" s="10">
        <v>48.96</v>
      </c>
      <c r="Y29" s="10">
        <v>49.05</v>
      </c>
      <c r="Z29" s="10">
        <v>48.83</v>
      </c>
      <c r="AA29" s="10">
        <v>48.87</v>
      </c>
      <c r="AB29" s="95">
        <v>1807000</v>
      </c>
      <c r="AC29" s="10">
        <v>48.61</v>
      </c>
      <c r="AD29" s="2">
        <f t="shared" si="0"/>
        <v>0.21999999999999886</v>
      </c>
      <c r="AE29" s="138">
        <f t="shared" si="1"/>
        <v>-4.3015157722244846E-3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42606</v>
      </c>
      <c r="X30" s="10">
        <v>49.31</v>
      </c>
      <c r="Y30" s="10">
        <v>49.38</v>
      </c>
      <c r="Z30" s="10">
        <v>49.07</v>
      </c>
      <c r="AA30" s="10">
        <v>49.08</v>
      </c>
      <c r="AB30" s="95">
        <v>3346800</v>
      </c>
      <c r="AC30" s="10">
        <v>48.82</v>
      </c>
      <c r="AD30" s="2">
        <f t="shared" si="0"/>
        <v>0.31000000000000227</v>
      </c>
      <c r="AE30" s="138">
        <f t="shared" si="1"/>
        <v>-2.8594771241829964E-3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42605</v>
      </c>
      <c r="X31" s="10">
        <v>49.34</v>
      </c>
      <c r="Y31" s="10">
        <v>49.49</v>
      </c>
      <c r="Z31" s="10">
        <v>49.22</v>
      </c>
      <c r="AA31" s="10">
        <v>49.22</v>
      </c>
      <c r="AB31" s="95">
        <v>3791900</v>
      </c>
      <c r="AC31" s="10">
        <v>48.96</v>
      </c>
      <c r="AD31" s="2">
        <f t="shared" si="0"/>
        <v>0.27000000000000313</v>
      </c>
      <c r="AE31" s="138">
        <f t="shared" si="1"/>
        <v>4.7198850810590276E-3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42604</v>
      </c>
      <c r="X32" s="10">
        <v>48.74</v>
      </c>
      <c r="Y32" s="10">
        <v>49.08</v>
      </c>
      <c r="Z32" s="10">
        <v>48.69</v>
      </c>
      <c r="AA32" s="10">
        <v>48.99</v>
      </c>
      <c r="AB32" s="95">
        <v>1604600</v>
      </c>
      <c r="AC32" s="10">
        <v>48.73</v>
      </c>
      <c r="AD32" s="2">
        <f t="shared" si="0"/>
        <v>0.39000000000000057</v>
      </c>
      <c r="AE32" s="138">
        <f t="shared" si="1"/>
        <v>8.2152392688428222E-4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42601</v>
      </c>
      <c r="X33" s="10">
        <v>48.79</v>
      </c>
      <c r="Y33" s="10">
        <v>49.01</v>
      </c>
      <c r="Z33" s="10">
        <v>48.69</v>
      </c>
      <c r="AA33" s="10">
        <v>48.95</v>
      </c>
      <c r="AB33" s="95">
        <v>2020100</v>
      </c>
      <c r="AC33" s="10">
        <v>48.69</v>
      </c>
      <c r="AD33" s="2">
        <f t="shared" si="0"/>
        <v>0.32000000000000028</v>
      </c>
      <c r="AE33" s="138">
        <f t="shared" si="1"/>
        <v>-8.5522296884544824E-3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42600</v>
      </c>
      <c r="X34" s="10">
        <v>49.11</v>
      </c>
      <c r="Y34" s="10">
        <v>49.39</v>
      </c>
      <c r="Z34" s="10">
        <v>49.09</v>
      </c>
      <c r="AA34" s="10">
        <v>49.38</v>
      </c>
      <c r="AB34" s="95">
        <v>2618000</v>
      </c>
      <c r="AC34" s="10">
        <v>49.11</v>
      </c>
      <c r="AD34" s="2">
        <f t="shared" si="0"/>
        <v>0.29999999999999716</v>
      </c>
      <c r="AE34" s="138">
        <f t="shared" si="1"/>
        <v>7.7980710034886158E-3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42599</v>
      </c>
      <c r="X35" s="10">
        <v>48.82</v>
      </c>
      <c r="Y35" s="10">
        <v>49.14</v>
      </c>
      <c r="Z35" s="10">
        <v>48.61</v>
      </c>
      <c r="AA35" s="10">
        <v>48.99</v>
      </c>
      <c r="AB35" s="95">
        <v>3134300</v>
      </c>
      <c r="AC35" s="10">
        <v>48.73</v>
      </c>
      <c r="AD35" s="2">
        <f t="shared" si="0"/>
        <v>0.53000000000000114</v>
      </c>
      <c r="AE35" s="138">
        <f t="shared" si="1"/>
        <v>-1.6390083999181515E-3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42598</v>
      </c>
      <c r="X36" s="10">
        <v>49.17</v>
      </c>
      <c r="Y36" s="10">
        <v>49.28</v>
      </c>
      <c r="Z36" s="10">
        <v>49.06</v>
      </c>
      <c r="AA36" s="10">
        <v>49.07</v>
      </c>
      <c r="AB36" s="95">
        <v>4113300</v>
      </c>
      <c r="AC36" s="10">
        <v>48.81</v>
      </c>
      <c r="AD36" s="2">
        <f t="shared" si="0"/>
        <v>0.21999999999999886</v>
      </c>
      <c r="AE36" s="138">
        <f t="shared" si="1"/>
        <v>-4.0958427196391423E-4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42597</v>
      </c>
      <c r="X37" s="10">
        <v>49.09</v>
      </c>
      <c r="Y37" s="10">
        <v>49.2</v>
      </c>
      <c r="Z37" s="10">
        <v>49.05</v>
      </c>
      <c r="AA37" s="10">
        <v>49.09</v>
      </c>
      <c r="AB37" s="95">
        <v>1432600</v>
      </c>
      <c r="AC37" s="10">
        <v>48.83</v>
      </c>
      <c r="AD37" s="2">
        <f t="shared" si="0"/>
        <v>0.15000000000000568</v>
      </c>
      <c r="AE37" s="138">
        <f t="shared" si="1"/>
        <v>3.0813475760065323E-3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42594</v>
      </c>
      <c r="X38" s="10">
        <v>49.17</v>
      </c>
      <c r="Y38" s="10">
        <v>49.17</v>
      </c>
      <c r="Z38" s="10">
        <v>48.88</v>
      </c>
      <c r="AA38" s="10">
        <v>48.94</v>
      </c>
      <c r="AB38" s="95">
        <v>1558400</v>
      </c>
      <c r="AC38" s="10">
        <v>48.68</v>
      </c>
      <c r="AD38" s="2">
        <f t="shared" si="0"/>
        <v>0.28999999999999915</v>
      </c>
      <c r="AE38" s="138">
        <f t="shared" si="1"/>
        <v>-1.2310217480508978E-3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42593</v>
      </c>
      <c r="X39" s="10">
        <v>48.82</v>
      </c>
      <c r="Y39" s="10">
        <v>49.14</v>
      </c>
      <c r="Z39" s="10">
        <v>48.82</v>
      </c>
      <c r="AA39" s="10">
        <v>49</v>
      </c>
      <c r="AB39" s="95">
        <v>2320000</v>
      </c>
      <c r="AC39" s="10">
        <v>48.74</v>
      </c>
      <c r="AD39" s="2">
        <f t="shared" si="0"/>
        <v>0.32000000000000028</v>
      </c>
      <c r="AE39" s="138">
        <f t="shared" si="1"/>
        <v>7.8577336641854068E-3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4" t="s">
        <v>78</v>
      </c>
      <c r="P40" s="584"/>
      <c r="W40" s="133">
        <v>42592</v>
      </c>
      <c r="X40" s="10">
        <v>48.66</v>
      </c>
      <c r="Y40" s="10">
        <v>48.74</v>
      </c>
      <c r="Z40" s="10">
        <v>48.57</v>
      </c>
      <c r="AA40" s="10">
        <v>48.62</v>
      </c>
      <c r="AB40" s="95">
        <v>2209500</v>
      </c>
      <c r="AC40" s="10">
        <v>48.36</v>
      </c>
      <c r="AD40" s="2">
        <f t="shared" si="0"/>
        <v>0.17000000000000171</v>
      </c>
      <c r="AE40" s="138">
        <f t="shared" si="1"/>
        <v>4.3613707165108817E-3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53.746000000000002</v>
      </c>
      <c r="Q41" s="2"/>
      <c r="W41" s="133">
        <v>42591</v>
      </c>
      <c r="X41" s="10">
        <v>48.13</v>
      </c>
      <c r="Y41" s="10">
        <v>48.54</v>
      </c>
      <c r="Z41" s="10">
        <v>48.12</v>
      </c>
      <c r="AA41" s="10">
        <v>48.41</v>
      </c>
      <c r="AB41" s="95">
        <v>2543500</v>
      </c>
      <c r="AC41" s="10">
        <v>48.15</v>
      </c>
      <c r="AD41" s="2">
        <f t="shared" si="0"/>
        <v>0.42000000000000171</v>
      </c>
      <c r="AE41" s="138">
        <f t="shared" si="1"/>
        <v>1.0069225928256653E-2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53.257400000000004</v>
      </c>
      <c r="Q42" s="2"/>
      <c r="T42" s="91" t="s">
        <v>113</v>
      </c>
      <c r="W42" s="133">
        <v>42590</v>
      </c>
      <c r="X42" s="10">
        <v>47.91</v>
      </c>
      <c r="Y42" s="10">
        <v>47.95</v>
      </c>
      <c r="Z42" s="10">
        <v>47.84</v>
      </c>
      <c r="AA42" s="10">
        <v>47.93</v>
      </c>
      <c r="AB42" s="95">
        <v>1743200</v>
      </c>
      <c r="AC42" s="10">
        <v>47.67</v>
      </c>
      <c r="AD42" s="2">
        <f t="shared" si="0"/>
        <v>0.10999999999999943</v>
      </c>
      <c r="AE42" s="138">
        <f t="shared" si="1"/>
        <v>8.3980684442575004E-4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52.768800000000006</v>
      </c>
      <c r="Q43" s="2"/>
      <c r="T43" s="128" t="s">
        <v>98</v>
      </c>
      <c r="U43" s="98">
        <v>48.73</v>
      </c>
      <c r="W43" s="133">
        <v>42587</v>
      </c>
      <c r="X43" s="10">
        <v>47.65</v>
      </c>
      <c r="Y43" s="10">
        <v>47.92</v>
      </c>
      <c r="Z43" s="10">
        <v>47.64</v>
      </c>
      <c r="AA43" s="10">
        <v>47.89</v>
      </c>
      <c r="AB43" s="95">
        <v>2450200</v>
      </c>
      <c r="AC43" s="10">
        <v>47.63</v>
      </c>
      <c r="AD43" s="2">
        <f t="shared" si="0"/>
        <v>0.28000000000000114</v>
      </c>
      <c r="AE43" s="138">
        <f t="shared" si="1"/>
        <v>3.7934668071655242E-3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52.280200000000001</v>
      </c>
      <c r="Q44" s="2"/>
      <c r="T44" s="93" t="s">
        <v>99</v>
      </c>
      <c r="U44" s="88">
        <v>48.71</v>
      </c>
      <c r="W44" s="133">
        <v>42586</v>
      </c>
      <c r="X44" s="10">
        <v>47.53</v>
      </c>
      <c r="Y44" s="10">
        <v>47.71</v>
      </c>
      <c r="Z44" s="10">
        <v>47.48</v>
      </c>
      <c r="AA44" s="10">
        <v>47.71</v>
      </c>
      <c r="AB44" s="95">
        <v>8029900</v>
      </c>
      <c r="AC44" s="10">
        <v>47.45</v>
      </c>
      <c r="AD44" s="2">
        <f t="shared" si="0"/>
        <v>0.23000000000000398</v>
      </c>
      <c r="AE44" s="138">
        <f t="shared" si="1"/>
        <v>4.6580563201357172E-3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51.791600000000003</v>
      </c>
      <c r="Q45" s="2"/>
      <c r="T45" s="93" t="s">
        <v>100</v>
      </c>
      <c r="U45" s="88" t="s">
        <v>447</v>
      </c>
      <c r="W45" s="133">
        <v>42585</v>
      </c>
      <c r="X45" s="10">
        <v>47.37</v>
      </c>
      <c r="Y45" s="10">
        <v>47.51</v>
      </c>
      <c r="Z45" s="10">
        <v>47.3</v>
      </c>
      <c r="AA45" s="10">
        <v>47.49</v>
      </c>
      <c r="AB45" s="95">
        <v>4263300</v>
      </c>
      <c r="AC45" s="10">
        <v>47.23</v>
      </c>
      <c r="AD45" s="2">
        <f t="shared" si="0"/>
        <v>0.21000000000000085</v>
      </c>
      <c r="AE45" s="138">
        <f t="shared" si="1"/>
        <v>-5.0558247314093085E-3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51.303000000000004</v>
      </c>
      <c r="Q46" s="2"/>
      <c r="T46" s="93" t="s">
        <v>101</v>
      </c>
      <c r="U46" s="88" t="s">
        <v>644</v>
      </c>
      <c r="W46" s="133">
        <v>42584</v>
      </c>
      <c r="X46" s="10">
        <v>47.79</v>
      </c>
      <c r="Y46" s="10">
        <v>47.87</v>
      </c>
      <c r="Z46" s="10">
        <v>47.54</v>
      </c>
      <c r="AA46" s="10">
        <v>47.73</v>
      </c>
      <c r="AB46" s="95">
        <v>4587800</v>
      </c>
      <c r="AC46" s="10">
        <v>47.47</v>
      </c>
      <c r="AD46" s="2">
        <f t="shared" si="0"/>
        <v>0.32999999999999829</v>
      </c>
      <c r="AE46" s="138">
        <f t="shared" si="1"/>
        <v>-6.3157894736842746E-4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50.814399999999999</v>
      </c>
      <c r="Q47" s="2"/>
      <c r="T47" s="93" t="s">
        <v>236</v>
      </c>
      <c r="U47" s="88">
        <v>48.69</v>
      </c>
      <c r="W47" s="133">
        <v>42583</v>
      </c>
      <c r="X47" s="10">
        <v>48.01</v>
      </c>
      <c r="Y47" s="10">
        <v>48.1</v>
      </c>
      <c r="Z47" s="10">
        <v>47.73</v>
      </c>
      <c r="AA47" s="10">
        <v>47.76</v>
      </c>
      <c r="AB47" s="95">
        <v>2955100</v>
      </c>
      <c r="AC47" s="10">
        <v>47.5</v>
      </c>
      <c r="AD47" s="2">
        <f t="shared" si="0"/>
        <v>0.37000000000000455</v>
      </c>
      <c r="AE47" s="138">
        <f t="shared" si="1"/>
        <v>-1.0828821324448179E-2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50.325800000000001</v>
      </c>
      <c r="Q48" s="2"/>
      <c r="T48" s="93" t="s">
        <v>237</v>
      </c>
      <c r="U48" s="88" t="s">
        <v>363</v>
      </c>
      <c r="W48" s="133">
        <v>42580</v>
      </c>
      <c r="X48" s="10">
        <v>48.03</v>
      </c>
      <c r="Y48" s="10">
        <v>48.37</v>
      </c>
      <c r="Z48" s="10">
        <v>47.96</v>
      </c>
      <c r="AA48" s="10">
        <v>48.28</v>
      </c>
      <c r="AB48" s="95">
        <v>3588900</v>
      </c>
      <c r="AC48" s="10">
        <v>48.02</v>
      </c>
      <c r="AD48" s="2">
        <f t="shared" si="0"/>
        <v>0.40999999999999659</v>
      </c>
      <c r="AE48" s="138">
        <f t="shared" si="1"/>
        <v>9.2475830180749341E-3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49.837200000000003</v>
      </c>
      <c r="Q49" s="2"/>
      <c r="T49" s="93" t="s">
        <v>238</v>
      </c>
      <c r="U49" s="463" t="s">
        <v>130</v>
      </c>
      <c r="W49" s="133">
        <v>42579</v>
      </c>
      <c r="X49" s="10">
        <v>47.84</v>
      </c>
      <c r="Y49" s="10">
        <v>47.91</v>
      </c>
      <c r="Z49" s="10">
        <v>47.57</v>
      </c>
      <c r="AA49" s="10">
        <v>47.84</v>
      </c>
      <c r="AB49" s="95">
        <v>3409900</v>
      </c>
      <c r="AC49" s="10">
        <v>47.58</v>
      </c>
      <c r="AD49" s="2">
        <f t="shared" si="0"/>
        <v>0.33999999999999631</v>
      </c>
      <c r="AE49" s="138">
        <f t="shared" si="1"/>
        <v>2.1021652301866922E-4</v>
      </c>
    </row>
    <row r="50" spans="1:31" x14ac:dyDescent="0.25">
      <c r="O50" s="83">
        <v>1.01</v>
      </c>
      <c r="P50" s="83">
        <f t="shared" si="42"/>
        <v>49.348599999999998</v>
      </c>
      <c r="Q50" s="2"/>
      <c r="T50" s="93"/>
      <c r="U50" s="88"/>
      <c r="W50" s="133">
        <v>42578</v>
      </c>
      <c r="X50" s="10">
        <v>47.79</v>
      </c>
      <c r="Y50" s="10">
        <v>47.96</v>
      </c>
      <c r="Z50" s="10">
        <v>47.4</v>
      </c>
      <c r="AA50" s="10">
        <v>47.83</v>
      </c>
      <c r="AB50" s="95">
        <v>4174300</v>
      </c>
      <c r="AC50" s="10">
        <v>47.57</v>
      </c>
      <c r="AD50" s="2">
        <f t="shared" si="0"/>
        <v>0.56000000000000227</v>
      </c>
      <c r="AE50" s="138">
        <f t="shared" si="1"/>
        <v>6.9856054191363981E-3</v>
      </c>
    </row>
    <row r="51" spans="1:31" x14ac:dyDescent="0.25">
      <c r="O51" s="83">
        <v>1</v>
      </c>
      <c r="P51" s="83">
        <f t="shared" si="42"/>
        <v>48.86</v>
      </c>
      <c r="Q51" s="2"/>
      <c r="T51" s="93" t="s">
        <v>105</v>
      </c>
      <c r="U51" s="88" t="s">
        <v>645</v>
      </c>
      <c r="W51" s="133">
        <v>42577</v>
      </c>
      <c r="X51" s="10">
        <v>47.45</v>
      </c>
      <c r="Y51" s="10">
        <v>47.62</v>
      </c>
      <c r="Z51" s="10">
        <v>47.29</v>
      </c>
      <c r="AA51" s="10">
        <v>47.5</v>
      </c>
      <c r="AB51" s="95">
        <v>3324400</v>
      </c>
      <c r="AC51" s="10">
        <v>47.24</v>
      </c>
      <c r="AD51" s="2">
        <f t="shared" si="0"/>
        <v>0.32999999999999829</v>
      </c>
      <c r="AE51" s="138">
        <f t="shared" si="1"/>
        <v>3.1853896793374581E-3</v>
      </c>
    </row>
    <row r="52" spans="1:31" x14ac:dyDescent="0.25">
      <c r="O52" s="83">
        <v>0.99</v>
      </c>
      <c r="P52" s="83">
        <f t="shared" si="42"/>
        <v>48.371400000000001</v>
      </c>
      <c r="Q52" s="2"/>
      <c r="T52" s="93" t="s">
        <v>106</v>
      </c>
      <c r="U52" s="88" t="s">
        <v>328</v>
      </c>
      <c r="W52" s="133">
        <v>42576</v>
      </c>
      <c r="X52" s="10">
        <v>47.36</v>
      </c>
      <c r="Y52" s="10">
        <v>47.44</v>
      </c>
      <c r="Z52" s="10">
        <v>47.17</v>
      </c>
      <c r="AA52" s="10">
        <v>47.34</v>
      </c>
      <c r="AB52" s="95">
        <v>3372200</v>
      </c>
      <c r="AC52" s="10">
        <v>47.09</v>
      </c>
      <c r="AD52" s="2">
        <f t="shared" si="0"/>
        <v>0.26999999999999602</v>
      </c>
      <c r="AE52" s="138">
        <f t="shared" si="1"/>
        <v>1.0629251700680076E-3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47.882799999999996</v>
      </c>
      <c r="Q53" s="2"/>
      <c r="T53" s="93" t="s">
        <v>107</v>
      </c>
      <c r="U53" s="90">
        <v>3775861</v>
      </c>
      <c r="W53" s="133">
        <v>42573</v>
      </c>
      <c r="X53" s="10">
        <v>47.35</v>
      </c>
      <c r="Y53" s="10">
        <v>47.38</v>
      </c>
      <c r="Z53" s="10">
        <v>47.17</v>
      </c>
      <c r="AA53" s="10">
        <v>47.29</v>
      </c>
      <c r="AB53" s="95">
        <v>3515800</v>
      </c>
      <c r="AC53" s="10">
        <v>47.04</v>
      </c>
      <c r="AD53" s="2">
        <f t="shared" si="0"/>
        <v>0.21000000000000085</v>
      </c>
      <c r="AE53" s="138">
        <f t="shared" si="1"/>
        <v>6.3816209317169026E-4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47.394199999999998</v>
      </c>
      <c r="T54" s="93" t="s">
        <v>110</v>
      </c>
      <c r="U54" s="90">
        <v>4344390</v>
      </c>
      <c r="W54" s="133">
        <v>42572</v>
      </c>
      <c r="X54" s="10">
        <v>47.27</v>
      </c>
      <c r="Y54" s="10">
        <v>47.52</v>
      </c>
      <c r="Z54" s="10">
        <v>47.18</v>
      </c>
      <c r="AA54" s="10">
        <v>47.26</v>
      </c>
      <c r="AB54" s="95">
        <v>3208100</v>
      </c>
      <c r="AC54" s="10">
        <v>47.01</v>
      </c>
      <c r="AD54" s="2">
        <f t="shared" si="0"/>
        <v>0.34000000000000341</v>
      </c>
      <c r="AE54" s="138">
        <f t="shared" si="1"/>
        <v>-2.9692470837752172E-3</v>
      </c>
    </row>
    <row r="55" spans="1:31" x14ac:dyDescent="0.25">
      <c r="A55" s="265" t="s">
        <v>249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275</v>
      </c>
      <c r="M55" s="261"/>
      <c r="O55" s="83">
        <v>0.96</v>
      </c>
      <c r="P55" s="83">
        <f t="shared" si="42"/>
        <v>46.9056</v>
      </c>
      <c r="T55" s="93" t="s">
        <v>239</v>
      </c>
      <c r="U55" s="88">
        <v>17</v>
      </c>
      <c r="W55" s="133">
        <v>42571</v>
      </c>
      <c r="X55" s="10">
        <v>47.25</v>
      </c>
      <c r="Y55" s="10">
        <v>47.46</v>
      </c>
      <c r="Z55" s="10">
        <v>47.16</v>
      </c>
      <c r="AA55" s="10">
        <v>47.4</v>
      </c>
      <c r="AB55" s="95">
        <v>2976600</v>
      </c>
      <c r="AC55" s="10">
        <v>47.15</v>
      </c>
      <c r="AD55" s="2">
        <f t="shared" si="0"/>
        <v>0.30000000000000426</v>
      </c>
      <c r="AE55" s="138">
        <f t="shared" si="1"/>
        <v>9.6359743040683732E-3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46.416999999999994</v>
      </c>
      <c r="T56" s="93" t="s">
        <v>240</v>
      </c>
      <c r="U56" s="88">
        <v>3.33</v>
      </c>
      <c r="W56" s="133">
        <v>42570</v>
      </c>
      <c r="X56" s="10">
        <v>46.98</v>
      </c>
      <c r="Y56" s="10">
        <v>47.06</v>
      </c>
      <c r="Z56" s="10">
        <v>46.83</v>
      </c>
      <c r="AA56" s="10">
        <v>46.95</v>
      </c>
      <c r="AB56" s="95">
        <v>4647500</v>
      </c>
      <c r="AC56" s="10">
        <v>46.7</v>
      </c>
      <c r="AD56" s="2">
        <f t="shared" si="0"/>
        <v>0.23000000000000398</v>
      </c>
      <c r="AE56" s="138">
        <f t="shared" si="1"/>
        <v>-7.6498087547811622E-3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45.928399999999996</v>
      </c>
      <c r="T57" s="93"/>
      <c r="U57" s="88"/>
      <c r="W57" s="133">
        <v>42569</v>
      </c>
      <c r="X57" s="10">
        <v>47.22</v>
      </c>
      <c r="Y57" s="10">
        <v>47.56</v>
      </c>
      <c r="Z57" s="10">
        <v>47.11</v>
      </c>
      <c r="AA57" s="10">
        <v>47.31</v>
      </c>
      <c r="AB57" s="95">
        <v>7433800</v>
      </c>
      <c r="AC57" s="10">
        <v>47.06</v>
      </c>
      <c r="AD57" s="2">
        <f t="shared" si="0"/>
        <v>0.45000000000000284</v>
      </c>
      <c r="AE57" s="138">
        <f t="shared" si="1"/>
        <v>1.9161166702150734E-3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45.439800000000005</v>
      </c>
      <c r="T58" s="93"/>
      <c r="U58" s="88"/>
      <c r="W58" s="133">
        <v>42566</v>
      </c>
      <c r="X58" s="10">
        <v>47.32</v>
      </c>
      <c r="Y58" s="10">
        <v>47.39</v>
      </c>
      <c r="Z58" s="10">
        <v>47.1</v>
      </c>
      <c r="AA58" s="10">
        <v>47.22</v>
      </c>
      <c r="AB58" s="95">
        <v>10403600</v>
      </c>
      <c r="AC58" s="10">
        <v>46.97</v>
      </c>
      <c r="AD58" s="2">
        <f t="shared" si="0"/>
        <v>0.28999999999999915</v>
      </c>
      <c r="AE58" s="138">
        <f t="shared" si="1"/>
        <v>-5.9259259259260011E-3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44.9512</v>
      </c>
      <c r="W59" s="133">
        <v>42565</v>
      </c>
      <c r="X59" s="10">
        <v>47.54</v>
      </c>
      <c r="Y59" s="10">
        <v>47.67</v>
      </c>
      <c r="Z59" s="10">
        <v>47.43</v>
      </c>
      <c r="AA59" s="10">
        <v>47.51</v>
      </c>
      <c r="AB59" s="95">
        <v>17420400</v>
      </c>
      <c r="AC59" s="10">
        <v>47.25</v>
      </c>
      <c r="AD59" s="2">
        <f t="shared" si="0"/>
        <v>0.24000000000000199</v>
      </c>
      <c r="AE59" s="138">
        <f t="shared" si="1"/>
        <v>1.0262989095574104E-2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44.462600000000002</v>
      </c>
      <c r="W60" s="133">
        <v>42564</v>
      </c>
      <c r="X60" s="10">
        <v>47.24</v>
      </c>
      <c r="Y60" s="10">
        <v>47.41</v>
      </c>
      <c r="Z60" s="10">
        <v>46.99</v>
      </c>
      <c r="AA60" s="10">
        <v>47.02</v>
      </c>
      <c r="AB60" s="95">
        <v>7892100</v>
      </c>
      <c r="AC60" s="10">
        <v>46.77</v>
      </c>
      <c r="AD60" s="2">
        <f t="shared" si="0"/>
        <v>0.4199999999999946</v>
      </c>
      <c r="AE60" s="138">
        <f t="shared" si="1"/>
        <v>0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43.974000000000004</v>
      </c>
      <c r="W61" s="133">
        <v>42563</v>
      </c>
      <c r="X61" s="10">
        <v>47.07</v>
      </c>
      <c r="Y61" s="10">
        <v>47.31</v>
      </c>
      <c r="Z61" s="10">
        <v>46.99</v>
      </c>
      <c r="AA61" s="10">
        <v>47.02</v>
      </c>
      <c r="AB61" s="95">
        <v>6164700</v>
      </c>
      <c r="AC61" s="10">
        <v>46.77</v>
      </c>
      <c r="AD61" s="2">
        <f t="shared" si="0"/>
        <v>0.32000000000000028</v>
      </c>
      <c r="AE61" s="138">
        <f t="shared" si="1"/>
        <v>1.4753742677370285E-2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42562</v>
      </c>
      <c r="X62" s="10">
        <v>46.3</v>
      </c>
      <c r="Y62" s="10">
        <v>46.53</v>
      </c>
      <c r="Z62" s="10">
        <v>46.28</v>
      </c>
      <c r="AA62" s="10">
        <v>46.34</v>
      </c>
      <c r="AB62" s="95">
        <v>6794500</v>
      </c>
      <c r="AC62" s="10">
        <v>46.09</v>
      </c>
      <c r="AD62" s="2">
        <f t="shared" si="0"/>
        <v>0.25</v>
      </c>
      <c r="AE62" s="138">
        <f t="shared" si="1"/>
        <v>1.4974675181678165E-2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42559</v>
      </c>
      <c r="X63" s="10">
        <v>45.66</v>
      </c>
      <c r="Y63" s="10">
        <v>45.73</v>
      </c>
      <c r="Z63" s="10">
        <v>45.48</v>
      </c>
      <c r="AA63" s="10">
        <v>45.66</v>
      </c>
      <c r="AB63" s="95">
        <v>7459000</v>
      </c>
      <c r="AC63" s="10">
        <v>45.41</v>
      </c>
      <c r="AD63" s="2">
        <f t="shared" si="0"/>
        <v>0.25</v>
      </c>
      <c r="AE63" s="138">
        <f t="shared" si="1"/>
        <v>1.633840644583695E-2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42558</v>
      </c>
      <c r="X64" s="10">
        <v>45.25</v>
      </c>
      <c r="Y64" s="10">
        <v>45.43</v>
      </c>
      <c r="Z64" s="10">
        <v>44.74</v>
      </c>
      <c r="AA64" s="10">
        <v>44.92</v>
      </c>
      <c r="AB64" s="95">
        <v>6712900</v>
      </c>
      <c r="AC64" s="10">
        <v>44.68</v>
      </c>
      <c r="AD64" s="2">
        <f t="shared" si="0"/>
        <v>0.68999999999999773</v>
      </c>
      <c r="AE64" s="138">
        <f t="shared" si="1"/>
        <v>-4.2344550924893198E-3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42557</v>
      </c>
      <c r="X65" s="10">
        <v>44.67</v>
      </c>
      <c r="Y65" s="10">
        <v>45.14</v>
      </c>
      <c r="Z65" s="10">
        <v>44.29</v>
      </c>
      <c r="AA65" s="10">
        <v>45.11</v>
      </c>
      <c r="AB65" s="95">
        <v>10473300</v>
      </c>
      <c r="AC65" s="10">
        <v>44.87</v>
      </c>
      <c r="AD65" s="2">
        <f t="shared" si="0"/>
        <v>0.85000000000000142</v>
      </c>
      <c r="AE65" s="138">
        <f t="shared" si="1"/>
        <v>-3.1104199066873672E-3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42556</v>
      </c>
      <c r="X66" s="10">
        <v>45.78</v>
      </c>
      <c r="Y66" s="10">
        <v>45.81</v>
      </c>
      <c r="Z66" s="10">
        <v>45.13</v>
      </c>
      <c r="AA66" s="10">
        <v>45.25</v>
      </c>
      <c r="AB66" s="95">
        <v>8668300</v>
      </c>
      <c r="AC66" s="10">
        <v>45.01</v>
      </c>
      <c r="AD66" s="2">
        <f t="shared" si="0"/>
        <v>0.67999999999999972</v>
      </c>
      <c r="AE66" s="138">
        <f t="shared" si="1"/>
        <v>-3.1418119216699014E-2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42552</v>
      </c>
      <c r="X67" s="10">
        <v>46.76</v>
      </c>
      <c r="Y67" s="10">
        <v>46.88</v>
      </c>
      <c r="Z67" s="10">
        <v>46.63</v>
      </c>
      <c r="AA67" s="10">
        <v>46.72</v>
      </c>
      <c r="AB67" s="95">
        <v>8123600</v>
      </c>
      <c r="AC67" s="10">
        <v>46.47</v>
      </c>
      <c r="AD67" s="2">
        <f>Y67-Z67</f>
        <v>0.25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42551</v>
      </c>
      <c r="X68" s="10">
        <v>45.86</v>
      </c>
      <c r="Y68" s="10">
        <v>46.66</v>
      </c>
      <c r="Z68" s="10">
        <v>45.79</v>
      </c>
      <c r="AA68" s="10">
        <v>46.66</v>
      </c>
      <c r="AB68" s="95">
        <v>12204600</v>
      </c>
      <c r="AC68" s="10">
        <v>46.41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4" t="s">
        <v>202</v>
      </c>
      <c r="B72" s="485"/>
      <c r="C72" s="486">
        <f>SumByColor($A$19,C55:C70)</f>
        <v>0</v>
      </c>
      <c r="D72" s="486"/>
      <c r="E72" s="486"/>
      <c r="F72" s="487">
        <f>SumByColor($A$19,F55:F70)</f>
        <v>0</v>
      </c>
      <c r="G72" s="486"/>
      <c r="H72" s="486">
        <f>SumByColor($A$19,H55:H70)</f>
        <v>0</v>
      </c>
      <c r="I72" s="486"/>
      <c r="J72" s="486"/>
      <c r="K72" s="487">
        <f>SumByColor($A$19,K55:K70)</f>
        <v>0</v>
      </c>
      <c r="L72" s="486"/>
      <c r="M72" s="487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97" priority="9">
      <formula>F39&gt;0</formula>
    </cfRule>
    <cfRule type="expression" dxfId="496" priority="10">
      <formula>F39&lt;0</formula>
    </cfRule>
  </conditionalFormatting>
  <conditionalFormatting sqref="F25:F38">
    <cfRule type="expression" dxfId="495" priority="7">
      <formula>F25&gt;0</formula>
    </cfRule>
    <cfRule type="expression" dxfId="494" priority="8">
      <formula>F25&lt;0</formula>
    </cfRule>
  </conditionalFormatting>
  <conditionalFormatting sqref="H25:H38">
    <cfRule type="expression" dxfId="493" priority="5">
      <formula>H25&gt;0</formula>
    </cfRule>
    <cfRule type="expression" dxfId="492" priority="6">
      <formula>H25&lt;0</formula>
    </cfRule>
  </conditionalFormatting>
  <conditionalFormatting sqref="Q7">
    <cfRule type="expression" dxfId="491" priority="3">
      <formula>Q7&gt;0</formula>
    </cfRule>
    <cfRule type="expression" dxfId="490" priority="4">
      <formula>Q7&lt;0</formula>
    </cfRule>
  </conditionalFormatting>
  <conditionalFormatting sqref="Q8">
    <cfRule type="expression" dxfId="489" priority="1">
      <formula>Q8&gt;0</formula>
    </cfRule>
    <cfRule type="expression" dxfId="48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79"/>
  <sheetViews>
    <sheetView zoomScaleNormal="100" workbookViewId="0">
      <pane ySplit="1" topLeftCell="A241" activePane="bottomLeft" state="frozen"/>
      <selection activeCell="A2" sqref="A2"/>
      <selection pane="bottomLeft" activeCell="B254" sqref="B254"/>
    </sheetView>
  </sheetViews>
  <sheetFormatPr defaultRowHeight="15" x14ac:dyDescent="0.25"/>
  <cols>
    <col min="4" max="4" width="9.625" bestFit="1" customWidth="1"/>
    <col min="6" max="6" width="13.875" bestFit="1" customWidth="1"/>
    <col min="7" max="7" width="17.25" bestFit="1" customWidth="1"/>
    <col min="8" max="8" width="9.625" bestFit="1" customWidth="1"/>
    <col min="9" max="9" width="15" style="2" bestFit="1" customWidth="1"/>
    <col min="10" max="10" width="9.125" style="2"/>
    <col min="11" max="11" width="11.75" style="2" customWidth="1"/>
    <col min="15" max="15" width="14.375" customWidth="1"/>
    <col min="16" max="16" width="9.875" bestFit="1" customWidth="1"/>
    <col min="17" max="17" width="9.375" customWidth="1"/>
    <col min="18" max="18" width="12.125" customWidth="1"/>
    <col min="19" max="19" width="11.75" bestFit="1" customWidth="1"/>
    <col min="20" max="20" width="16.125" customWidth="1"/>
    <col min="21" max="21" width="29.875" style="34" customWidth="1"/>
    <col min="23" max="23" width="14" customWidth="1"/>
    <col min="24" max="27" width="6" bestFit="1" customWidth="1"/>
    <col min="28" max="28" width="10.125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2000</v>
      </c>
      <c r="T2" s="478">
        <v>42568</v>
      </c>
      <c r="U2" s="127" t="s">
        <v>285</v>
      </c>
      <c r="V2" s="16"/>
      <c r="W2" s="141">
        <v>42646</v>
      </c>
      <c r="X2" s="142">
        <v>17.989999999999998</v>
      </c>
      <c r="Y2" s="142">
        <v>18.02</v>
      </c>
      <c r="Z2" s="10">
        <v>17.600000000000001</v>
      </c>
      <c r="AA2" s="10">
        <v>17.73</v>
      </c>
      <c r="AB2" s="95">
        <v>26778100</v>
      </c>
      <c r="AC2" s="10">
        <v>17.73</v>
      </c>
      <c r="AD2">
        <f>Y2-Z2</f>
        <v>0.41999999999999815</v>
      </c>
      <c r="AE2" s="138">
        <f>AC2/AC3-1</f>
        <v>-2.8121484814398467E-3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5">
        <f>(F141-K141)/Q2</f>
        <v>16.98935650000017</v>
      </c>
      <c r="T3" s="1">
        <v>42621</v>
      </c>
      <c r="U3" s="34" t="s">
        <v>341</v>
      </c>
      <c r="W3" s="133">
        <v>42643</v>
      </c>
      <c r="X3" s="10">
        <v>17.75</v>
      </c>
      <c r="Y3" s="10">
        <v>18</v>
      </c>
      <c r="Z3" s="10">
        <v>17.579999999999998</v>
      </c>
      <c r="AA3" s="10">
        <v>17.78</v>
      </c>
      <c r="AB3" s="95">
        <v>21291800</v>
      </c>
      <c r="AC3" s="10">
        <v>17.78</v>
      </c>
      <c r="AD3">
        <f t="shared" ref="AD3:AD66" si="2">Y3-Z3</f>
        <v>0.42000000000000171</v>
      </c>
      <c r="AE3" s="138">
        <f t="shared" ref="AE3:AE66" si="3">AC3/AC4-1</f>
        <v>1.3683010262257822E-2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17.7</v>
      </c>
      <c r="R4" s="527">
        <v>-5.5999999999999999E-3</v>
      </c>
      <c r="T4" s="1">
        <v>42627</v>
      </c>
      <c r="U4" s="34" t="s">
        <v>341</v>
      </c>
      <c r="W4" s="133">
        <v>42642</v>
      </c>
      <c r="X4" s="10">
        <v>17.45</v>
      </c>
      <c r="Y4" s="10">
        <v>17.77</v>
      </c>
      <c r="Z4" s="10">
        <v>17.350000000000001</v>
      </c>
      <c r="AA4" s="10">
        <v>17.54</v>
      </c>
      <c r="AB4" s="95">
        <v>31732700</v>
      </c>
      <c r="AC4" s="10">
        <v>17.54</v>
      </c>
      <c r="AD4">
        <f t="shared" si="2"/>
        <v>0.41999999999999815</v>
      </c>
      <c r="AE4" s="138">
        <f t="shared" si="3"/>
        <v>5.7339449541282672E-3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35400</v>
      </c>
      <c r="W5" s="133">
        <v>42641</v>
      </c>
      <c r="X5" s="10">
        <v>18.16</v>
      </c>
      <c r="Y5" s="10">
        <v>18.16</v>
      </c>
      <c r="Z5" s="10">
        <v>17.149999999999999</v>
      </c>
      <c r="AA5" s="10">
        <v>17.440000000000001</v>
      </c>
      <c r="AB5" s="95">
        <v>42680000</v>
      </c>
      <c r="AC5" s="10">
        <v>17.440000000000001</v>
      </c>
      <c r="AD5">
        <f t="shared" si="2"/>
        <v>1.0100000000000016</v>
      </c>
      <c r="AE5" s="138">
        <f t="shared" si="3"/>
        <v>-3.1111111111111089E-2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33978.713000000338</v>
      </c>
      <c r="W6" s="133">
        <v>42640</v>
      </c>
      <c r="X6" s="10">
        <v>17.53</v>
      </c>
      <c r="Y6" s="10">
        <v>18.079999999999998</v>
      </c>
      <c r="Z6" s="10">
        <v>17.350000000000001</v>
      </c>
      <c r="AA6" s="10">
        <v>18</v>
      </c>
      <c r="AB6" s="95">
        <v>28600500</v>
      </c>
      <c r="AC6" s="10">
        <v>18</v>
      </c>
      <c r="AD6">
        <f t="shared" si="2"/>
        <v>0.72999999999999687</v>
      </c>
      <c r="AE6" s="138">
        <f t="shared" si="3"/>
        <v>3.6866359447004671E-2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185</v>
      </c>
      <c r="Q7" s="2">
        <f>Q10+Q8</f>
        <v>1421.2869999996619</v>
      </c>
      <c r="R7" s="30">
        <v>42650</v>
      </c>
      <c r="W7" s="133">
        <v>42639</v>
      </c>
      <c r="X7" s="10">
        <v>17.350000000000001</v>
      </c>
      <c r="Y7" s="10">
        <v>17.600000000000001</v>
      </c>
      <c r="Z7" s="10">
        <v>17.18</v>
      </c>
      <c r="AA7" s="10">
        <v>17.36</v>
      </c>
      <c r="AB7" s="95">
        <v>19524700</v>
      </c>
      <c r="AC7" s="10">
        <v>17.36</v>
      </c>
      <c r="AD7">
        <f t="shared" si="2"/>
        <v>0.42000000000000171</v>
      </c>
      <c r="AE7" s="138">
        <f t="shared" si="3"/>
        <v>-6.8649885583524917E-3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188</v>
      </c>
      <c r="P8" s="34"/>
      <c r="Q8" s="2">
        <f>K141+M141-F141+Q2*Q4</f>
        <v>1421.2869999996619</v>
      </c>
      <c r="W8" s="133">
        <v>42636</v>
      </c>
      <c r="X8" s="10">
        <v>17.45</v>
      </c>
      <c r="Y8" s="10">
        <v>17.739999999999998</v>
      </c>
      <c r="Z8" s="10">
        <v>17.43</v>
      </c>
      <c r="AA8" s="10">
        <v>17.48</v>
      </c>
      <c r="AB8" s="95">
        <v>17890000</v>
      </c>
      <c r="AC8" s="10">
        <v>17.48</v>
      </c>
      <c r="AD8">
        <f t="shared" si="2"/>
        <v>0.30999999999999872</v>
      </c>
      <c r="AE8" s="138">
        <f t="shared" si="3"/>
        <v>-6.2535531552018186E-3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222</v>
      </c>
      <c r="Q9" s="138">
        <f>IF(Q2=0, 0, Q8/Q6)</f>
        <v>4.1828747310107002E-2</v>
      </c>
      <c r="W9" s="133">
        <v>42635</v>
      </c>
      <c r="X9" s="10">
        <v>17.89</v>
      </c>
      <c r="Y9" s="10">
        <v>18.05</v>
      </c>
      <c r="Z9" s="10">
        <v>17.41</v>
      </c>
      <c r="AA9" s="10">
        <v>17.59</v>
      </c>
      <c r="AB9" s="95">
        <v>25134600</v>
      </c>
      <c r="AC9" s="10">
        <v>17.59</v>
      </c>
      <c r="AD9">
        <f t="shared" si="2"/>
        <v>0.64000000000000057</v>
      </c>
      <c r="AE9" s="138">
        <f t="shared" si="3"/>
        <v>-3.9637599093997888E-3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221</v>
      </c>
      <c r="P10" s="34"/>
      <c r="Q10" s="2">
        <f>M35</f>
        <v>0</v>
      </c>
      <c r="T10" s="11"/>
      <c r="W10" s="133">
        <v>42634</v>
      </c>
      <c r="X10" s="10">
        <v>17.25</v>
      </c>
      <c r="Y10" s="10">
        <v>17.7</v>
      </c>
      <c r="Z10" s="10">
        <v>17.23</v>
      </c>
      <c r="AA10" s="10">
        <v>17.66</v>
      </c>
      <c r="AB10" s="95">
        <v>31232300</v>
      </c>
      <c r="AC10" s="10">
        <v>17.66</v>
      </c>
      <c r="AD10">
        <f t="shared" si="2"/>
        <v>0.46999999999999886</v>
      </c>
      <c r="AE10" s="138">
        <f t="shared" si="3"/>
        <v>4.3735224586288313E-2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182</v>
      </c>
      <c r="P11" s="34"/>
      <c r="Q11" s="138">
        <f>IF(U58="N/A (N/A)", 0, VALUE(TRIM(CLEAN(MID(U58, FIND("(", U58)+1, 5)))))</f>
        <v>0</v>
      </c>
      <c r="T11" s="1"/>
      <c r="W11" s="133">
        <v>42633</v>
      </c>
      <c r="X11" s="10">
        <v>17.05</v>
      </c>
      <c r="Y11" s="10">
        <v>17.27</v>
      </c>
      <c r="Z11" s="10">
        <v>16.72</v>
      </c>
      <c r="AA11" s="10">
        <v>16.920000000000002</v>
      </c>
      <c r="AB11" s="95">
        <v>17720400</v>
      </c>
      <c r="AC11" s="10">
        <v>16.920000000000002</v>
      </c>
      <c r="AD11">
        <f t="shared" si="2"/>
        <v>0.55000000000000071</v>
      </c>
      <c r="AE11" s="138">
        <f t="shared" si="3"/>
        <v>-1.7699115044246261E-3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42632</v>
      </c>
      <c r="X12" s="10">
        <v>17.63</v>
      </c>
      <c r="Y12" s="10">
        <v>17.77</v>
      </c>
      <c r="Z12" s="10">
        <v>16.850000000000001</v>
      </c>
      <c r="AA12" s="10">
        <v>16.95</v>
      </c>
      <c r="AB12" s="95">
        <v>23955000</v>
      </c>
      <c r="AC12" s="10">
        <v>16.95</v>
      </c>
      <c r="AD12">
        <f t="shared" si="2"/>
        <v>0.91999999999999815</v>
      </c>
      <c r="AE12" s="138">
        <f t="shared" si="3"/>
        <v>-3.0320366132723153E-2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93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42629</v>
      </c>
      <c r="X13" s="10">
        <v>18.079999999999998</v>
      </c>
      <c r="Y13" s="10">
        <v>18.079999999999998</v>
      </c>
      <c r="Z13" s="10">
        <v>17.34</v>
      </c>
      <c r="AA13" s="10">
        <v>17.48</v>
      </c>
      <c r="AB13" s="95">
        <v>37359100</v>
      </c>
      <c r="AC13" s="10">
        <v>17.48</v>
      </c>
      <c r="AD13">
        <f t="shared" si="2"/>
        <v>0.73999999999999844</v>
      </c>
      <c r="AE13" s="138">
        <f t="shared" si="3"/>
        <v>1.7191977077364307E-3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93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42628</v>
      </c>
      <c r="X14" s="10">
        <v>16.899999999999999</v>
      </c>
      <c r="Y14" s="10">
        <v>17.46</v>
      </c>
      <c r="Z14" s="10">
        <v>16.850000000000001</v>
      </c>
      <c r="AA14" s="10">
        <v>17.45</v>
      </c>
      <c r="AB14" s="95">
        <v>24303700</v>
      </c>
      <c r="AC14" s="10">
        <v>17.45</v>
      </c>
      <c r="AD14">
        <f t="shared" si="2"/>
        <v>0.60999999999999943</v>
      </c>
      <c r="AE14" s="138">
        <f t="shared" si="3"/>
        <v>3.0714707619610149E-2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42627</v>
      </c>
      <c r="X15" s="10">
        <v>16.88</v>
      </c>
      <c r="Y15" s="10">
        <v>17.079999999999998</v>
      </c>
      <c r="Z15" s="10">
        <v>16.649999999999999</v>
      </c>
      <c r="AA15" s="10">
        <v>16.93</v>
      </c>
      <c r="AB15" s="95">
        <v>18591300</v>
      </c>
      <c r="AC15" s="10">
        <v>16.93</v>
      </c>
      <c r="AD15">
        <f t="shared" si="2"/>
        <v>0.42999999999999972</v>
      </c>
      <c r="AE15" s="138">
        <f t="shared" si="3"/>
        <v>1.0746268656716351E-2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42626</v>
      </c>
      <c r="X16" s="10">
        <v>16.920000000000002</v>
      </c>
      <c r="Y16" s="10">
        <v>17.149999999999999</v>
      </c>
      <c r="Z16" s="10">
        <v>16.46</v>
      </c>
      <c r="AA16" s="10">
        <v>16.75</v>
      </c>
      <c r="AB16" s="95">
        <v>24227000</v>
      </c>
      <c r="AC16" s="10">
        <v>16.75</v>
      </c>
      <c r="AD16">
        <f t="shared" si="2"/>
        <v>0.68999999999999773</v>
      </c>
      <c r="AE16" s="138">
        <f t="shared" si="3"/>
        <v>-2.3323615160349753E-2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42625</v>
      </c>
      <c r="X17" s="10">
        <v>16.61</v>
      </c>
      <c r="Y17" s="10">
        <v>17.2</v>
      </c>
      <c r="Z17" s="10">
        <v>16.37</v>
      </c>
      <c r="AA17" s="10">
        <v>17.149999999999999</v>
      </c>
      <c r="AB17" s="95">
        <v>28072300</v>
      </c>
      <c r="AC17" s="10">
        <v>17.149999999999999</v>
      </c>
      <c r="AD17">
        <f t="shared" si="2"/>
        <v>0.82999999999999829</v>
      </c>
      <c r="AE17" s="138">
        <f t="shared" si="3"/>
        <v>2.0226055919095876E-2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42622</v>
      </c>
      <c r="X18" s="10">
        <v>17.329999999999998</v>
      </c>
      <c r="Y18" s="10">
        <v>17.739999999999998</v>
      </c>
      <c r="Z18" s="10">
        <v>16.690000000000001</v>
      </c>
      <c r="AA18" s="10">
        <v>16.809999999999999</v>
      </c>
      <c r="AB18" s="95">
        <v>31163600</v>
      </c>
      <c r="AC18" s="10">
        <v>16.809999999999999</v>
      </c>
      <c r="AD18">
        <f t="shared" si="2"/>
        <v>1.0499999999999972</v>
      </c>
      <c r="AE18" s="138">
        <f t="shared" si="3"/>
        <v>-3.667621776504304E-2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42621</v>
      </c>
      <c r="X19" s="10">
        <v>17.18</v>
      </c>
      <c r="Y19" s="10">
        <v>17.86</v>
      </c>
      <c r="Z19" s="10">
        <v>16.88</v>
      </c>
      <c r="AA19" s="10">
        <v>17.45</v>
      </c>
      <c r="AB19" s="95">
        <v>39180600</v>
      </c>
      <c r="AC19" s="10">
        <v>17.45</v>
      </c>
      <c r="AD19">
        <f t="shared" si="2"/>
        <v>0.98000000000000043</v>
      </c>
      <c r="AE19" s="138">
        <f t="shared" si="3"/>
        <v>1.6899766899766799E-2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42620</v>
      </c>
      <c r="X20" s="10">
        <v>17.21</v>
      </c>
      <c r="Y20" s="10">
        <v>17.350000000000001</v>
      </c>
      <c r="Z20" s="10">
        <v>17.02</v>
      </c>
      <c r="AA20" s="10">
        <v>17.16</v>
      </c>
      <c r="AB20" s="95">
        <v>22926100</v>
      </c>
      <c r="AC20" s="10">
        <v>17.16</v>
      </c>
      <c r="AD20">
        <f t="shared" si="2"/>
        <v>0.33000000000000185</v>
      </c>
      <c r="AE20" s="138">
        <f t="shared" si="3"/>
        <v>8.818342151675429E-3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42619</v>
      </c>
      <c r="X21" s="10">
        <v>16.8</v>
      </c>
      <c r="Y21" s="10">
        <v>17.079999999999998</v>
      </c>
      <c r="Z21" s="10">
        <v>16.75</v>
      </c>
      <c r="AA21" s="10">
        <v>17.010000000000002</v>
      </c>
      <c r="AB21" s="95">
        <v>22950000</v>
      </c>
      <c r="AC21" s="10">
        <v>17.010000000000002</v>
      </c>
      <c r="AD21">
        <f t="shared" si="2"/>
        <v>0.32999999999999829</v>
      </c>
      <c r="AE21" s="138">
        <f t="shared" si="3"/>
        <v>1.8562874251497163E-2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42615</v>
      </c>
      <c r="X22" s="10">
        <v>16.96</v>
      </c>
      <c r="Y22" s="10">
        <v>16.97</v>
      </c>
      <c r="Z22" s="10">
        <v>16.57</v>
      </c>
      <c r="AA22" s="10">
        <v>16.7</v>
      </c>
      <c r="AB22" s="95">
        <v>16091500</v>
      </c>
      <c r="AC22" s="10">
        <v>16.7</v>
      </c>
      <c r="AD22">
        <f t="shared" si="2"/>
        <v>0.39999999999999858</v>
      </c>
      <c r="AE22" s="138">
        <f t="shared" si="3"/>
        <v>3.6057692307691624E-3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42614</v>
      </c>
      <c r="X23" s="10">
        <v>16.61</v>
      </c>
      <c r="Y23" s="10">
        <v>16.8</v>
      </c>
      <c r="Z23" s="10">
        <v>16.3</v>
      </c>
      <c r="AA23" s="10">
        <v>16.64</v>
      </c>
      <c r="AB23" s="95">
        <v>15692900</v>
      </c>
      <c r="AC23" s="10">
        <v>16.64</v>
      </c>
      <c r="AD23">
        <f t="shared" si="2"/>
        <v>0.5</v>
      </c>
      <c r="AE23" s="138">
        <f t="shared" si="3"/>
        <v>9.0964220739844226E-3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42613</v>
      </c>
      <c r="X24" s="10">
        <v>16.7</v>
      </c>
      <c r="Y24" s="10">
        <v>16.739999999999998</v>
      </c>
      <c r="Z24" s="10">
        <v>16.14</v>
      </c>
      <c r="AA24" s="10">
        <v>16.489999999999998</v>
      </c>
      <c r="AB24" s="95">
        <v>21948500</v>
      </c>
      <c r="AC24" s="10">
        <v>16.489999999999998</v>
      </c>
      <c r="AD24">
        <f t="shared" si="2"/>
        <v>0.59999999999999787</v>
      </c>
      <c r="AE24" s="138">
        <f t="shared" si="3"/>
        <v>-1.4934289127837563E-2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42612</v>
      </c>
      <c r="X25" s="10">
        <v>17</v>
      </c>
      <c r="Y25" s="10">
        <v>17.010000000000002</v>
      </c>
      <c r="Z25" s="10">
        <v>16.510000000000002</v>
      </c>
      <c r="AA25" s="10">
        <v>16.739999999999998</v>
      </c>
      <c r="AB25" s="95">
        <v>23604400</v>
      </c>
      <c r="AC25" s="10">
        <v>16.739999999999998</v>
      </c>
      <c r="AD25">
        <f t="shared" si="2"/>
        <v>0.5</v>
      </c>
      <c r="AE25" s="138">
        <f t="shared" si="3"/>
        <v>-1.0053222945003104E-2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42611</v>
      </c>
      <c r="X26" s="10">
        <v>16.920000000000002</v>
      </c>
      <c r="Y26" s="10">
        <v>17.25</v>
      </c>
      <c r="Z26" s="10">
        <v>16.61</v>
      </c>
      <c r="AA26" s="10">
        <v>16.91</v>
      </c>
      <c r="AB26" s="95">
        <v>34423300</v>
      </c>
      <c r="AC26" s="10">
        <v>16.91</v>
      </c>
      <c r="AD26">
        <f t="shared" si="2"/>
        <v>0.64000000000000057</v>
      </c>
      <c r="AE26" s="138">
        <f t="shared" si="3"/>
        <v>2.4227740763173689E-2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42608</v>
      </c>
      <c r="X27" s="10">
        <v>16.34</v>
      </c>
      <c r="Y27" s="10">
        <v>16.809999999999999</v>
      </c>
      <c r="Z27" s="10">
        <v>16.29</v>
      </c>
      <c r="AA27" s="10">
        <v>16.510000000000002</v>
      </c>
      <c r="AB27" s="95">
        <v>24228600</v>
      </c>
      <c r="AC27" s="10">
        <v>16.510000000000002</v>
      </c>
      <c r="AD27">
        <f t="shared" si="2"/>
        <v>0.51999999999999957</v>
      </c>
      <c r="AE27" s="138">
        <f t="shared" si="3"/>
        <v>1.9135802469135932E-2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42607</v>
      </c>
      <c r="X28" s="10">
        <v>15.9</v>
      </c>
      <c r="Y28" s="10">
        <v>16.55</v>
      </c>
      <c r="Z28" s="10">
        <v>15.88</v>
      </c>
      <c r="AA28" s="10">
        <v>16.2</v>
      </c>
      <c r="AB28" s="95">
        <v>34819000</v>
      </c>
      <c r="AC28" s="10">
        <v>16.2</v>
      </c>
      <c r="AD28">
        <f t="shared" si="2"/>
        <v>0.66999999999999993</v>
      </c>
      <c r="AE28" s="138">
        <f t="shared" si="3"/>
        <v>4.4487427466150864E-2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42606</v>
      </c>
      <c r="X29" s="10">
        <v>16.2</v>
      </c>
      <c r="Y29" s="10">
        <v>16.239999999999998</v>
      </c>
      <c r="Z29" s="10">
        <v>15.38</v>
      </c>
      <c r="AA29" s="10">
        <v>15.51</v>
      </c>
      <c r="AB29" s="95">
        <v>26664300</v>
      </c>
      <c r="AC29" s="10">
        <v>15.51</v>
      </c>
      <c r="AD29">
        <f t="shared" si="2"/>
        <v>0.85999999999999766</v>
      </c>
      <c r="AE29" s="138">
        <f t="shared" si="3"/>
        <v>-4.1409147095179177E-2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42605</v>
      </c>
      <c r="X30" s="10">
        <v>16.27</v>
      </c>
      <c r="Y30" s="10">
        <v>16.54</v>
      </c>
      <c r="Z30" s="10">
        <v>16.14</v>
      </c>
      <c r="AA30" s="10">
        <v>16.18</v>
      </c>
      <c r="AB30" s="95">
        <v>23655900</v>
      </c>
      <c r="AC30" s="10">
        <v>16.18</v>
      </c>
      <c r="AD30">
        <f t="shared" si="2"/>
        <v>0.39999999999999858</v>
      </c>
      <c r="AE30" s="138">
        <f t="shared" si="3"/>
        <v>-6.1766522544792757E-4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42604</v>
      </c>
      <c r="X31" s="10">
        <v>16.149999999999999</v>
      </c>
      <c r="Y31" s="10">
        <v>16.43</v>
      </c>
      <c r="Z31" s="10">
        <v>15.91</v>
      </c>
      <c r="AA31" s="10">
        <v>16.190000000000001</v>
      </c>
      <c r="AB31" s="95">
        <v>22135300</v>
      </c>
      <c r="AC31" s="10">
        <v>16.190000000000001</v>
      </c>
      <c r="AD31">
        <f t="shared" si="2"/>
        <v>0.51999999999999957</v>
      </c>
      <c r="AE31" s="138">
        <f t="shared" si="3"/>
        <v>-3.6923076923076614E-3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42601</v>
      </c>
      <c r="X32" s="10">
        <v>16.16</v>
      </c>
      <c r="Y32" s="10">
        <v>16.45</v>
      </c>
      <c r="Z32" s="10">
        <v>16.03</v>
      </c>
      <c r="AA32" s="10">
        <v>16.25</v>
      </c>
      <c r="AB32" s="95">
        <v>35007500</v>
      </c>
      <c r="AC32" s="10">
        <v>16.25</v>
      </c>
      <c r="AD32">
        <f t="shared" si="2"/>
        <v>0.41999999999999815</v>
      </c>
      <c r="AE32" s="138">
        <f t="shared" si="3"/>
        <v>3.0437539632213184E-2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42600</v>
      </c>
      <c r="X33" s="10">
        <v>15.55</v>
      </c>
      <c r="Y33" s="10">
        <v>15.8</v>
      </c>
      <c r="Z33" s="10">
        <v>15.51</v>
      </c>
      <c r="AA33" s="10">
        <v>15.77</v>
      </c>
      <c r="AB33" s="95">
        <v>16548700</v>
      </c>
      <c r="AC33" s="10">
        <v>15.77</v>
      </c>
      <c r="AD33">
        <f t="shared" si="2"/>
        <v>0.29000000000000092</v>
      </c>
      <c r="AE33" s="138">
        <f t="shared" si="3"/>
        <v>1.6108247422680355E-2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42599</v>
      </c>
      <c r="X34" s="10">
        <v>15.53</v>
      </c>
      <c r="Y34" s="10">
        <v>15.76</v>
      </c>
      <c r="Z34" s="10">
        <v>15.46</v>
      </c>
      <c r="AA34" s="10">
        <v>15.52</v>
      </c>
      <c r="AB34" s="95">
        <v>22534600</v>
      </c>
      <c r="AC34" s="10">
        <v>15.52</v>
      </c>
      <c r="AD34">
        <f t="shared" si="2"/>
        <v>0.29999999999999893</v>
      </c>
      <c r="AE34" s="138">
        <f t="shared" si="3"/>
        <v>1.9367333763717909E-3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42598</v>
      </c>
      <c r="X35" s="10">
        <v>15.58</v>
      </c>
      <c r="Y35" s="10">
        <v>15.59</v>
      </c>
      <c r="Z35" s="10">
        <v>15.23</v>
      </c>
      <c r="AA35" s="10">
        <v>15.49</v>
      </c>
      <c r="AB35" s="95">
        <v>21865500</v>
      </c>
      <c r="AC35" s="10">
        <v>15.49</v>
      </c>
      <c r="AD35">
        <f t="shared" si="2"/>
        <v>0.35999999999999943</v>
      </c>
      <c r="AE35" s="138">
        <f t="shared" si="3"/>
        <v>-2.5756600128782337E-3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42597</v>
      </c>
      <c r="X36" s="10">
        <v>15.09</v>
      </c>
      <c r="Y36" s="10">
        <v>15.7</v>
      </c>
      <c r="Z36" s="10">
        <v>15.08</v>
      </c>
      <c r="AA36" s="10">
        <v>15.53</v>
      </c>
      <c r="AB36" s="95">
        <v>29088900</v>
      </c>
      <c r="AC36" s="10">
        <v>15.53</v>
      </c>
      <c r="AD36">
        <f t="shared" si="2"/>
        <v>0.61999999999999922</v>
      </c>
      <c r="AE36" s="138">
        <f t="shared" si="3"/>
        <v>4.018754186202278E-2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93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42594</v>
      </c>
      <c r="X37" s="10">
        <v>14.46</v>
      </c>
      <c r="Y37" s="10">
        <v>14.99</v>
      </c>
      <c r="Z37" s="10">
        <v>14.43</v>
      </c>
      <c r="AA37" s="10">
        <v>14.93</v>
      </c>
      <c r="AB37" s="95">
        <v>24900800</v>
      </c>
      <c r="AC37" s="10">
        <v>14.93</v>
      </c>
      <c r="AD37">
        <f t="shared" si="2"/>
        <v>0.5600000000000005</v>
      </c>
      <c r="AE37" s="138">
        <f t="shared" si="3"/>
        <v>3.4650034650034689E-2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93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42593</v>
      </c>
      <c r="X38" s="10">
        <v>14.25</v>
      </c>
      <c r="Y38" s="10">
        <v>14.49</v>
      </c>
      <c r="Z38" s="10">
        <v>14.21</v>
      </c>
      <c r="AA38" s="10">
        <v>14.43</v>
      </c>
      <c r="AB38" s="95">
        <v>14441600</v>
      </c>
      <c r="AC38" s="10">
        <v>14.43</v>
      </c>
      <c r="AD38">
        <f t="shared" si="2"/>
        <v>0.27999999999999936</v>
      </c>
      <c r="AE38" s="138">
        <f t="shared" si="3"/>
        <v>1.6197183098591639E-2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93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42592</v>
      </c>
      <c r="X39" s="10">
        <v>14.48</v>
      </c>
      <c r="Y39" s="10">
        <v>14.5</v>
      </c>
      <c r="Z39" s="10">
        <v>14.03</v>
      </c>
      <c r="AA39" s="10">
        <v>14.2</v>
      </c>
      <c r="AB39" s="95">
        <v>14987500</v>
      </c>
      <c r="AC39" s="10">
        <v>14.2</v>
      </c>
      <c r="AD39">
        <f t="shared" si="2"/>
        <v>0.47000000000000064</v>
      </c>
      <c r="AE39" s="138">
        <f t="shared" si="3"/>
        <v>-1.9337016574585753E-2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42591</v>
      </c>
      <c r="X40" s="10">
        <v>14.56</v>
      </c>
      <c r="Y40" s="10">
        <v>14.7</v>
      </c>
      <c r="Z40" s="10">
        <v>14.4</v>
      </c>
      <c r="AA40" s="10">
        <v>14.48</v>
      </c>
      <c r="AB40" s="95">
        <v>12563600</v>
      </c>
      <c r="AC40" s="10">
        <v>14.48</v>
      </c>
      <c r="AD40">
        <f t="shared" si="2"/>
        <v>0.29999999999999893</v>
      </c>
      <c r="AE40" s="138">
        <f t="shared" si="3"/>
        <v>4.1608876560332853E-3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42590</v>
      </c>
      <c r="X41" s="10">
        <v>14.53</v>
      </c>
      <c r="Y41" s="10">
        <v>14.72</v>
      </c>
      <c r="Z41" s="10">
        <v>14.38</v>
      </c>
      <c r="AA41" s="10">
        <v>14.42</v>
      </c>
      <c r="AB41" s="95">
        <v>16163500</v>
      </c>
      <c r="AC41" s="10">
        <v>14.42</v>
      </c>
      <c r="AD41">
        <f t="shared" si="2"/>
        <v>0.33999999999999986</v>
      </c>
      <c r="AE41" s="138">
        <f t="shared" si="3"/>
        <v>-6.8870523415978102E-3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42587</v>
      </c>
      <c r="X42" s="10">
        <v>14.22</v>
      </c>
      <c r="Y42" s="10">
        <v>14.78</v>
      </c>
      <c r="Z42" s="10">
        <v>14.2</v>
      </c>
      <c r="AA42" s="10">
        <v>14.52</v>
      </c>
      <c r="AB42" s="95">
        <v>29098400</v>
      </c>
      <c r="AC42" s="10">
        <v>14.52</v>
      </c>
      <c r="AD42">
        <f t="shared" si="2"/>
        <v>0.58000000000000007</v>
      </c>
      <c r="AE42" s="138">
        <f t="shared" si="3"/>
        <v>3.4925160370634423E-2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17.78</v>
      </c>
      <c r="W43" s="133">
        <v>42586</v>
      </c>
      <c r="X43" s="10">
        <v>13.61</v>
      </c>
      <c r="Y43" s="10">
        <v>14.2</v>
      </c>
      <c r="Z43" s="10">
        <v>13.6</v>
      </c>
      <c r="AA43" s="10">
        <v>14.03</v>
      </c>
      <c r="AB43" s="95">
        <v>23400100</v>
      </c>
      <c r="AC43" s="10">
        <v>14.03</v>
      </c>
      <c r="AD43">
        <f t="shared" si="2"/>
        <v>0.59999999999999964</v>
      </c>
      <c r="AE43" s="138">
        <f t="shared" si="3"/>
        <v>3.8490007401924542E-2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84" t="s">
        <v>78</v>
      </c>
      <c r="P44" s="584"/>
      <c r="T44" s="93" t="s">
        <v>99</v>
      </c>
      <c r="U44" s="130">
        <v>17.989999999999998</v>
      </c>
      <c r="W44" s="133">
        <v>42585</v>
      </c>
      <c r="X44" s="10">
        <v>13.27</v>
      </c>
      <c r="Y44" s="10">
        <v>13.58</v>
      </c>
      <c r="Z44" s="10">
        <v>13.27</v>
      </c>
      <c r="AA44" s="10">
        <v>13.51</v>
      </c>
      <c r="AB44" s="95">
        <v>17316600</v>
      </c>
      <c r="AC44" s="10">
        <v>13.51</v>
      </c>
      <c r="AD44">
        <f t="shared" si="2"/>
        <v>0.3100000000000005</v>
      </c>
      <c r="AE44" s="138">
        <f t="shared" si="3"/>
        <v>8.208955223880654E-3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19.470000000000002</v>
      </c>
      <c r="T45" s="93" t="s">
        <v>100</v>
      </c>
      <c r="U45" s="130" t="s">
        <v>646</v>
      </c>
      <c r="W45" s="133">
        <v>42584</v>
      </c>
      <c r="X45" s="10">
        <v>13.55</v>
      </c>
      <c r="Y45" s="10">
        <v>13.58</v>
      </c>
      <c r="Z45" s="10">
        <v>13.02</v>
      </c>
      <c r="AA45" s="10">
        <v>13.4</v>
      </c>
      <c r="AB45" s="95">
        <v>23707600</v>
      </c>
      <c r="AC45" s="10">
        <v>13.4</v>
      </c>
      <c r="AD45">
        <f t="shared" si="2"/>
        <v>0.5600000000000005</v>
      </c>
      <c r="AE45" s="138">
        <f t="shared" si="3"/>
        <v>-1.179941002949858E-2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19.292999999999999</v>
      </c>
      <c r="T46" s="93" t="s">
        <v>101</v>
      </c>
      <c r="U46" s="130" t="s">
        <v>647</v>
      </c>
      <c r="W46" s="133">
        <v>42583</v>
      </c>
      <c r="X46" s="10">
        <v>13.81</v>
      </c>
      <c r="Y46" s="10">
        <v>13.92</v>
      </c>
      <c r="Z46" s="10">
        <v>13.55</v>
      </c>
      <c r="AA46" s="10">
        <v>13.56</v>
      </c>
      <c r="AB46" s="95">
        <v>16363900</v>
      </c>
      <c r="AC46" s="10">
        <v>13.56</v>
      </c>
      <c r="AD46">
        <f t="shared" si="2"/>
        <v>0.36999999999999922</v>
      </c>
      <c r="AE46" s="138">
        <f t="shared" si="3"/>
        <v>-1.3100436681222738E-2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19.116</v>
      </c>
      <c r="T47" s="93" t="s">
        <v>102</v>
      </c>
      <c r="U47" s="130">
        <v>18.71</v>
      </c>
      <c r="W47" s="133">
        <v>42580</v>
      </c>
      <c r="X47" s="10">
        <v>13.91</v>
      </c>
      <c r="Y47" s="10">
        <v>13.94</v>
      </c>
      <c r="Z47" s="10">
        <v>13.62</v>
      </c>
      <c r="AA47" s="10">
        <v>13.74</v>
      </c>
      <c r="AB47" s="95">
        <v>21792900</v>
      </c>
      <c r="AC47" s="10">
        <v>13.74</v>
      </c>
      <c r="AD47">
        <f t="shared" si="2"/>
        <v>0.32000000000000028</v>
      </c>
      <c r="AE47" s="138">
        <f t="shared" si="3"/>
        <v>-5.0687907313541336E-3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18.939</v>
      </c>
      <c r="T48" s="93" t="s">
        <v>103</v>
      </c>
      <c r="U48" s="130">
        <v>2.0598900000000002</v>
      </c>
      <c r="W48" s="133">
        <v>42579</v>
      </c>
      <c r="X48" s="10">
        <v>14.13</v>
      </c>
      <c r="Y48" s="10">
        <v>14.19</v>
      </c>
      <c r="Z48" s="10">
        <v>13.7</v>
      </c>
      <c r="AA48" s="10">
        <v>13.81</v>
      </c>
      <c r="AB48" s="95">
        <v>25504200</v>
      </c>
      <c r="AC48" s="10">
        <v>13.81</v>
      </c>
      <c r="AD48">
        <f t="shared" si="2"/>
        <v>0.49000000000000021</v>
      </c>
      <c r="AE48" s="138">
        <f t="shared" si="3"/>
        <v>-2.6779422128259234E-2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18.762</v>
      </c>
      <c r="T49" s="93" t="s">
        <v>104</v>
      </c>
      <c r="U49" s="130" t="s">
        <v>370</v>
      </c>
      <c r="W49" s="133">
        <v>42578</v>
      </c>
      <c r="X49" s="10">
        <v>14.85</v>
      </c>
      <c r="Y49" s="10">
        <v>14.89</v>
      </c>
      <c r="Z49" s="10">
        <v>14.06</v>
      </c>
      <c r="AA49" s="10">
        <v>14.19</v>
      </c>
      <c r="AB49" s="95">
        <v>35035800</v>
      </c>
      <c r="AC49" s="10">
        <v>14.19</v>
      </c>
      <c r="AD49">
        <f t="shared" si="2"/>
        <v>0.83000000000000007</v>
      </c>
      <c r="AE49" s="138">
        <f t="shared" si="3"/>
        <v>-3.2719836400817992E-2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18.585000000000001</v>
      </c>
      <c r="T50" s="93"/>
      <c r="U50" s="130"/>
      <c r="W50" s="133">
        <v>42577</v>
      </c>
      <c r="X50" s="10">
        <v>14</v>
      </c>
      <c r="Y50" s="10">
        <v>14.69</v>
      </c>
      <c r="Z50" s="10">
        <v>13.93</v>
      </c>
      <c r="AA50" s="10">
        <v>14.67</v>
      </c>
      <c r="AB50" s="95">
        <v>38959800</v>
      </c>
      <c r="AC50" s="10">
        <v>14.67</v>
      </c>
      <c r="AD50">
        <f t="shared" si="2"/>
        <v>0.75999999999999979</v>
      </c>
      <c r="AE50" s="138">
        <f t="shared" si="3"/>
        <v>5.3879310344827624E-2</v>
      </c>
      <c r="AL50" s="234"/>
      <c r="AO50" s="234"/>
    </row>
    <row r="51" spans="2:41" x14ac:dyDescent="0.25">
      <c r="B51" s="593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93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18.408000000000001</v>
      </c>
      <c r="T51" s="93" t="s">
        <v>105</v>
      </c>
      <c r="U51" s="130" t="s">
        <v>648</v>
      </c>
      <c r="W51" s="133">
        <v>42576</v>
      </c>
      <c r="X51" s="10">
        <v>14</v>
      </c>
      <c r="Y51" s="10">
        <v>14.33</v>
      </c>
      <c r="Z51" s="10">
        <v>13.88</v>
      </c>
      <c r="AA51" s="10">
        <v>13.92</v>
      </c>
      <c r="AB51" s="95">
        <v>51357000</v>
      </c>
      <c r="AC51" s="10">
        <v>13.92</v>
      </c>
      <c r="AD51">
        <f t="shared" si="2"/>
        <v>0.44999999999999929</v>
      </c>
      <c r="AE51" s="138">
        <f t="shared" si="3"/>
        <v>6.0167555217060187E-2</v>
      </c>
    </row>
    <row r="52" spans="2:41" x14ac:dyDescent="0.25">
      <c r="B52" s="593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93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18.230999999999998</v>
      </c>
      <c r="T52" s="93" t="s">
        <v>106</v>
      </c>
      <c r="U52" s="130" t="s">
        <v>320</v>
      </c>
      <c r="W52" s="133">
        <v>42573</v>
      </c>
      <c r="X52" s="10">
        <v>13.21</v>
      </c>
      <c r="Y52" s="10">
        <v>13.23</v>
      </c>
      <c r="Z52" s="10">
        <v>13.02</v>
      </c>
      <c r="AA52" s="10">
        <v>13.13</v>
      </c>
      <c r="AB52" s="95">
        <v>18755900</v>
      </c>
      <c r="AC52" s="10">
        <v>13.13</v>
      </c>
      <c r="AD52">
        <f t="shared" si="2"/>
        <v>0.21000000000000085</v>
      </c>
      <c r="AE52" s="138">
        <f t="shared" si="3"/>
        <v>-3.793626707131903E-3</v>
      </c>
    </row>
    <row r="53" spans="2:41" x14ac:dyDescent="0.25">
      <c r="B53" s="593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18.053999999999998</v>
      </c>
      <c r="T53" s="93" t="s">
        <v>107</v>
      </c>
      <c r="U53" s="131">
        <v>26856131</v>
      </c>
      <c r="W53" s="133">
        <v>42572</v>
      </c>
      <c r="X53" s="10">
        <v>13.48</v>
      </c>
      <c r="Y53" s="10">
        <v>13.5</v>
      </c>
      <c r="Z53" s="10">
        <v>13.08</v>
      </c>
      <c r="AA53" s="10">
        <v>13.18</v>
      </c>
      <c r="AB53" s="95">
        <v>16734700</v>
      </c>
      <c r="AC53" s="10">
        <v>13.18</v>
      </c>
      <c r="AD53">
        <f t="shared" si="2"/>
        <v>0.41999999999999993</v>
      </c>
      <c r="AE53" s="138">
        <f t="shared" si="3"/>
        <v>-3.0169242089771897E-2</v>
      </c>
    </row>
    <row r="54" spans="2:41" x14ac:dyDescent="0.25">
      <c r="B54" s="593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17.876999999999999</v>
      </c>
      <c r="T54" s="93" t="s">
        <v>110</v>
      </c>
      <c r="U54" s="131">
        <v>25662500</v>
      </c>
      <c r="W54" s="133">
        <v>42571</v>
      </c>
      <c r="X54" s="10">
        <v>13.33</v>
      </c>
      <c r="Y54" s="10">
        <v>13.62</v>
      </c>
      <c r="Z54" s="10">
        <v>13.24</v>
      </c>
      <c r="AA54" s="10">
        <v>13.59</v>
      </c>
      <c r="AB54" s="95">
        <v>35666000</v>
      </c>
      <c r="AC54" s="10">
        <v>13.59</v>
      </c>
      <c r="AD54">
        <f t="shared" si="2"/>
        <v>0.37999999999999901</v>
      </c>
      <c r="AE54" s="138">
        <f t="shared" si="3"/>
        <v>2.7987897125567152E-2</v>
      </c>
      <c r="AL54" s="234"/>
      <c r="AO54" s="234"/>
    </row>
    <row r="55" spans="2:41" x14ac:dyDescent="0.25">
      <c r="B55" s="593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17.7</v>
      </c>
      <c r="T55" s="93" t="s">
        <v>108</v>
      </c>
      <c r="U55" s="130" t="s">
        <v>649</v>
      </c>
      <c r="W55" s="133">
        <v>42570</v>
      </c>
      <c r="X55" s="10">
        <v>13.22</v>
      </c>
      <c r="Y55" s="10">
        <v>13.26</v>
      </c>
      <c r="Z55" s="10">
        <v>13.05</v>
      </c>
      <c r="AA55" s="10">
        <v>13.22</v>
      </c>
      <c r="AB55" s="95">
        <v>30569900</v>
      </c>
      <c r="AC55" s="10">
        <v>13.22</v>
      </c>
      <c r="AD55">
        <f t="shared" si="2"/>
        <v>0.20999999999999908</v>
      </c>
      <c r="AE55" s="138">
        <f t="shared" si="3"/>
        <v>-8.9955022488754643E-3</v>
      </c>
    </row>
    <row r="56" spans="2:41" x14ac:dyDescent="0.25">
      <c r="B56" s="593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17.523</v>
      </c>
      <c r="T56" s="93" t="s">
        <v>111</v>
      </c>
      <c r="U56" s="130">
        <v>50.95</v>
      </c>
      <c r="W56" s="133">
        <v>42569</v>
      </c>
      <c r="X56" s="10">
        <v>13.25</v>
      </c>
      <c r="Y56" s="10">
        <v>13.36</v>
      </c>
      <c r="Z56" s="10">
        <v>13.09</v>
      </c>
      <c r="AA56" s="10">
        <v>13.34</v>
      </c>
      <c r="AB56" s="95">
        <v>17180500</v>
      </c>
      <c r="AC56" s="10">
        <v>13.34</v>
      </c>
      <c r="AD56">
        <f t="shared" si="2"/>
        <v>0.26999999999999957</v>
      </c>
      <c r="AE56" s="138">
        <f t="shared" si="3"/>
        <v>1.5993907083015957E-2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17.346</v>
      </c>
      <c r="T57" s="93" t="s">
        <v>112</v>
      </c>
      <c r="U57" s="130">
        <v>0.35</v>
      </c>
      <c r="W57" s="133">
        <v>42566</v>
      </c>
      <c r="X57" s="10">
        <v>13.31</v>
      </c>
      <c r="Y57" s="10">
        <v>13.5</v>
      </c>
      <c r="Z57" s="10">
        <v>13.04</v>
      </c>
      <c r="AA57" s="10">
        <v>13.13</v>
      </c>
      <c r="AB57" s="95">
        <v>18046200</v>
      </c>
      <c r="AC57" s="10">
        <v>13.13</v>
      </c>
      <c r="AD57">
        <f t="shared" si="2"/>
        <v>0.46000000000000085</v>
      </c>
      <c r="AE57" s="138">
        <f t="shared" si="3"/>
        <v>-1.2039127163280594E-2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17.169</v>
      </c>
      <c r="T58" s="93" t="s">
        <v>109</v>
      </c>
      <c r="U58" s="130" t="s">
        <v>124</v>
      </c>
      <c r="W58" s="133">
        <v>42565</v>
      </c>
      <c r="X58" s="10">
        <v>13.5</v>
      </c>
      <c r="Y58" s="10">
        <v>13.55</v>
      </c>
      <c r="Z58" s="10">
        <v>13.27</v>
      </c>
      <c r="AA58" s="10">
        <v>13.29</v>
      </c>
      <c r="AB58" s="95">
        <v>18698900</v>
      </c>
      <c r="AC58" s="10">
        <v>13.29</v>
      </c>
      <c r="AD58">
        <f t="shared" si="2"/>
        <v>0.28000000000000114</v>
      </c>
      <c r="AE58" s="138">
        <f t="shared" si="3"/>
        <v>0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16.991999999999997</v>
      </c>
      <c r="W59" s="133">
        <v>42564</v>
      </c>
      <c r="X59" s="10">
        <v>13.24</v>
      </c>
      <c r="Y59" s="10">
        <v>13.39</v>
      </c>
      <c r="Z59" s="10">
        <v>13.07</v>
      </c>
      <c r="AA59" s="10">
        <v>13.29</v>
      </c>
      <c r="AB59" s="95">
        <v>23067400</v>
      </c>
      <c r="AC59" s="10">
        <v>13.29</v>
      </c>
      <c r="AD59">
        <f t="shared" si="2"/>
        <v>0.32000000000000028</v>
      </c>
      <c r="AE59" s="138">
        <f t="shared" si="3"/>
        <v>4.5351473922901064E-3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16.814999999999998</v>
      </c>
      <c r="W60" s="133">
        <v>42563</v>
      </c>
      <c r="X60" s="10">
        <v>13</v>
      </c>
      <c r="Y60" s="10">
        <v>13.46</v>
      </c>
      <c r="Z60" s="10">
        <v>12.98</v>
      </c>
      <c r="AA60" s="10">
        <v>13.23</v>
      </c>
      <c r="AB60" s="95">
        <v>35226800</v>
      </c>
      <c r="AC60" s="10">
        <v>13.23</v>
      </c>
      <c r="AD60">
        <f t="shared" si="2"/>
        <v>0.48000000000000043</v>
      </c>
      <c r="AE60" s="138">
        <f t="shared" si="3"/>
        <v>4.6677215189873333E-2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16.637999999999998</v>
      </c>
      <c r="W61" s="133">
        <v>42562</v>
      </c>
      <c r="X61" s="10">
        <v>12.79</v>
      </c>
      <c r="Y61" s="10">
        <v>12.98</v>
      </c>
      <c r="Z61" s="10">
        <v>12.61</v>
      </c>
      <c r="AA61" s="10">
        <v>12.64</v>
      </c>
      <c r="AB61" s="95">
        <v>22797100</v>
      </c>
      <c r="AC61" s="10">
        <v>12.64</v>
      </c>
      <c r="AD61">
        <f t="shared" si="2"/>
        <v>0.37000000000000099</v>
      </c>
      <c r="AE61" s="138">
        <f t="shared" si="3"/>
        <v>1.5847860538829028E-3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16.460999999999999</v>
      </c>
      <c r="W62" s="133">
        <v>42559</v>
      </c>
      <c r="X62" s="10">
        <v>12.39</v>
      </c>
      <c r="Y62" s="10">
        <v>12.72</v>
      </c>
      <c r="Z62" s="10">
        <v>12.38</v>
      </c>
      <c r="AA62" s="10">
        <v>12.62</v>
      </c>
      <c r="AB62" s="95">
        <v>27955700</v>
      </c>
      <c r="AC62" s="10">
        <v>12.62</v>
      </c>
      <c r="AD62">
        <f t="shared" si="2"/>
        <v>0.33999999999999986</v>
      </c>
      <c r="AE62" s="138">
        <f t="shared" si="3"/>
        <v>3.4426229508196737E-2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16.283999999999999</v>
      </c>
      <c r="W63" s="133">
        <v>42558</v>
      </c>
      <c r="X63" s="10">
        <v>11.9</v>
      </c>
      <c r="Y63" s="10">
        <v>12.55</v>
      </c>
      <c r="Z63" s="10">
        <v>11.89</v>
      </c>
      <c r="AA63" s="10">
        <v>12.2</v>
      </c>
      <c r="AB63" s="95">
        <v>33457100</v>
      </c>
      <c r="AC63" s="10">
        <v>12.2</v>
      </c>
      <c r="AD63">
        <f t="shared" si="2"/>
        <v>0.66000000000000014</v>
      </c>
      <c r="AE63" s="138">
        <f t="shared" si="3"/>
        <v>4.0068201193520725E-2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16.106999999999999</v>
      </c>
      <c r="W64" s="133">
        <v>42557</v>
      </c>
      <c r="X64" s="10">
        <v>11.76</v>
      </c>
      <c r="Y64" s="10">
        <v>11.85</v>
      </c>
      <c r="Z64" s="10">
        <v>11.5</v>
      </c>
      <c r="AA64" s="10">
        <v>11.73</v>
      </c>
      <c r="AB64" s="95">
        <v>35747800</v>
      </c>
      <c r="AC64" s="10">
        <v>11.73</v>
      </c>
      <c r="AD64">
        <f t="shared" si="2"/>
        <v>0.34999999999999964</v>
      </c>
      <c r="AE64" s="138">
        <f t="shared" si="3"/>
        <v>-1.5113350125944613E-2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15.93</v>
      </c>
      <c r="W65" s="133">
        <v>42556</v>
      </c>
      <c r="X65" s="10">
        <v>12.38</v>
      </c>
      <c r="Y65" s="10">
        <v>12.45</v>
      </c>
      <c r="Z65" s="10">
        <v>11.8</v>
      </c>
      <c r="AA65" s="10">
        <v>11.91</v>
      </c>
      <c r="AB65" s="95">
        <v>37298900</v>
      </c>
      <c r="AC65" s="10">
        <v>11.91</v>
      </c>
      <c r="AD65">
        <f t="shared" si="2"/>
        <v>0.64999999999999858</v>
      </c>
      <c r="AE65" s="138">
        <f t="shared" si="3"/>
        <v>-4.720000000000002E-2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42552</v>
      </c>
      <c r="X66" s="10">
        <v>12.58</v>
      </c>
      <c r="Y66" s="10">
        <v>12.9</v>
      </c>
      <c r="Z66" s="10">
        <v>12.31</v>
      </c>
      <c r="AA66" s="10">
        <v>12.5</v>
      </c>
      <c r="AB66" s="95">
        <v>68847100</v>
      </c>
      <c r="AC66" s="10">
        <v>12.5</v>
      </c>
      <c r="AD66">
        <f t="shared" si="2"/>
        <v>0.58999999999999986</v>
      </c>
      <c r="AE66" s="138">
        <f t="shared" si="3"/>
        <v>-9.1569767441860406E-2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42551</v>
      </c>
      <c r="X67" s="10">
        <v>13.34</v>
      </c>
      <c r="Y67" s="10">
        <v>13.78</v>
      </c>
      <c r="Z67" s="10">
        <v>13.22</v>
      </c>
      <c r="AA67" s="10">
        <v>13.76</v>
      </c>
      <c r="AB67" s="95">
        <v>48486100</v>
      </c>
      <c r="AC67" s="10">
        <v>13.76</v>
      </c>
      <c r="AD67">
        <f>Y67-Z67</f>
        <v>0.55999999999999872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1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1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1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1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1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599" t="s">
        <v>211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599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599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32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598" t="s">
        <v>327</v>
      </c>
    </row>
    <row r="127" spans="1:13" x14ac:dyDescent="0.25">
      <c r="B127" s="525">
        <v>42619</v>
      </c>
      <c r="C127" s="4">
        <v>500</v>
      </c>
      <c r="D127" s="3">
        <v>16.850000000000001</v>
      </c>
      <c r="E127" s="3">
        <v>0</v>
      </c>
      <c r="F127" s="3">
        <f t="shared" si="12"/>
        <v>8425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598"/>
    </row>
    <row r="128" spans="1:13" x14ac:dyDescent="0.25">
      <c r="B128" s="525">
        <v>42620</v>
      </c>
      <c r="C128" s="4">
        <v>500</v>
      </c>
      <c r="D128" s="3">
        <v>17.12</v>
      </c>
      <c r="E128" s="3">
        <v>0</v>
      </c>
      <c r="F128" s="3">
        <f t="shared" si="12"/>
        <v>8560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5" si="13">H128*I128-J128</f>
        <v>7489.84</v>
      </c>
      <c r="M128" s="598"/>
    </row>
    <row r="129" spans="1:13" x14ac:dyDescent="0.25">
      <c r="B129" s="525">
        <v>42622</v>
      </c>
      <c r="C129" s="4">
        <v>500</v>
      </c>
      <c r="D129" s="3">
        <v>17.05</v>
      </c>
      <c r="E129" s="3">
        <v>-2.5</v>
      </c>
      <c r="F129" s="3">
        <f t="shared" si="12"/>
        <v>8522.5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598"/>
    </row>
    <row r="130" spans="1:13" x14ac:dyDescent="0.25">
      <c r="B130" s="525">
        <v>42626</v>
      </c>
      <c r="C130" s="4">
        <v>100</v>
      </c>
      <c r="D130" s="3">
        <v>16.48</v>
      </c>
      <c r="E130" s="3">
        <v>0</v>
      </c>
      <c r="F130" s="3">
        <f t="shared" si="12"/>
        <v>1648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B131" s="525">
        <v>42641</v>
      </c>
      <c r="C131" s="4">
        <v>200</v>
      </c>
      <c r="D131" s="3">
        <v>17.260000000000002</v>
      </c>
      <c r="E131" s="3">
        <v>-0.68</v>
      </c>
      <c r="F131" s="3">
        <f t="shared" si="12"/>
        <v>3451.3200000000006</v>
      </c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B132" s="525">
        <v>42647</v>
      </c>
      <c r="C132" s="4">
        <v>200</v>
      </c>
      <c r="D132" s="3">
        <v>17.079999999999998</v>
      </c>
      <c r="E132" s="3">
        <v>0</v>
      </c>
      <c r="F132" s="3">
        <f t="shared" si="12"/>
        <v>3415.9999999999995</v>
      </c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1:13" x14ac:dyDescent="0.25"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41" spans="1:13" x14ac:dyDescent="0.25">
      <c r="A141" s="22" t="s">
        <v>81</v>
      </c>
      <c r="B141" s="12"/>
      <c r="C141" s="12">
        <f>SUM(C2:C140)</f>
        <v>59335</v>
      </c>
      <c r="D141" s="12"/>
      <c r="E141" s="12"/>
      <c r="F141" s="13">
        <f>SUM(F2:F140)</f>
        <v>828659.80300000007</v>
      </c>
      <c r="G141" s="12"/>
      <c r="H141" s="12">
        <f>SUM(H2:H140)</f>
        <v>57335</v>
      </c>
      <c r="I141" s="13"/>
      <c r="J141" s="13"/>
      <c r="K141" s="13">
        <f>SUM(K2:K140)</f>
        <v>794681.08999999973</v>
      </c>
      <c r="L141" s="13"/>
      <c r="M141" s="13">
        <f>SUM(M2:M140)</f>
        <v>0</v>
      </c>
    </row>
    <row r="142" spans="1:13" ht="15.75" thickBot="1" x14ac:dyDescent="0.3">
      <c r="A142" s="359" t="s">
        <v>202</v>
      </c>
      <c r="B142" s="360"/>
      <c r="C142" s="361">
        <f>SumByColor($A$142,C2:C140)</f>
        <v>57335</v>
      </c>
      <c r="D142" s="361"/>
      <c r="E142" s="361"/>
      <c r="F142" s="362">
        <f>SumByColor($A$142,F2:F140)</f>
        <v>794636</v>
      </c>
      <c r="G142" s="361"/>
      <c r="H142" s="361">
        <f>SumByColor($A$142,H2:H140)</f>
        <v>57335</v>
      </c>
      <c r="I142" s="361"/>
      <c r="J142" s="361"/>
      <c r="K142" s="362">
        <f>SumByColor($A$142,K2:K140)</f>
        <v>794694</v>
      </c>
      <c r="L142" s="361"/>
      <c r="M142" s="362">
        <f>SumByColor($A$142,M2:M140)</f>
        <v>0</v>
      </c>
    </row>
    <row r="145" spans="2:10" x14ac:dyDescent="0.25">
      <c r="B145" s="191" t="s">
        <v>114</v>
      </c>
      <c r="C145" s="191" t="s">
        <v>150</v>
      </c>
      <c r="D145" s="192" t="s">
        <v>149</v>
      </c>
      <c r="E145" s="194" t="s">
        <v>151</v>
      </c>
      <c r="F145" s="195" t="s">
        <v>65</v>
      </c>
      <c r="G145" s="229" t="s">
        <v>155</v>
      </c>
      <c r="H145" s="195" t="s">
        <v>88</v>
      </c>
      <c r="I145" s="229" t="s">
        <v>159</v>
      </c>
      <c r="J145" s="229" t="s">
        <v>674</v>
      </c>
    </row>
    <row r="146" spans="2:10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4">-C146*(D146-E146)</f>
        <v>-3110.9999999999973</v>
      </c>
      <c r="G146" s="40">
        <f t="shared" ref="G146:G155" si="15">IF(C146=0, 0,D146*C146)</f>
        <v>88179</v>
      </c>
      <c r="H146" s="232">
        <f t="shared" ref="H146:H160" si="16">IF(C146=0, D146, (E146-D146)/D146)</f>
        <v>-3.5280508964719459E-2</v>
      </c>
      <c r="I146" s="40"/>
      <c r="J146" s="40"/>
    </row>
    <row r="147" spans="2:10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4"/>
        <v>-1812.9999999999875</v>
      </c>
      <c r="G147" s="40">
        <f t="shared" si="15"/>
        <v>84721</v>
      </c>
      <c r="H147" s="232">
        <f t="shared" si="16"/>
        <v>-2.1399652978600199E-2</v>
      </c>
      <c r="I147" s="40"/>
      <c r="J147" s="40"/>
    </row>
    <row r="148" spans="2:10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4"/>
        <v>-5303.9999999999955</v>
      </c>
      <c r="G148" s="40">
        <f t="shared" si="15"/>
        <v>87975</v>
      </c>
      <c r="H148" s="232">
        <f t="shared" si="16"/>
        <v>-6.0289855072463719E-2</v>
      </c>
      <c r="I148" s="40"/>
      <c r="J148" s="40"/>
    </row>
    <row r="149" spans="2:10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4"/>
        <v>2303.5000000000036</v>
      </c>
      <c r="G149" s="40">
        <f t="shared" si="15"/>
        <v>46042.899999999994</v>
      </c>
      <c r="H149" s="232">
        <f t="shared" si="16"/>
        <v>5.0029429075927105E-2</v>
      </c>
      <c r="I149" s="40"/>
      <c r="J149" s="40"/>
    </row>
    <row r="150" spans="2:10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4"/>
        <v>1305.9000000000083</v>
      </c>
      <c r="G150" s="40">
        <f t="shared" si="15"/>
        <v>49304.979999999996</v>
      </c>
      <c r="H150" s="232">
        <f t="shared" si="16"/>
        <v>2.6486168334314473E-2</v>
      </c>
      <c r="I150" s="40"/>
      <c r="J150" s="40"/>
    </row>
    <row r="151" spans="2:10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4"/>
        <v>-2283.9999999999918</v>
      </c>
      <c r="G151" s="40">
        <f t="shared" si="15"/>
        <v>96556.1</v>
      </c>
      <c r="H151" s="232">
        <f t="shared" si="16"/>
        <v>-2.3654642223536283E-2</v>
      </c>
      <c r="I151" s="40"/>
      <c r="J151" s="40"/>
    </row>
    <row r="152" spans="2:10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4"/>
        <v>-2355</v>
      </c>
      <c r="G152" s="40">
        <f t="shared" si="15"/>
        <v>79834.5</v>
      </c>
      <c r="H152" s="232">
        <f t="shared" si="16"/>
        <v>-2.9498525073746312E-2</v>
      </c>
      <c r="I152" s="40"/>
      <c r="J152" s="40"/>
    </row>
    <row r="153" spans="2:10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4"/>
        <v>-5211.8000000000056</v>
      </c>
      <c r="G153" s="40">
        <f t="shared" si="15"/>
        <v>85362.200000000012</v>
      </c>
      <c r="H153" s="232">
        <f t="shared" si="16"/>
        <v>-6.1055127445169E-2</v>
      </c>
      <c r="I153" s="40"/>
      <c r="J153" s="40"/>
    </row>
    <row r="154" spans="2:10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4"/>
        <v>-9899.9999999999909</v>
      </c>
      <c r="G154" s="40">
        <f t="shared" si="15"/>
        <v>99240</v>
      </c>
      <c r="H154" s="232">
        <f t="shared" si="16"/>
        <v>-9.9758162031438849E-2</v>
      </c>
      <c r="I154" s="40"/>
      <c r="J154" s="40"/>
    </row>
    <row r="155" spans="2:10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4"/>
        <v>-7337.0000000000055</v>
      </c>
      <c r="G155" s="40">
        <f t="shared" si="15"/>
        <v>84653.8</v>
      </c>
      <c r="H155" s="232">
        <f t="shared" si="16"/>
        <v>-8.6670651524208067E-2</v>
      </c>
      <c r="I155" s="40"/>
      <c r="J155" s="40"/>
    </row>
    <row r="156" spans="2:10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4"/>
        <v>-6779.9999999999936</v>
      </c>
      <c r="G156" s="40">
        <f t="shared" ref="G156:G183" si="17">IF(C156=0, 0,D156*C156)</f>
        <v>99120</v>
      </c>
      <c r="H156" s="232">
        <f t="shared" si="16"/>
        <v>-6.8401937046004779E-2</v>
      </c>
      <c r="I156" s="40"/>
      <c r="J156" s="40"/>
    </row>
    <row r="157" spans="2:10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4"/>
        <v>-6881.5999999999967</v>
      </c>
      <c r="G157" s="40">
        <f t="shared" si="17"/>
        <v>84400.8</v>
      </c>
      <c r="H157" s="232">
        <f t="shared" si="16"/>
        <v>-8.1534772182254162E-2</v>
      </c>
      <c r="I157" s="40"/>
      <c r="J157" s="40"/>
    </row>
    <row r="158" spans="2:10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4"/>
        <v>-3768.0000000000032</v>
      </c>
      <c r="G158" s="40">
        <f t="shared" si="17"/>
        <v>78798.3</v>
      </c>
      <c r="H158" s="232">
        <f t="shared" si="16"/>
        <v>-4.7818290496114808E-2</v>
      </c>
      <c r="I158" s="40"/>
      <c r="J158" s="40"/>
    </row>
    <row r="159" spans="2:10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4"/>
        <v>-4301.0000000000073</v>
      </c>
      <c r="G159" s="40">
        <f t="shared" si="17"/>
        <v>84350.200000000012</v>
      </c>
      <c r="H159" s="232">
        <f t="shared" si="16"/>
        <v>-5.0989802039592164E-2</v>
      </c>
      <c r="I159" s="40"/>
      <c r="J159" s="40"/>
    </row>
    <row r="160" spans="2:10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4"/>
        <v>-5211.8000000000056</v>
      </c>
      <c r="G160" s="40">
        <f t="shared" si="17"/>
        <v>84198.400000000009</v>
      </c>
      <c r="H160" s="232">
        <f t="shared" si="16"/>
        <v>-6.1899038461538526E-2</v>
      </c>
      <c r="I160" s="40"/>
      <c r="J160" s="40"/>
    </row>
    <row r="161" spans="2:10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4"/>
        <v>-11782.399999999992</v>
      </c>
      <c r="G161" s="40">
        <f t="shared" si="17"/>
        <v>87105.599999999991</v>
      </c>
      <c r="H161" s="232">
        <f t="shared" ref="H161:H183" si="18">IF(C161=0, D161, (E161-D161)/D161)</f>
        <v>-0.13526570048309169</v>
      </c>
      <c r="I161" s="40"/>
      <c r="J161" s="40"/>
    </row>
    <row r="162" spans="2:10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4"/>
        <v>-9968.1999999999935</v>
      </c>
      <c r="G162" s="40">
        <f t="shared" si="17"/>
        <v>84147.799999999988</v>
      </c>
      <c r="H162" s="232">
        <f t="shared" si="18"/>
        <v>-0.11846061334936855</v>
      </c>
      <c r="I162" s="40"/>
      <c r="J162" s="40"/>
    </row>
    <row r="163" spans="2:10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4"/>
        <v>-13054.80000000001</v>
      </c>
      <c r="G163" s="40">
        <f t="shared" si="17"/>
        <v>84097.200000000012</v>
      </c>
      <c r="H163" s="232">
        <f t="shared" si="18"/>
        <v>-0.15523465703971129</v>
      </c>
      <c r="I163" s="40"/>
      <c r="J163" s="40"/>
    </row>
    <row r="164" spans="2:10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4"/>
        <v>-13079.999999999998</v>
      </c>
      <c r="G164" s="40">
        <f t="shared" si="17"/>
        <v>97320</v>
      </c>
      <c r="H164" s="232">
        <f t="shared" si="18"/>
        <v>-0.13440197287299629</v>
      </c>
      <c r="I164" s="40"/>
      <c r="J164" s="40"/>
    </row>
    <row r="165" spans="2:10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4"/>
        <v>-13020.000000000009</v>
      </c>
      <c r="G165" s="40">
        <f t="shared" si="17"/>
        <v>100068</v>
      </c>
      <c r="H165" s="232">
        <f t="shared" si="18"/>
        <v>-0.13011152416356886</v>
      </c>
      <c r="I165" s="40"/>
      <c r="J165" s="40"/>
    </row>
    <row r="166" spans="2:10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4"/>
        <v>-13043.880000000006</v>
      </c>
      <c r="G166" s="40">
        <f t="shared" si="17"/>
        <v>93366.720000000001</v>
      </c>
      <c r="H166" s="232">
        <f t="shared" si="18"/>
        <v>-0.13970588235294124</v>
      </c>
      <c r="I166" s="40"/>
      <c r="J166" s="40"/>
    </row>
    <row r="167" spans="2:10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4"/>
        <v>-13025.958000000004</v>
      </c>
      <c r="G167" s="40">
        <f t="shared" si="17"/>
        <v>84068.358000000007</v>
      </c>
      <c r="H167" s="232">
        <f t="shared" si="18"/>
        <v>-0.15494483667683867</v>
      </c>
      <c r="I167" s="40"/>
      <c r="J167" s="40"/>
    </row>
    <row r="168" spans="2:10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4"/>
        <v>-11521.114000000007</v>
      </c>
      <c r="G168" s="40">
        <f t="shared" si="17"/>
        <v>83980.314000000013</v>
      </c>
      <c r="H168" s="232">
        <f t="shared" si="18"/>
        <v>-0.13718827009863294</v>
      </c>
      <c r="I168" s="40"/>
      <c r="J168" s="40"/>
    </row>
    <row r="169" spans="2:10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4"/>
        <v>-11410.000000000005</v>
      </c>
      <c r="G169" s="40">
        <f t="shared" si="17"/>
        <v>111790</v>
      </c>
      <c r="H169" s="232">
        <f t="shared" si="18"/>
        <v>-0.10206637445209772</v>
      </c>
      <c r="I169" s="40"/>
      <c r="J169" s="40"/>
    </row>
    <row r="170" spans="2:10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4"/>
        <v>-11220.000000000005</v>
      </c>
      <c r="G170" s="40">
        <f t="shared" si="17"/>
        <v>97380</v>
      </c>
      <c r="H170" s="232">
        <f t="shared" si="18"/>
        <v>-0.11521873074553302</v>
      </c>
      <c r="I170" s="40"/>
      <c r="J170" s="40"/>
    </row>
    <row r="171" spans="2:10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4"/>
        <v>-11211.199999999997</v>
      </c>
      <c r="G171" s="40">
        <f t="shared" si="17"/>
        <v>90191.2</v>
      </c>
      <c r="H171" s="232">
        <f t="shared" si="18"/>
        <v>-0.12430481022538781</v>
      </c>
      <c r="I171" s="40"/>
      <c r="J171" s="40"/>
    </row>
    <row r="172" spans="2:10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4"/>
        <v>-9664.6</v>
      </c>
      <c r="G172" s="40">
        <f t="shared" si="17"/>
        <v>83743</v>
      </c>
      <c r="H172" s="232">
        <f t="shared" si="18"/>
        <v>-0.11540785498489427</v>
      </c>
      <c r="I172" s="40"/>
      <c r="J172" s="40"/>
    </row>
    <row r="173" spans="2:10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4"/>
        <v>-9794.1360000000041</v>
      </c>
      <c r="G173" s="40">
        <f t="shared" si="17"/>
        <v>83720.736000000004</v>
      </c>
      <c r="H173" s="232">
        <f t="shared" si="18"/>
        <v>-0.11698578474035398</v>
      </c>
      <c r="I173" s="40"/>
      <c r="J173" s="40"/>
    </row>
    <row r="174" spans="2:10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4"/>
        <v>-16274.965999999995</v>
      </c>
      <c r="G174" s="40">
        <f t="shared" si="17"/>
        <v>86390.766000000003</v>
      </c>
      <c r="H174" s="232">
        <f t="shared" si="18"/>
        <v>-0.18838779598273264</v>
      </c>
      <c r="I174" s="40"/>
      <c r="J174" s="40"/>
    </row>
    <row r="175" spans="2:10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4"/>
        <v>-29899.999999999993</v>
      </c>
      <c r="G175" s="40">
        <f t="shared" si="17"/>
        <v>83600</v>
      </c>
      <c r="H175" s="232">
        <f t="shared" si="18"/>
        <v>-0.35765550239234445</v>
      </c>
      <c r="I175" s="40"/>
      <c r="J175" s="40"/>
    </row>
    <row r="176" spans="2:10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4"/>
        <v>-28718.02199999999</v>
      </c>
      <c r="G176" s="40">
        <f t="shared" si="17"/>
        <v>86367.621999999988</v>
      </c>
      <c r="H176" s="232">
        <f t="shared" si="18"/>
        <v>-0.33250912014226802</v>
      </c>
      <c r="I176" s="40"/>
      <c r="J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4"/>
        <v>-30321.199999999997</v>
      </c>
      <c r="G177" s="40">
        <f t="shared" si="17"/>
        <v>81015.199999999997</v>
      </c>
      <c r="H177" s="232">
        <f t="shared" si="18"/>
        <v>-0.37426556991774379</v>
      </c>
      <c r="I177" s="40"/>
      <c r="J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4"/>
        <v>-29806.800000000003</v>
      </c>
      <c r="G178" s="40">
        <f t="shared" si="17"/>
        <v>72786.8</v>
      </c>
      <c r="H178" s="232">
        <f t="shared" si="18"/>
        <v>-0.40950831744217364</v>
      </c>
      <c r="I178" s="40"/>
      <c r="J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4"/>
        <v>-29239.199999999993</v>
      </c>
      <c r="G179" s="40">
        <f t="shared" si="17"/>
        <v>68155.199999999997</v>
      </c>
      <c r="H179" s="232">
        <f t="shared" si="18"/>
        <v>-0.42900908514684127</v>
      </c>
      <c r="I179" s="40"/>
      <c r="J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4"/>
        <v>-30856.212000000007</v>
      </c>
      <c r="G180" s="40">
        <f t="shared" si="17"/>
        <v>86033.612000000008</v>
      </c>
      <c r="H180" s="232">
        <f t="shared" si="18"/>
        <v>-0.35865298785781541</v>
      </c>
      <c r="I180" s="40"/>
      <c r="J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4"/>
        <v>-24651.563999999995</v>
      </c>
      <c r="G181" s="40">
        <f t="shared" si="17"/>
        <v>80248.363999999987</v>
      </c>
      <c r="H181" s="232">
        <f t="shared" si="18"/>
        <v>-0.30719086061368173</v>
      </c>
      <c r="I181" s="40"/>
      <c r="J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4"/>
        <v>-24751.381000000001</v>
      </c>
      <c r="G182" s="40">
        <f t="shared" si="17"/>
        <v>86009.581000000006</v>
      </c>
      <c r="H182" s="232">
        <f t="shared" si="18"/>
        <v>-0.28777469570512154</v>
      </c>
      <c r="I182" s="40"/>
      <c r="J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4"/>
        <v>-28613.610000000004</v>
      </c>
      <c r="G183" s="40">
        <f t="shared" si="17"/>
        <v>86010.11</v>
      </c>
      <c r="H183" s="232">
        <f t="shared" si="18"/>
        <v>-0.33267728642597949</v>
      </c>
      <c r="I183" s="40"/>
      <c r="J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19">-C184*(D184-E184)</f>
        <v>-28406.616000000002</v>
      </c>
      <c r="G184" s="40">
        <f t="shared" ref="G184:G222" si="20">IF(C184=0, 0,D184*C184)</f>
        <v>85963.266000000003</v>
      </c>
      <c r="H184" s="232">
        <f t="shared" ref="H184:H222" si="21">IF(C184=0, D184, (E184-D184)/D184)</f>
        <v>-0.33045063690344201</v>
      </c>
      <c r="I184" s="40"/>
      <c r="J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19"/>
        <v>-27248.360000000008</v>
      </c>
      <c r="G185" s="40">
        <f t="shared" si="20"/>
        <v>85919.360000000015</v>
      </c>
      <c r="H185" s="232">
        <f t="shared" si="21"/>
        <v>-0.31713876825898152</v>
      </c>
      <c r="I185" s="40"/>
      <c r="J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19"/>
        <v>-26871.468499999992</v>
      </c>
      <c r="G186" s="40">
        <f t="shared" si="20"/>
        <v>84298.1685</v>
      </c>
      <c r="H186" s="232">
        <f t="shared" si="21"/>
        <v>-0.31876693145474438</v>
      </c>
      <c r="I186" s="40"/>
      <c r="J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19"/>
        <v>-24742.084500000001</v>
      </c>
      <c r="G187" s="40">
        <f t="shared" si="20"/>
        <v>70382.784499999994</v>
      </c>
      <c r="H187" s="232">
        <f t="shared" si="21"/>
        <v>-0.3515360279614968</v>
      </c>
      <c r="I187" s="40"/>
      <c r="J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19"/>
        <v>-25084.414000000001</v>
      </c>
      <c r="G188" s="40">
        <f t="shared" si="20"/>
        <v>85258.813999999998</v>
      </c>
      <c r="H188" s="232">
        <f t="shared" si="21"/>
        <v>-0.29421490662537253</v>
      </c>
      <c r="I188" s="357"/>
      <c r="J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19"/>
        <v>-29256.487999999998</v>
      </c>
      <c r="G189" s="40">
        <f t="shared" si="20"/>
        <v>86340.487999999998</v>
      </c>
      <c r="H189" s="232">
        <f t="shared" si="21"/>
        <v>-0.33885015799308427</v>
      </c>
      <c r="I189" s="357"/>
      <c r="J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19"/>
        <v>-27809.620000000003</v>
      </c>
      <c r="G190" s="40">
        <f t="shared" si="20"/>
        <v>85248.82</v>
      </c>
      <c r="H190" s="232">
        <f t="shared" si="21"/>
        <v>-0.32621706669957429</v>
      </c>
      <c r="I190" s="40"/>
      <c r="J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19"/>
        <v>-30544.820000000003</v>
      </c>
      <c r="G191" s="40">
        <f t="shared" si="20"/>
        <v>85248.82</v>
      </c>
      <c r="H191" s="232">
        <f t="shared" si="21"/>
        <v>-0.3583019682853088</v>
      </c>
      <c r="I191" s="40"/>
      <c r="J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19"/>
        <v>-30549.887999999995</v>
      </c>
      <c r="G192" s="40">
        <f t="shared" si="20"/>
        <v>90453.887999999992</v>
      </c>
      <c r="H192" s="232">
        <f t="shared" si="21"/>
        <v>-0.33773991008545695</v>
      </c>
      <c r="I192" s="40"/>
      <c r="J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19"/>
        <v>-28441.346000000009</v>
      </c>
      <c r="G193" s="40">
        <f t="shared" si="20"/>
        <v>85038.946000000011</v>
      </c>
      <c r="H193" s="232">
        <f t="shared" si="21"/>
        <v>-0.33445082915303309</v>
      </c>
      <c r="I193" s="357" t="s">
        <v>200</v>
      </c>
      <c r="J193" s="357"/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19"/>
        <v>-31628.763999999996</v>
      </c>
      <c r="G194" s="40">
        <f t="shared" si="20"/>
        <v>91224.963999999993</v>
      </c>
      <c r="H194" s="232">
        <f t="shared" si="21"/>
        <v>-0.34671171807752094</v>
      </c>
      <c r="I194" s="40"/>
      <c r="J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19"/>
        <v>-27540.307999999997</v>
      </c>
      <c r="G195" s="40">
        <f t="shared" si="20"/>
        <v>84769.108000000007</v>
      </c>
      <c r="H195" s="232">
        <f t="shared" si="21"/>
        <v>-0.32488613658645549</v>
      </c>
      <c r="I195" s="40"/>
      <c r="J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19"/>
        <v>-28697.508000000002</v>
      </c>
      <c r="G196" s="40">
        <f t="shared" si="20"/>
        <v>84769.108000000007</v>
      </c>
      <c r="H196" s="232">
        <f t="shared" si="21"/>
        <v>-0.33853733603047942</v>
      </c>
      <c r="I196" s="40"/>
      <c r="J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19"/>
        <v>-24361.662</v>
      </c>
      <c r="G197" s="40">
        <f t="shared" si="20"/>
        <v>73394.262000000002</v>
      </c>
      <c r="H197" s="232">
        <f t="shared" si="21"/>
        <v>-0.33192870036624933</v>
      </c>
      <c r="I197" s="40"/>
      <c r="J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19"/>
        <v>-23878.821999999989</v>
      </c>
      <c r="G198" s="40">
        <f t="shared" si="20"/>
        <v>84684.421999999991</v>
      </c>
      <c r="H198" s="232">
        <f t="shared" si="21"/>
        <v>-0.28197419827698644</v>
      </c>
      <c r="I198" s="40"/>
      <c r="J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19"/>
        <v>-23451.183999999997</v>
      </c>
      <c r="G199" s="40">
        <f t="shared" si="20"/>
        <v>84572.383999999991</v>
      </c>
      <c r="H199" s="232">
        <f t="shared" si="21"/>
        <v>-0.27729127276345905</v>
      </c>
      <c r="I199" s="40"/>
      <c r="J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19"/>
        <v>-28042.299999999996</v>
      </c>
      <c r="G200" s="40">
        <f t="shared" si="20"/>
        <v>87167.3</v>
      </c>
      <c r="H200" s="232">
        <f t="shared" si="21"/>
        <v>-0.32170664916774983</v>
      </c>
      <c r="I200" s="40"/>
      <c r="J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19"/>
        <v>-32191.9</v>
      </c>
      <c r="G201" s="40">
        <f t="shared" si="20"/>
        <v>97191.900000000009</v>
      </c>
      <c r="H201" s="232">
        <f t="shared" si="21"/>
        <v>-0.33121998849698381</v>
      </c>
      <c r="I201" s="40"/>
      <c r="J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19"/>
        <v>-31551.299999999996</v>
      </c>
      <c r="G202" s="40">
        <f t="shared" si="20"/>
        <v>86881.3</v>
      </c>
      <c r="H202" s="232">
        <f t="shared" si="21"/>
        <v>-0.363154096451135</v>
      </c>
      <c r="I202" s="40"/>
      <c r="J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19"/>
        <v>-34151.30000000001</v>
      </c>
      <c r="G203" s="40">
        <f t="shared" si="20"/>
        <v>115921.3</v>
      </c>
      <c r="H203" s="232">
        <f t="shared" si="21"/>
        <v>-0.2946076346624823</v>
      </c>
      <c r="I203" s="40"/>
      <c r="J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19"/>
        <v>-33961.949999999997</v>
      </c>
      <c r="G204" s="40">
        <f t="shared" si="20"/>
        <v>86651.95</v>
      </c>
      <c r="H204" s="232">
        <f t="shared" si="21"/>
        <v>-0.39193520745926663</v>
      </c>
      <c r="I204" s="40"/>
      <c r="J204" s="40"/>
    </row>
    <row r="205" spans="2:17" x14ac:dyDescent="0.25">
      <c r="B205" s="193">
        <v>42510</v>
      </c>
      <c r="C205" s="468">
        <v>5000</v>
      </c>
      <c r="D205" s="469">
        <v>16.255400000000002</v>
      </c>
      <c r="E205" s="40">
        <v>10.8</v>
      </c>
      <c r="F205" s="40">
        <f t="shared" si="19"/>
        <v>-27277.000000000004</v>
      </c>
      <c r="G205" s="40">
        <f t="shared" si="20"/>
        <v>81277.000000000015</v>
      </c>
      <c r="H205" s="232">
        <f t="shared" si="21"/>
        <v>-0.33560539882131479</v>
      </c>
      <c r="I205" s="40"/>
      <c r="J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19"/>
        <v>-23679.899999999991</v>
      </c>
      <c r="G206" s="40">
        <f t="shared" si="20"/>
        <v>75384.899999999994</v>
      </c>
      <c r="H206" s="232">
        <f t="shared" si="21"/>
        <v>-0.31411993648595399</v>
      </c>
      <c r="I206" s="40"/>
      <c r="J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19"/>
        <v>-23160.150000000005</v>
      </c>
      <c r="G207" s="40">
        <f t="shared" si="20"/>
        <v>75360.150000000009</v>
      </c>
      <c r="H207" s="232">
        <f t="shared" si="21"/>
        <v>-0.30732621949398992</v>
      </c>
      <c r="I207" s="40"/>
      <c r="J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19"/>
        <v>-21580</v>
      </c>
      <c r="G208" s="40">
        <f t="shared" si="20"/>
        <v>69380</v>
      </c>
      <c r="H208" s="232">
        <f t="shared" si="21"/>
        <v>-0.31104064571922746</v>
      </c>
      <c r="I208" s="40"/>
      <c r="J208" s="40"/>
    </row>
    <row r="209" spans="2:10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19"/>
        <v>-20050.800000000003</v>
      </c>
      <c r="G209" s="40">
        <f t="shared" si="20"/>
        <v>69290.8</v>
      </c>
      <c r="H209" s="232">
        <f t="shared" si="21"/>
        <v>-0.28937174920768705</v>
      </c>
      <c r="I209" s="40"/>
      <c r="J209" s="40"/>
    </row>
    <row r="210" spans="2:10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19"/>
        <v>-16837.537500000002</v>
      </c>
      <c r="G210" s="40">
        <f t="shared" si="20"/>
        <v>61016.287500000006</v>
      </c>
      <c r="H210" s="232">
        <f t="shared" si="21"/>
        <v>-0.27595152359933406</v>
      </c>
      <c r="I210" s="40"/>
      <c r="J210" s="40"/>
    </row>
    <row r="211" spans="2:10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19"/>
        <v>-17476.399999999998</v>
      </c>
      <c r="G211" s="40">
        <f t="shared" si="20"/>
        <v>68916.399999999994</v>
      </c>
      <c r="H211" s="232">
        <f t="shared" si="21"/>
        <v>-0.25358840566251284</v>
      </c>
      <c r="I211" s="40"/>
      <c r="J211" s="40"/>
    </row>
    <row r="212" spans="2:10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19"/>
        <v>-18696.400000000005</v>
      </c>
      <c r="G212" s="40">
        <f t="shared" si="20"/>
        <v>68736.400000000009</v>
      </c>
      <c r="H212" s="232">
        <f t="shared" si="21"/>
        <v>-0.27200144319458108</v>
      </c>
      <c r="I212" s="40"/>
      <c r="J212" s="40"/>
    </row>
    <row r="213" spans="2:10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19"/>
        <v>-20214.768</v>
      </c>
      <c r="G213" s="40">
        <f t="shared" si="20"/>
        <v>78001.168000000005</v>
      </c>
      <c r="H213" s="232">
        <f t="shared" si="21"/>
        <v>-0.25915981155564233</v>
      </c>
      <c r="I213" s="40"/>
      <c r="J213" s="40"/>
    </row>
    <row r="214" spans="2:10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19"/>
        <v>-21262.920000000002</v>
      </c>
      <c r="G214" s="40">
        <f t="shared" si="20"/>
        <v>78002.12</v>
      </c>
      <c r="H214" s="232">
        <f t="shared" si="21"/>
        <v>-0.27259412949289075</v>
      </c>
      <c r="I214" s="40"/>
      <c r="J214" s="40"/>
    </row>
    <row r="215" spans="2:10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19"/>
        <v>-20999.216</v>
      </c>
      <c r="G215" s="40">
        <f t="shared" si="20"/>
        <v>77881.216</v>
      </c>
      <c r="H215" s="232">
        <f t="shared" si="21"/>
        <v>-0.26963133189908078</v>
      </c>
      <c r="I215" s="40"/>
      <c r="J215" s="40"/>
    </row>
    <row r="216" spans="2:10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19"/>
        <v>-19042.620000000006</v>
      </c>
      <c r="G216" s="40">
        <f t="shared" si="20"/>
        <v>75714.62000000001</v>
      </c>
      <c r="H216" s="232">
        <f t="shared" si="21"/>
        <v>-0.25150519146764527</v>
      </c>
      <c r="I216" s="40"/>
      <c r="J216" s="40"/>
    </row>
    <row r="217" spans="2:10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19"/>
        <v>-17040.800000000003</v>
      </c>
      <c r="G217" s="40">
        <f t="shared" si="20"/>
        <v>68040.800000000003</v>
      </c>
      <c r="H217" s="232">
        <f t="shared" si="21"/>
        <v>-0.25044973016190292</v>
      </c>
      <c r="I217" s="40"/>
      <c r="J217" s="40"/>
    </row>
    <row r="218" spans="2:10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19"/>
        <v>-12255.250000000002</v>
      </c>
      <c r="G218" s="40">
        <f t="shared" si="20"/>
        <v>47380.250000000007</v>
      </c>
      <c r="H218" s="232">
        <f t="shared" si="21"/>
        <v>-0.25865735195571998</v>
      </c>
      <c r="I218" s="40"/>
      <c r="J218" s="40"/>
    </row>
    <row r="219" spans="2:10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19"/>
        <v>-13580.100000000006</v>
      </c>
      <c r="G219" s="40">
        <f t="shared" si="20"/>
        <v>54140.100000000006</v>
      </c>
      <c r="H219" s="232">
        <f t="shared" si="21"/>
        <v>-0.25083256218588446</v>
      </c>
      <c r="I219" s="40"/>
      <c r="J219" s="40"/>
    </row>
    <row r="220" spans="2:10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19"/>
        <v>-13760.25</v>
      </c>
      <c r="G220" s="40">
        <f t="shared" si="20"/>
        <v>60870.25</v>
      </c>
      <c r="H220" s="232">
        <f t="shared" si="21"/>
        <v>-0.22605870683954804</v>
      </c>
      <c r="I220" s="40"/>
      <c r="J220" s="40"/>
    </row>
    <row r="221" spans="2:10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19"/>
        <v>-14250</v>
      </c>
      <c r="G221" s="40">
        <f t="shared" si="20"/>
        <v>67530</v>
      </c>
      <c r="H221" s="232">
        <f t="shared" si="21"/>
        <v>-0.21101732563305198</v>
      </c>
      <c r="I221" s="40"/>
      <c r="J221" s="40"/>
    </row>
    <row r="222" spans="2:10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19"/>
        <v>-19047.14</v>
      </c>
      <c r="G222" s="40">
        <f t="shared" si="20"/>
        <v>77261.94</v>
      </c>
      <c r="H222" s="232">
        <f t="shared" si="21"/>
        <v>-0.246526815143394</v>
      </c>
      <c r="I222" s="40"/>
      <c r="J222" s="40"/>
    </row>
    <row r="223" spans="2:10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2">-C223*(D223-E223)</f>
        <v>-19222.143999999993</v>
      </c>
      <c r="G223" s="40">
        <f t="shared" ref="G223:G224" si="23">IF(C223=0, 0,D223*C223)</f>
        <v>83551.944000000003</v>
      </c>
      <c r="H223" s="232">
        <f t="shared" ref="H223:H224" si="24">IF(C223=0, D223, (E223-D223)/D223)</f>
        <v>-0.23006219939059702</v>
      </c>
      <c r="I223" s="40"/>
      <c r="J223" s="40"/>
    </row>
    <row r="224" spans="2:10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2"/>
        <v>-15240.149999999998</v>
      </c>
      <c r="G224" s="40">
        <f t="shared" si="23"/>
        <v>73695.149999999994</v>
      </c>
      <c r="H224" s="232">
        <f t="shared" si="24"/>
        <v>-0.2067999047427137</v>
      </c>
      <c r="I224" s="40"/>
      <c r="J224" s="40"/>
    </row>
    <row r="225" spans="2:10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5">-C225*(D225-E225)</f>
        <v>-14340.15</v>
      </c>
      <c r="G225" s="40">
        <f t="shared" ref="G225:G227" si="26">IF(C225=0, 0,D225*C225)</f>
        <v>73695.149999999994</v>
      </c>
      <c r="H225" s="232">
        <f t="shared" ref="H225:H227" si="27">IF(C225=0, D225, (E225-D225)/D225)</f>
        <v>-0.19458743214444912</v>
      </c>
      <c r="I225" s="40">
        <v>16</v>
      </c>
      <c r="J225" s="40"/>
    </row>
    <row r="226" spans="2:10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5"/>
        <v>-11794.000000000004</v>
      </c>
      <c r="G226" s="40">
        <f t="shared" si="26"/>
        <v>66834</v>
      </c>
      <c r="H226" s="232">
        <f t="shared" si="27"/>
        <v>-0.176467067660173</v>
      </c>
      <c r="I226" s="40"/>
      <c r="J226" s="40"/>
    </row>
    <row r="227" spans="2:10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5"/>
        <v>-11115.000000000004</v>
      </c>
      <c r="G227" s="40">
        <f t="shared" si="26"/>
        <v>73035</v>
      </c>
      <c r="H227" s="232">
        <f t="shared" si="27"/>
        <v>-0.15218730745532968</v>
      </c>
      <c r="I227" s="40" t="s">
        <v>261</v>
      </c>
      <c r="J227" s="40"/>
    </row>
    <row r="228" spans="2:10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8">-C228*(D228-E228)</f>
        <v>-16785.000000000004</v>
      </c>
      <c r="G228" s="40">
        <f t="shared" ref="G228:G229" si="29">IF(C228=0, 0,D228*C228)</f>
        <v>73035</v>
      </c>
      <c r="H228" s="232">
        <f t="shared" ref="H228:H229" si="30">IF(C228=0, D228, (E228-D228)/D228)</f>
        <v>-0.22982131854590268</v>
      </c>
      <c r="I228" s="40"/>
      <c r="J228" s="40"/>
    </row>
    <row r="229" spans="2:10" x14ac:dyDescent="0.25">
      <c r="B229" s="193">
        <v>42556</v>
      </c>
      <c r="C229" s="468">
        <v>5000</v>
      </c>
      <c r="D229" s="469">
        <v>15.7963</v>
      </c>
      <c r="E229" s="40">
        <v>11.91</v>
      </c>
      <c r="F229" s="40">
        <f t="shared" si="28"/>
        <v>-19431.5</v>
      </c>
      <c r="G229" s="40">
        <f t="shared" si="29"/>
        <v>78981.5</v>
      </c>
      <c r="H229" s="232">
        <f t="shared" si="30"/>
        <v>-0.24602596810645533</v>
      </c>
      <c r="I229" s="40">
        <v>15.6</v>
      </c>
      <c r="J229" s="40"/>
    </row>
    <row r="230" spans="2:10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1">-C230*(D230-E230)</f>
        <v>-17741.700000000012</v>
      </c>
      <c r="G230" s="40">
        <f t="shared" ref="G230" si="32">IF(C230=0, 0,D230*C230)</f>
        <v>72641.700000000012</v>
      </c>
      <c r="H230" s="232">
        <f t="shared" ref="H230" si="33">IF(C230=0, D230, (E230-D230)/D230)</f>
        <v>-0.24423574888803551</v>
      </c>
      <c r="I230" s="40"/>
      <c r="J230" s="40"/>
    </row>
    <row r="231" spans="2:10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4">-C231*(D231-E231)</f>
        <v>-15851.700000000012</v>
      </c>
      <c r="G231" s="40">
        <f t="shared" ref="G231" si="35">IF(C231=0, 0,D231*C231)</f>
        <v>72641.700000000012</v>
      </c>
      <c r="H231" s="232">
        <f t="shared" ref="H231" si="36">IF(C231=0, D231, (E231-D231)/D231)</f>
        <v>-0.21821763532516461</v>
      </c>
      <c r="I231" s="40"/>
      <c r="J231" s="40"/>
    </row>
    <row r="232" spans="2:10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7">-C232*(D232-E232)</f>
        <v>-15763.5</v>
      </c>
      <c r="G232" s="40">
        <f t="shared" ref="G232" si="38">IF(C232=0, 0,D232*C232)</f>
        <v>72643.5</v>
      </c>
      <c r="H232" s="232">
        <f t="shared" ref="H232" si="39">IF(C232=0, D232, (E232-D232)/D232)</f>
        <v>-0.21699807966301182</v>
      </c>
      <c r="I232" s="40"/>
      <c r="J232" s="40"/>
    </row>
    <row r="233" spans="2:10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0">-C233*(D233-E233)</f>
        <v>-13333.500000000004</v>
      </c>
      <c r="G233" s="40">
        <f t="shared" ref="G233" si="41">IF(C233=0, 0,D233*C233)</f>
        <v>72643.5</v>
      </c>
      <c r="H233" s="232">
        <f t="shared" ref="H233" si="42">IF(C233=0, D233, (E233-D233)/D233)</f>
        <v>-0.18354704825621018</v>
      </c>
      <c r="I233" s="40"/>
      <c r="J233" s="40"/>
    </row>
    <row r="234" spans="2:10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3">-C234*(D234-E234)</f>
        <v>-10052</v>
      </c>
      <c r="G234" s="40">
        <f t="shared" ref="G234" si="44">IF(C234=0, 0,D234*C234)</f>
        <v>65732</v>
      </c>
      <c r="H234" s="232">
        <f t="shared" ref="H234" si="45">IF(C234=0, D234, (E234-D234)/D234)</f>
        <v>-0.15292399440150917</v>
      </c>
      <c r="I234" s="40"/>
      <c r="J234" s="40"/>
    </row>
    <row r="235" spans="2:10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6">-C235*(D235-E235)</f>
        <v>-7249.2800000000043</v>
      </c>
      <c r="G235" s="40">
        <f t="shared" ref="G235" si="47">IF(C235=0, 0,D235*C235)</f>
        <v>54193.280000000006</v>
      </c>
      <c r="H235" s="232">
        <f t="shared" ref="H235" si="48">IF(C235=0, D235, (E235-D235)/D235)</f>
        <v>-0.1337671386563058</v>
      </c>
      <c r="I235" s="40"/>
      <c r="J235" s="40"/>
    </row>
    <row r="236" spans="2:10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49">-C236*(D236-E236)</f>
        <v>-8771.3200000000015</v>
      </c>
      <c r="G236" s="40">
        <f t="shared" ref="G236:G237" si="50">IF(C236=0, 0,D236*C236)</f>
        <v>57017.32</v>
      </c>
      <c r="H236" s="232">
        <f t="shared" ref="H236:H237" si="51">IF(C236=0, D236, (E236-D236)/D236)</f>
        <v>-0.15383606244558673</v>
      </c>
      <c r="I236" s="40"/>
      <c r="J236" s="40"/>
    </row>
    <row r="237" spans="2:10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49"/>
        <v>-10069.200000000003</v>
      </c>
      <c r="G237" s="40">
        <f t="shared" si="50"/>
        <v>65309.200000000004</v>
      </c>
      <c r="H237" s="232">
        <f t="shared" si="51"/>
        <v>-0.15417735939193869</v>
      </c>
      <c r="I237" s="40"/>
      <c r="J237" s="40"/>
    </row>
    <row r="238" spans="2:10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2">-C238*(D238-E238)</f>
        <v>-10289.249999999993</v>
      </c>
      <c r="G238" s="40">
        <f t="shared" ref="G238:G242" si="53">IF(C238=0, 0,D238*C238)</f>
        <v>72119.25</v>
      </c>
      <c r="H238" s="232">
        <f t="shared" ref="H238:H242" si="54">IF(C238=0, D238, (E238-D238)/D238)</f>
        <v>-0.14266995289052498</v>
      </c>
      <c r="I238" s="40"/>
      <c r="J238" s="40"/>
    </row>
    <row r="239" spans="2:10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2"/>
        <v>-11755.169999999996</v>
      </c>
      <c r="G239" s="40">
        <f t="shared" si="53"/>
        <v>74735.17</v>
      </c>
      <c r="H239" s="232">
        <f t="shared" si="54"/>
        <v>-0.15729100502480955</v>
      </c>
      <c r="I239" s="40"/>
      <c r="J239" s="40"/>
    </row>
    <row r="240" spans="2:10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2"/>
        <v>-8821.7999999999993</v>
      </c>
      <c r="G240" s="40">
        <f t="shared" si="53"/>
        <v>71956.800000000003</v>
      </c>
      <c r="H240" s="232">
        <f t="shared" si="54"/>
        <v>-0.12259855913548129</v>
      </c>
      <c r="I240" s="40" t="s">
        <v>348</v>
      </c>
      <c r="J240" s="40"/>
    </row>
    <row r="241" spans="2:10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2"/>
        <v>-6552.0000000000064</v>
      </c>
      <c r="G241" s="40">
        <f t="shared" si="53"/>
        <v>64632.000000000007</v>
      </c>
      <c r="H241" s="232">
        <f t="shared" si="54"/>
        <v>-0.10137393241737848</v>
      </c>
      <c r="I241" s="40">
        <v>16</v>
      </c>
      <c r="J241" s="40"/>
    </row>
    <row r="242" spans="2:10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2"/>
        <v>-7832.0000000000082</v>
      </c>
      <c r="G242" s="40">
        <f t="shared" si="53"/>
        <v>64632.000000000007</v>
      </c>
      <c r="H242" s="232">
        <f t="shared" si="54"/>
        <v>-0.12117836365886879</v>
      </c>
      <c r="I242" s="40"/>
      <c r="J242" s="40"/>
    </row>
    <row r="243" spans="2:10" x14ac:dyDescent="0.25">
      <c r="B243" s="193">
        <v>42597</v>
      </c>
      <c r="C243" s="455">
        <v>2000</v>
      </c>
      <c r="D243" s="456">
        <v>17.3687</v>
      </c>
      <c r="E243" s="40">
        <v>15.53</v>
      </c>
      <c r="F243" s="40">
        <f t="shared" ref="F243:F244" si="55">-C243*(D243-E243)</f>
        <v>-3677.4000000000024</v>
      </c>
      <c r="G243" s="40">
        <f t="shared" ref="G243:G244" si="56">IF(C243=0, 0,D243*C243)</f>
        <v>34737.4</v>
      </c>
      <c r="H243" s="232">
        <f t="shared" ref="H243:H244" si="57">IF(C243=0, D243, (E243-D243)/D243)</f>
        <v>-0.10586284523309177</v>
      </c>
      <c r="I243" s="457">
        <v>17</v>
      </c>
      <c r="J243" s="40"/>
    </row>
    <row r="244" spans="2:10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5"/>
        <v>-3622.5999999999985</v>
      </c>
      <c r="G244" s="40">
        <f t="shared" si="56"/>
        <v>34662.6</v>
      </c>
      <c r="H244" s="232">
        <f t="shared" si="57"/>
        <v>-0.10451033678950797</v>
      </c>
      <c r="I244" s="40"/>
      <c r="J244" s="40"/>
    </row>
    <row r="245" spans="2:10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8">-C245*(D245-E245)</f>
        <v>-3122.5999999999985</v>
      </c>
      <c r="G245" s="40">
        <f t="shared" ref="G245" si="59">IF(C245=0, 0,D245*C245)</f>
        <v>34662.6</v>
      </c>
      <c r="H245" s="232">
        <f t="shared" ref="H245" si="60">IF(C245=0, D245, (E245-D245)/D245)</f>
        <v>-9.0085567730060601E-2</v>
      </c>
      <c r="I245" s="40"/>
      <c r="J245" s="40"/>
    </row>
    <row r="246" spans="2:10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1">-C246*(D246-E246)</f>
        <v>-2162.5999999999976</v>
      </c>
      <c r="G246" s="40">
        <f t="shared" ref="G246" si="62">IF(C246=0, 0,D246*C246)</f>
        <v>34662.6</v>
      </c>
      <c r="H246" s="232">
        <f t="shared" ref="H246" si="63">IF(C246=0, D246, (E246-D246)/D246)</f>
        <v>-6.2390011135921651E-2</v>
      </c>
      <c r="I246" s="40"/>
      <c r="J246" s="40"/>
    </row>
    <row r="247" spans="2:10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4">-C247*(D247-E247)</f>
        <v>-2282.5999999999949</v>
      </c>
      <c r="G247" s="40">
        <f t="shared" ref="G247" si="65">IF(C247=0, 0,D247*C247)</f>
        <v>34662.6</v>
      </c>
      <c r="H247" s="232">
        <f t="shared" ref="H247" si="66">IF(C247=0, D247, (E247-D247)/D247)</f>
        <v>-6.5851955710188939E-2</v>
      </c>
      <c r="I247" s="40"/>
      <c r="J247" s="40"/>
    </row>
    <row r="248" spans="2:10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7">-C248*(D248-E248)</f>
        <v>-2262.599999999999</v>
      </c>
      <c r="G248" s="40">
        <f t="shared" ref="G248" si="68">IF(C248=0, 0,D248*C248)</f>
        <v>34662.6</v>
      </c>
      <c r="H248" s="232">
        <f t="shared" ref="H248" si="69">IF(C248=0, D248, (E248-D248)/D248)</f>
        <v>-6.5274964947811168E-2</v>
      </c>
      <c r="I248" s="40"/>
      <c r="J248" s="40"/>
    </row>
    <row r="249" spans="2:10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0">-C249*(D249-E249)</f>
        <v>-842.59999999999741</v>
      </c>
      <c r="G249" s="40">
        <f t="shared" ref="G249" si="71">IF(C249=0, 0,D249*C249)</f>
        <v>34662.6</v>
      </c>
      <c r="H249" s="232">
        <f t="shared" ref="H249" si="72">IF(C249=0, D249, (E249-D249)/D249)</f>
        <v>-2.4308620818980612E-2</v>
      </c>
      <c r="I249" s="40"/>
      <c r="J249" s="40"/>
    </row>
    <row r="250" spans="2:10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3">-C250*(D250-E250)</f>
        <v>-1182.6000000000008</v>
      </c>
      <c r="G250" s="40">
        <f t="shared" ref="G250" si="74">IF(C250=0, 0,D250*C250)</f>
        <v>34662.6</v>
      </c>
      <c r="H250" s="232">
        <f t="shared" ref="H250" si="75">IF(C250=0, D250, (E250-D250)/D250)</f>
        <v>-3.4117463779404916E-2</v>
      </c>
      <c r="I250" s="40"/>
      <c r="J250" s="40"/>
    </row>
    <row r="251" spans="2:10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6">-C251*(D251-E251)</f>
        <v>-1262.599999999999</v>
      </c>
      <c r="G251" s="40">
        <f t="shared" ref="G251:G252" si="77">IF(C251=0, 0,D251*C251)</f>
        <v>34662.6</v>
      </c>
      <c r="H251" s="232">
        <f t="shared" ref="H251:H252" si="78">IF(C251=0, D251, (E251-D251)/D251)</f>
        <v>-3.6425426828916446E-2</v>
      </c>
      <c r="I251" s="40"/>
      <c r="J251" s="40"/>
    </row>
    <row r="252" spans="2:10" x14ac:dyDescent="0.25">
      <c r="B252" s="193">
        <v>42619</v>
      </c>
      <c r="C252" s="455">
        <v>2000</v>
      </c>
      <c r="D252" s="456">
        <v>17.273900000000001</v>
      </c>
      <c r="E252" s="40">
        <v>17.010000000000002</v>
      </c>
      <c r="F252" s="40">
        <f t="shared" si="76"/>
        <v>-527.79999999999916</v>
      </c>
      <c r="G252" s="40">
        <f t="shared" si="77"/>
        <v>34547.800000000003</v>
      </c>
      <c r="H252" s="232">
        <f t="shared" si="78"/>
        <v>-1.5277383798678906E-2</v>
      </c>
      <c r="I252" s="457">
        <v>17</v>
      </c>
      <c r="J252" s="40"/>
    </row>
    <row r="253" spans="2:10" x14ac:dyDescent="0.25">
      <c r="B253" s="193">
        <v>42620</v>
      </c>
      <c r="C253" s="455">
        <v>2000</v>
      </c>
      <c r="D253" s="456">
        <v>17.234000000000002</v>
      </c>
      <c r="E253" s="40">
        <v>17.16</v>
      </c>
      <c r="F253" s="40">
        <f t="shared" ref="F253:F255" si="79">-C253*(D253-E253)</f>
        <v>-148.00000000000324</v>
      </c>
      <c r="G253" s="40">
        <f t="shared" ref="G253:G255" si="80">IF(C253=0, 0,D253*C253)</f>
        <v>34468</v>
      </c>
      <c r="H253" s="232">
        <f t="shared" ref="H253:H255" si="81">IF(C253=0, D253, (E253-D253)/D253)</f>
        <v>-4.2938377625624706E-3</v>
      </c>
      <c r="I253" s="457">
        <v>17</v>
      </c>
      <c r="J253" s="40"/>
    </row>
    <row r="254" spans="2:10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79"/>
        <v>421.79999999999751</v>
      </c>
      <c r="G254" s="40">
        <f t="shared" si="80"/>
        <v>25753.200000000001</v>
      </c>
      <c r="H254" s="232">
        <f t="shared" si="81"/>
        <v>1.6378547132006798E-2</v>
      </c>
      <c r="I254" s="40"/>
      <c r="J254" s="40"/>
    </row>
    <row r="255" spans="2:10" x14ac:dyDescent="0.25">
      <c r="B255" s="193">
        <v>42622</v>
      </c>
      <c r="C255" s="455">
        <v>2000</v>
      </c>
      <c r="D255" s="456">
        <v>17.137899999999998</v>
      </c>
      <c r="E255" s="40">
        <v>16.809999999999999</v>
      </c>
      <c r="F255" s="40">
        <f t="shared" si="79"/>
        <v>-655.79999999999927</v>
      </c>
      <c r="G255" s="40">
        <f t="shared" si="80"/>
        <v>34275.799999999996</v>
      </c>
      <c r="H255" s="232">
        <f t="shared" si="81"/>
        <v>-1.9133032635270348E-2</v>
      </c>
      <c r="I255" s="457">
        <v>17</v>
      </c>
      <c r="J255" s="40"/>
    </row>
    <row r="256" spans="2:10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:F257" si="82">-C256*(D256-E256)</f>
        <v>24.200000000000443</v>
      </c>
      <c r="G256" s="40">
        <f t="shared" ref="G256:G257" si="83">IF(C256=0, 0,D256*C256)</f>
        <v>34275.799999999996</v>
      </c>
      <c r="H256" s="232">
        <f t="shared" ref="H256:H257" si="84">IF(C256=0, D256, (E256-D256)/D256)</f>
        <v>7.0603749584256077E-4</v>
      </c>
      <c r="I256" s="40"/>
      <c r="J256" s="40"/>
    </row>
    <row r="257" spans="2:10" x14ac:dyDescent="0.25">
      <c r="B257" s="193">
        <v>42626</v>
      </c>
      <c r="C257" s="10">
        <v>2100</v>
      </c>
      <c r="D257" s="200">
        <v>17.1065</v>
      </c>
      <c r="E257" s="40">
        <v>16.75</v>
      </c>
      <c r="F257" s="40">
        <f t="shared" si="82"/>
        <v>-748.650000000001</v>
      </c>
      <c r="G257" s="40">
        <f t="shared" si="83"/>
        <v>35923.65</v>
      </c>
      <c r="H257" s="232">
        <f t="shared" si="84"/>
        <v>-2.0840031566948265E-2</v>
      </c>
      <c r="I257" s="40"/>
      <c r="J257" s="40"/>
    </row>
    <row r="258" spans="2:10" x14ac:dyDescent="0.25">
      <c r="B258" s="193">
        <v>42627</v>
      </c>
      <c r="C258" s="10">
        <v>2100</v>
      </c>
      <c r="D258" s="200">
        <v>17.1065</v>
      </c>
      <c r="E258" s="40">
        <v>16.93</v>
      </c>
      <c r="F258" s="40">
        <f t="shared" ref="F258" si="85">-C258*(D258-E258)</f>
        <v>-370.65000000000163</v>
      </c>
      <c r="G258" s="40">
        <f t="shared" ref="G258" si="86">IF(C258=0, 0,D258*C258)</f>
        <v>35923.65</v>
      </c>
      <c r="H258" s="232">
        <f t="shared" ref="H258" si="87">IF(C258=0, D258, (E258-D258)/D258)</f>
        <v>-1.0317715488264739E-2</v>
      </c>
      <c r="I258" s="40"/>
      <c r="J258" s="40"/>
    </row>
    <row r="259" spans="2:10" x14ac:dyDescent="0.25">
      <c r="B259" s="193">
        <v>42628</v>
      </c>
      <c r="C259" s="10">
        <v>2100</v>
      </c>
      <c r="D259" s="200">
        <v>17.1065</v>
      </c>
      <c r="E259" s="40">
        <v>17.45</v>
      </c>
      <c r="F259" s="40">
        <f t="shared" ref="F259" si="88">-C259*(D259-E259)</f>
        <v>721.34999999999752</v>
      </c>
      <c r="G259" s="40">
        <f t="shared" ref="G259" si="89">IF(C259=0, 0,D259*C259)</f>
        <v>35923.65</v>
      </c>
      <c r="H259" s="232">
        <f t="shared" ref="H259" si="90">IF(C259=0, D259, (E259-D259)/D259)</f>
        <v>2.008008651682102E-2</v>
      </c>
      <c r="I259" s="40"/>
      <c r="J259" s="40"/>
    </row>
    <row r="260" spans="2:10" x14ac:dyDescent="0.25">
      <c r="B260" s="193">
        <v>42629</v>
      </c>
      <c r="C260" s="10">
        <v>2100</v>
      </c>
      <c r="D260" s="200">
        <v>17.1065</v>
      </c>
      <c r="E260" s="40">
        <v>17.48</v>
      </c>
      <c r="F260" s="40">
        <f t="shared" ref="F260" si="91">-C260*(D260-E260)</f>
        <v>784.34999999999991</v>
      </c>
      <c r="G260" s="40">
        <f t="shared" ref="G260" si="92">IF(C260=0, 0,D260*C260)</f>
        <v>35923.65</v>
      </c>
      <c r="H260" s="232">
        <f t="shared" ref="H260" si="93">IF(C260=0, D260, (E260-D260)/D260)</f>
        <v>2.1833805863268343E-2</v>
      </c>
      <c r="I260" s="40"/>
      <c r="J260" s="40"/>
    </row>
    <row r="261" spans="2:10" x14ac:dyDescent="0.25">
      <c r="B261" s="193">
        <v>42632</v>
      </c>
      <c r="C261" s="10">
        <v>2100</v>
      </c>
      <c r="D261" s="200">
        <v>17.106529999999999</v>
      </c>
      <c r="E261" s="40">
        <v>16.95</v>
      </c>
      <c r="F261" s="40">
        <f t="shared" ref="F261:F262" si="94">-C261*(D261-E261)</f>
        <v>-328.71300000000014</v>
      </c>
      <c r="G261" s="40">
        <f t="shared" ref="G261:G262" si="95">IF(C261=0, 0,D261*C261)</f>
        <v>35923.712999999996</v>
      </c>
      <c r="H261" s="232">
        <f t="shared" ref="H261:H262" si="96">IF(C261=0, D261, (E261-D261)/D261)</f>
        <v>-9.150306929576019E-3</v>
      </c>
      <c r="I261" s="40"/>
      <c r="J261" s="40"/>
    </row>
    <row r="262" spans="2:10" x14ac:dyDescent="0.25">
      <c r="B262" s="193">
        <v>42634</v>
      </c>
      <c r="C262" s="10">
        <v>1600</v>
      </c>
      <c r="D262" s="200">
        <v>16.943059999999999</v>
      </c>
      <c r="E262" s="40">
        <v>17.66</v>
      </c>
      <c r="F262" s="40">
        <f t="shared" si="94"/>
        <v>1147.1040000000016</v>
      </c>
      <c r="G262" s="40">
        <f t="shared" si="95"/>
        <v>27108.895999999997</v>
      </c>
      <c r="H262" s="232">
        <f t="shared" si="96"/>
        <v>4.2314670431433346E-2</v>
      </c>
      <c r="I262" s="40"/>
      <c r="J262" s="40"/>
    </row>
    <row r="263" spans="2:10" x14ac:dyDescent="0.25">
      <c r="B263" s="193">
        <v>42635</v>
      </c>
      <c r="C263" s="10">
        <v>1600</v>
      </c>
      <c r="D263" s="200">
        <v>16.943059999999999</v>
      </c>
      <c r="E263" s="40">
        <v>17.59</v>
      </c>
      <c r="F263" s="40">
        <f t="shared" ref="F263" si="97">-C263*(D263-E263)</f>
        <v>1035.1040000000012</v>
      </c>
      <c r="G263" s="40">
        <f t="shared" ref="G263" si="98">IF(C263=0, 0,D263*C263)</f>
        <v>27108.895999999997</v>
      </c>
      <c r="H263" s="232">
        <f t="shared" ref="H263" si="99">IF(C263=0, D263, (E263-D263)/D263)</f>
        <v>3.8183185327797978E-2</v>
      </c>
      <c r="I263" s="40"/>
      <c r="J263" s="40"/>
    </row>
    <row r="264" spans="2:10" x14ac:dyDescent="0.25">
      <c r="B264" s="193">
        <v>42640</v>
      </c>
      <c r="C264" s="10">
        <v>1600</v>
      </c>
      <c r="D264" s="200">
        <v>16.943059999999999</v>
      </c>
      <c r="E264" s="40">
        <v>18</v>
      </c>
      <c r="F264" s="40">
        <f t="shared" ref="F264:F265" si="100">-C264*(D264-E264)</f>
        <v>1691.1040000000014</v>
      </c>
      <c r="G264" s="40">
        <f t="shared" ref="G264:G265" si="101">IF(C264=0, 0,D264*C264)</f>
        <v>27108.895999999997</v>
      </c>
      <c r="H264" s="232">
        <f t="shared" ref="H264:H265" si="102">IF(C264=0, D264, (E264-D264)/D264)</f>
        <v>6.2381883791947909E-2</v>
      </c>
      <c r="I264" s="40"/>
      <c r="J264" s="40"/>
    </row>
    <row r="265" spans="2:10" x14ac:dyDescent="0.25">
      <c r="B265" s="193">
        <v>42641</v>
      </c>
      <c r="C265" s="10">
        <v>1800</v>
      </c>
      <c r="D265" s="200">
        <v>16.979289999999999</v>
      </c>
      <c r="E265" s="40">
        <v>17.440000000000001</v>
      </c>
      <c r="F265" s="40">
        <f t="shared" si="100"/>
        <v>829.27800000000434</v>
      </c>
      <c r="G265" s="40">
        <f t="shared" si="101"/>
        <v>30562.721999999998</v>
      </c>
      <c r="H265" s="232">
        <f t="shared" si="102"/>
        <v>2.71336433973389E-2</v>
      </c>
      <c r="I265" s="40"/>
      <c r="J265" s="40"/>
    </row>
    <row r="266" spans="2:10" x14ac:dyDescent="0.25">
      <c r="B266" s="193">
        <v>42643</v>
      </c>
      <c r="C266" s="10">
        <v>1800</v>
      </c>
      <c r="D266" s="200">
        <v>16.979289999999999</v>
      </c>
      <c r="E266" s="40">
        <v>17.78</v>
      </c>
      <c r="F266" s="40">
        <f t="shared" ref="F266:F267" si="103">-C266*(D266-E266)</f>
        <v>1441.2780000000041</v>
      </c>
      <c r="G266" s="40">
        <f t="shared" ref="G266:G267" si="104">IF(C266=0, 0,D266*C266)</f>
        <v>30562.721999999998</v>
      </c>
      <c r="H266" s="232">
        <f t="shared" ref="H266:H267" si="105">IF(C266=0, D266, (E266-D266)/D266)</f>
        <v>4.7158037821369583E-2</v>
      </c>
      <c r="I266" s="40"/>
      <c r="J266" s="40"/>
    </row>
    <row r="267" spans="2:10" x14ac:dyDescent="0.25">
      <c r="B267" s="193">
        <v>42647</v>
      </c>
      <c r="C267" s="455">
        <v>2000</v>
      </c>
      <c r="D267" s="456">
        <v>16.989360000000001</v>
      </c>
      <c r="E267" s="40">
        <v>17.8</v>
      </c>
      <c r="F267" s="40">
        <f t="shared" si="103"/>
        <v>1621.2799999999988</v>
      </c>
      <c r="G267" s="40">
        <f t="shared" si="104"/>
        <v>33978.720000000001</v>
      </c>
      <c r="H267" s="232">
        <f t="shared" si="105"/>
        <v>4.7714569589437116E-2</v>
      </c>
      <c r="I267" s="582" t="s">
        <v>675</v>
      </c>
      <c r="J267" s="202" t="s">
        <v>673</v>
      </c>
    </row>
    <row r="268" spans="2:10" x14ac:dyDescent="0.25">
      <c r="B268" s="193">
        <v>42648</v>
      </c>
      <c r="C268" s="10">
        <v>2000</v>
      </c>
      <c r="D268" s="200">
        <v>16.989360000000001</v>
      </c>
      <c r="E268" s="40">
        <v>17.7</v>
      </c>
      <c r="F268" s="40">
        <f t="shared" ref="F268" si="106">-C268*(D268-E268)</f>
        <v>1421.2799999999959</v>
      </c>
      <c r="G268" s="40">
        <f t="shared" ref="G268" si="107">IF(C268=0, 0,D268*C268)</f>
        <v>33978.720000000001</v>
      </c>
      <c r="H268" s="232">
        <f t="shared" ref="H268" si="108">IF(C268=0, D268, (E268-D268)/D268)</f>
        <v>4.1828532681631204E-2</v>
      </c>
      <c r="I268" s="40"/>
      <c r="J268" s="40"/>
    </row>
    <row r="269" spans="2:10" x14ac:dyDescent="0.25">
      <c r="B269" s="193"/>
      <c r="C269" s="10"/>
      <c r="D269" s="200"/>
      <c r="E269" s="40"/>
      <c r="F269" s="40"/>
      <c r="G269" s="40"/>
      <c r="H269" s="232"/>
      <c r="I269" s="40"/>
      <c r="J269" s="40"/>
    </row>
    <row r="270" spans="2:10" x14ac:dyDescent="0.25">
      <c r="B270" s="193"/>
      <c r="C270" s="10"/>
      <c r="D270" s="200"/>
      <c r="E270" s="40"/>
      <c r="F270" s="40"/>
      <c r="G270" s="40"/>
      <c r="H270" s="232"/>
      <c r="I270" s="40"/>
      <c r="J270" s="40"/>
    </row>
    <row r="271" spans="2:10" x14ac:dyDescent="0.25">
      <c r="B271" s="193"/>
      <c r="C271" s="10"/>
      <c r="D271" s="200"/>
      <c r="E271" s="40"/>
      <c r="F271" s="40"/>
      <c r="G271" s="40"/>
      <c r="H271" s="232"/>
      <c r="I271" s="40"/>
      <c r="J271" s="40"/>
    </row>
    <row r="272" spans="2:10" x14ac:dyDescent="0.25">
      <c r="B272" s="193"/>
      <c r="C272" s="10"/>
      <c r="D272" s="200"/>
      <c r="E272" s="40"/>
      <c r="F272" s="40"/>
      <c r="G272" s="40"/>
      <c r="H272" s="232"/>
      <c r="I272" s="40"/>
      <c r="J272" s="40"/>
    </row>
    <row r="273" spans="2:10" x14ac:dyDescent="0.25">
      <c r="B273" s="193"/>
      <c r="C273" s="10"/>
      <c r="D273" s="200"/>
      <c r="E273" s="40"/>
      <c r="F273" s="40"/>
      <c r="G273" s="40"/>
      <c r="H273" s="232"/>
      <c r="I273" s="40"/>
      <c r="J273" s="40"/>
    </row>
    <row r="274" spans="2:10" x14ac:dyDescent="0.25">
      <c r="B274" s="193"/>
      <c r="C274" s="10"/>
      <c r="D274" s="200"/>
      <c r="E274" s="40"/>
      <c r="F274" s="40"/>
      <c r="G274" s="40"/>
      <c r="H274" s="232"/>
      <c r="I274" s="40"/>
      <c r="J274" s="40"/>
    </row>
    <row r="275" spans="2:10" x14ac:dyDescent="0.25">
      <c r="B275" s="193"/>
      <c r="C275" s="10"/>
      <c r="D275" s="200"/>
      <c r="E275" s="40"/>
      <c r="F275" s="40"/>
      <c r="G275" s="40"/>
      <c r="H275" s="232"/>
      <c r="I275" s="40"/>
      <c r="J275" s="40"/>
    </row>
    <row r="276" spans="2:10" x14ac:dyDescent="0.25">
      <c r="B276" s="193"/>
      <c r="C276" s="10"/>
      <c r="D276" s="200"/>
      <c r="E276" s="40"/>
      <c r="F276" s="40"/>
      <c r="G276" s="40"/>
      <c r="H276" s="232"/>
      <c r="I276" s="40"/>
      <c r="J276" s="40"/>
    </row>
    <row r="277" spans="2:10" x14ac:dyDescent="0.25">
      <c r="B277" s="193"/>
      <c r="C277" s="10"/>
      <c r="D277" s="200"/>
      <c r="E277" s="40"/>
      <c r="F277" s="40"/>
      <c r="G277" s="40"/>
      <c r="H277" s="232"/>
      <c r="I277" s="40"/>
      <c r="J277" s="40"/>
    </row>
    <row r="278" spans="2:10" x14ac:dyDescent="0.25">
      <c r="B278" s="193"/>
      <c r="C278" s="10"/>
      <c r="D278" s="200"/>
      <c r="E278" s="40"/>
      <c r="F278" s="40"/>
      <c r="G278" s="40"/>
      <c r="H278" s="232"/>
      <c r="I278" s="40"/>
      <c r="J278" s="40"/>
    </row>
    <row r="279" spans="2:10" x14ac:dyDescent="0.25">
      <c r="B279" s="193"/>
      <c r="C279" s="10"/>
      <c r="D279" s="200"/>
      <c r="E279" s="40"/>
      <c r="F279" s="40"/>
      <c r="G279" s="40"/>
      <c r="H279" s="232"/>
      <c r="I279" s="40"/>
      <c r="J279" s="40"/>
    </row>
  </sheetData>
  <mergeCells count="8">
    <mergeCell ref="A92:A94"/>
    <mergeCell ref="B53:B56"/>
    <mergeCell ref="G37:G39"/>
    <mergeCell ref="O44:P44"/>
    <mergeCell ref="G13:G14"/>
    <mergeCell ref="B51:B52"/>
    <mergeCell ref="G51:G52"/>
    <mergeCell ref="M126:M129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79 H166:H279">
    <cfRule type="expression" dxfId="487" priority="43">
      <formula>F146&gt;0</formula>
    </cfRule>
    <cfRule type="expression" dxfId="486" priority="44">
      <formula>F146&lt;0</formula>
    </cfRule>
  </conditionalFormatting>
  <conditionalFormatting sqref="H146:H157">
    <cfRule type="expression" dxfId="485" priority="35">
      <formula>H146&gt;0</formula>
    </cfRule>
    <cfRule type="expression" dxfId="484" priority="36">
      <formula>H146&lt;0</formula>
    </cfRule>
  </conditionalFormatting>
  <conditionalFormatting sqref="H158">
    <cfRule type="expression" dxfId="483" priority="25">
      <formula>H158&gt;0</formula>
    </cfRule>
    <cfRule type="expression" dxfId="482" priority="26">
      <formula>H158&lt;0</formula>
    </cfRule>
  </conditionalFormatting>
  <conditionalFormatting sqref="H159">
    <cfRule type="expression" dxfId="481" priority="21">
      <formula>H159&gt;0</formula>
    </cfRule>
    <cfRule type="expression" dxfId="480" priority="22">
      <formula>H159&lt;0</formula>
    </cfRule>
  </conditionalFormatting>
  <conditionalFormatting sqref="H160:H165">
    <cfRule type="expression" dxfId="479" priority="17">
      <formula>H160&gt;0</formula>
    </cfRule>
    <cfRule type="expression" dxfId="478" priority="18">
      <formula>H160&lt;0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conditionalFormatting sqref="Q7">
    <cfRule type="expression" dxfId="475" priority="3">
      <formula>Q7&gt;0</formula>
    </cfRule>
    <cfRule type="expression" dxfId="47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K27" sqref="K27"/>
    </sheetView>
  </sheetViews>
  <sheetFormatPr defaultRowHeight="15" x14ac:dyDescent="0.25"/>
  <cols>
    <col min="8" max="8" width="9.125" style="72"/>
    <col min="18" max="18" width="7.25" style="34" customWidth="1"/>
    <col min="19" max="19" width="8.875" style="86" customWidth="1"/>
    <col min="20" max="20" width="16.125" customWidth="1"/>
    <col min="21" max="21" width="29.5" customWidth="1"/>
    <col min="22" max="22" width="5.125" customWidth="1"/>
    <col min="23" max="23" width="12" customWidth="1"/>
    <col min="24" max="24" width="8.625" style="2" customWidth="1"/>
    <col min="25" max="26" width="5.625" style="2" bestFit="1" customWidth="1"/>
    <col min="27" max="27" width="5.875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178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42646</v>
      </c>
      <c r="X2" s="103">
        <v>47.98</v>
      </c>
      <c r="Y2" s="103">
        <v>48.24</v>
      </c>
      <c r="Z2" s="103">
        <v>47.62</v>
      </c>
      <c r="AA2" s="103">
        <v>47.8</v>
      </c>
      <c r="AB2" s="101">
        <v>2344600</v>
      </c>
      <c r="AC2" s="100">
        <v>47.8</v>
      </c>
      <c r="AD2" s="2">
        <f>Y2-Z2</f>
        <v>0.62000000000000455</v>
      </c>
      <c r="AE2" s="138">
        <f>AC2/AC3-1</f>
        <v>-3.7515631513130865E-3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46.71</v>
      </c>
      <c r="S3" s="115"/>
      <c r="T3" s="17"/>
      <c r="U3" s="17"/>
      <c r="V3" s="17"/>
      <c r="W3" s="99">
        <v>42643</v>
      </c>
      <c r="X3" s="103">
        <v>47.5</v>
      </c>
      <c r="Y3" s="103">
        <v>48.25</v>
      </c>
      <c r="Z3" s="103">
        <v>47.32</v>
      </c>
      <c r="AA3" s="103">
        <v>47.98</v>
      </c>
      <c r="AB3" s="101">
        <v>4208700</v>
      </c>
      <c r="AC3" s="100">
        <v>47.98</v>
      </c>
      <c r="AD3" s="2">
        <f t="shared" ref="AD3:AD66" si="0">Y3-Z3</f>
        <v>0.92999999999999972</v>
      </c>
      <c r="AE3" s="138">
        <f t="shared" ref="AE3:AE66" si="1">AC3/AC4-1</f>
        <v>1.3947590870667659E-2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46.71</v>
      </c>
      <c r="R4" s="558">
        <v>-8.0999999999999996E-3</v>
      </c>
      <c r="W4" s="99">
        <v>42642</v>
      </c>
      <c r="X4" s="103">
        <v>48</v>
      </c>
      <c r="Y4" s="103">
        <v>48.09</v>
      </c>
      <c r="Z4" s="103">
        <v>47.08</v>
      </c>
      <c r="AA4" s="103">
        <v>47.32</v>
      </c>
      <c r="AB4" s="101">
        <v>2543200</v>
      </c>
      <c r="AC4" s="100">
        <v>47.32</v>
      </c>
      <c r="AD4" s="2">
        <f t="shared" si="0"/>
        <v>1.0100000000000051</v>
      </c>
      <c r="AE4" s="138">
        <f t="shared" si="1"/>
        <v>-1.6420702556640965E-2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42641</v>
      </c>
      <c r="X5" s="103">
        <v>47.63</v>
      </c>
      <c r="Y5" s="103">
        <v>48.14</v>
      </c>
      <c r="Z5" s="103">
        <v>47.3</v>
      </c>
      <c r="AA5" s="103">
        <v>48.11</v>
      </c>
      <c r="AB5" s="101">
        <v>2782800</v>
      </c>
      <c r="AC5" s="100">
        <v>48.11</v>
      </c>
      <c r="AD5" s="2">
        <f t="shared" si="0"/>
        <v>0.84000000000000341</v>
      </c>
      <c r="AE5" s="138">
        <f t="shared" si="1"/>
        <v>1.2842105263157988E-2</v>
      </c>
    </row>
    <row r="6" spans="1:31" x14ac:dyDescent="0.25">
      <c r="O6" s="11" t="s">
        <v>64</v>
      </c>
      <c r="Q6" s="2">
        <f>Q3*Q2</f>
        <v>0</v>
      </c>
      <c r="S6" s="85"/>
      <c r="W6" s="99">
        <v>42640</v>
      </c>
      <c r="X6" s="103">
        <v>47.36</v>
      </c>
      <c r="Y6" s="103">
        <v>47.69</v>
      </c>
      <c r="Z6" s="103">
        <v>47.08</v>
      </c>
      <c r="AA6" s="103">
        <v>47.5</v>
      </c>
      <c r="AB6" s="101">
        <v>2658100</v>
      </c>
      <c r="AC6" s="100">
        <v>47.5</v>
      </c>
      <c r="AD6" s="2">
        <f t="shared" si="0"/>
        <v>0.60999999999999943</v>
      </c>
      <c r="AE6" s="138">
        <f t="shared" si="1"/>
        <v>2.9560810810811411E-3</v>
      </c>
    </row>
    <row r="7" spans="1:31" x14ac:dyDescent="0.25">
      <c r="O7" s="11" t="s">
        <v>185</v>
      </c>
      <c r="Q7" s="2">
        <f>Q10+Q8</f>
        <v>119.92000000000053</v>
      </c>
      <c r="R7">
        <v>0</v>
      </c>
      <c r="W7" s="99">
        <v>42639</v>
      </c>
      <c r="X7" s="103">
        <v>48.25</v>
      </c>
      <c r="Y7" s="103">
        <v>48.3</v>
      </c>
      <c r="Z7" s="103">
        <v>47.32</v>
      </c>
      <c r="AA7" s="103">
        <v>47.36</v>
      </c>
      <c r="AB7" s="101">
        <v>3238900</v>
      </c>
      <c r="AC7" s="100">
        <v>47.36</v>
      </c>
      <c r="AD7" s="2">
        <f t="shared" si="0"/>
        <v>0.97999999999999687</v>
      </c>
      <c r="AE7" s="138">
        <f t="shared" si="1"/>
        <v>-2.1689733526130905E-2</v>
      </c>
    </row>
    <row r="8" spans="1:31" x14ac:dyDescent="0.25">
      <c r="O8" s="11" t="s">
        <v>188</v>
      </c>
      <c r="P8" s="34"/>
      <c r="Q8" s="2">
        <f>K18+M18-F18+Q2*Q4</f>
        <v>0</v>
      </c>
      <c r="S8" s="121"/>
      <c r="W8" s="99">
        <v>42636</v>
      </c>
      <c r="X8" s="103">
        <v>47.98</v>
      </c>
      <c r="Y8" s="103">
        <v>48.71</v>
      </c>
      <c r="Z8" s="103">
        <v>47.94</v>
      </c>
      <c r="AA8" s="103">
        <v>48.41</v>
      </c>
      <c r="AB8" s="101">
        <v>3683700</v>
      </c>
      <c r="AC8" s="100">
        <v>48.41</v>
      </c>
      <c r="AD8" s="2">
        <f t="shared" si="0"/>
        <v>0.77000000000000313</v>
      </c>
      <c r="AE8" s="138">
        <f t="shared" si="1"/>
        <v>1.0436234606553851E-2</v>
      </c>
    </row>
    <row r="9" spans="1:31" x14ac:dyDescent="0.25">
      <c r="O9" s="11" t="s">
        <v>222</v>
      </c>
      <c r="Q9" s="138">
        <f>IF(Q2=0, 0, Q8/Q6)</f>
        <v>0</v>
      </c>
      <c r="W9" s="99">
        <v>42635</v>
      </c>
      <c r="X9" s="103">
        <v>48.77</v>
      </c>
      <c r="Y9" s="103">
        <v>49.04</v>
      </c>
      <c r="Z9" s="103">
        <v>47.72</v>
      </c>
      <c r="AA9" s="103">
        <v>47.91</v>
      </c>
      <c r="AB9" s="101">
        <v>3790800</v>
      </c>
      <c r="AC9" s="100">
        <v>47.91</v>
      </c>
      <c r="AD9" s="2">
        <f t="shared" si="0"/>
        <v>1.3200000000000003</v>
      </c>
      <c r="AE9" s="138">
        <f t="shared" si="1"/>
        <v>-1.1961229119406225E-2</v>
      </c>
    </row>
    <row r="10" spans="1:31" x14ac:dyDescent="0.25">
      <c r="O10" s="11" t="s">
        <v>221</v>
      </c>
      <c r="P10" s="34"/>
      <c r="Q10" s="2">
        <f>M30</f>
        <v>119.92000000000053</v>
      </c>
      <c r="W10" s="99">
        <v>42634</v>
      </c>
      <c r="X10" s="103">
        <v>48.31</v>
      </c>
      <c r="Y10" s="103">
        <v>48.73</v>
      </c>
      <c r="Z10" s="103">
        <v>47.89</v>
      </c>
      <c r="AA10" s="103">
        <v>48.49</v>
      </c>
      <c r="AB10" s="101">
        <v>3215100</v>
      </c>
      <c r="AC10" s="100">
        <v>48.49</v>
      </c>
      <c r="AD10" s="2">
        <f t="shared" si="0"/>
        <v>0.83999999999999631</v>
      </c>
      <c r="AE10" s="138">
        <f t="shared" si="1"/>
        <v>9.7875885047895572E-3</v>
      </c>
    </row>
    <row r="11" spans="1:31" x14ac:dyDescent="0.25">
      <c r="O11" s="11" t="s">
        <v>182</v>
      </c>
      <c r="P11" s="34"/>
      <c r="Q11" s="138">
        <f>VALUE(TRIM(CLEAN(MID(U58, FIND("(", U58)+1, 5))))</f>
        <v>3.6700000000000003E-2</v>
      </c>
      <c r="W11" s="99">
        <v>42633</v>
      </c>
      <c r="X11" s="103">
        <v>49.18</v>
      </c>
      <c r="Y11" s="103">
        <v>49.47</v>
      </c>
      <c r="Z11" s="103">
        <v>48.02</v>
      </c>
      <c r="AA11" s="103">
        <v>48.02</v>
      </c>
      <c r="AB11" s="101">
        <v>3893700</v>
      </c>
      <c r="AC11" s="100">
        <v>48.02</v>
      </c>
      <c r="AD11" s="2">
        <f t="shared" si="0"/>
        <v>1.4499999999999957</v>
      </c>
      <c r="AE11" s="138">
        <f t="shared" si="1"/>
        <v>-1.979995917534183E-2</v>
      </c>
    </row>
    <row r="12" spans="1:31" x14ac:dyDescent="0.25">
      <c r="W12" s="99">
        <v>42632</v>
      </c>
      <c r="X12" s="103">
        <v>49.31</v>
      </c>
      <c r="Y12" s="103">
        <v>49.9</v>
      </c>
      <c r="Z12" s="103">
        <v>48.99</v>
      </c>
      <c r="AA12" s="103">
        <v>48.99</v>
      </c>
      <c r="AB12" s="101">
        <v>2611800</v>
      </c>
      <c r="AC12" s="100">
        <v>48.99</v>
      </c>
      <c r="AD12" s="2">
        <f t="shared" si="0"/>
        <v>0.90999999999999659</v>
      </c>
      <c r="AE12" s="138">
        <f t="shared" si="1"/>
        <v>-4.065867046147531E-3</v>
      </c>
    </row>
    <row r="13" spans="1:31" x14ac:dyDescent="0.25">
      <c r="W13" s="99">
        <v>42629</v>
      </c>
      <c r="X13" s="103">
        <v>49.04</v>
      </c>
      <c r="Y13" s="103">
        <v>49.86</v>
      </c>
      <c r="Z13" s="103">
        <v>48.71</v>
      </c>
      <c r="AA13" s="103">
        <v>49.19</v>
      </c>
      <c r="AB13" s="101">
        <v>5135200</v>
      </c>
      <c r="AC13" s="100">
        <v>49.19</v>
      </c>
      <c r="AD13" s="2">
        <f t="shared" si="0"/>
        <v>1.1499999999999986</v>
      </c>
      <c r="AE13" s="138">
        <f t="shared" si="1"/>
        <v>1.9481865284973976E-2</v>
      </c>
    </row>
    <row r="14" spans="1:31" x14ac:dyDescent="0.25">
      <c r="W14" s="99">
        <v>42628</v>
      </c>
      <c r="X14" s="103">
        <v>47.52</v>
      </c>
      <c r="Y14" s="103">
        <v>48.41</v>
      </c>
      <c r="Z14" s="103">
        <v>47.44</v>
      </c>
      <c r="AA14" s="103">
        <v>48.25</v>
      </c>
      <c r="AB14" s="101">
        <v>2450200</v>
      </c>
      <c r="AC14" s="100">
        <v>48.25</v>
      </c>
      <c r="AD14" s="2">
        <f t="shared" si="0"/>
        <v>0.96999999999999886</v>
      </c>
      <c r="AE14" s="138">
        <f t="shared" si="1"/>
        <v>1.5148327372185966E-2</v>
      </c>
    </row>
    <row r="15" spans="1:31" x14ac:dyDescent="0.25">
      <c r="W15" s="99">
        <v>42627</v>
      </c>
      <c r="X15" s="103">
        <v>47.57</v>
      </c>
      <c r="Y15" s="103">
        <v>47.96</v>
      </c>
      <c r="Z15" s="103">
        <v>47.3</v>
      </c>
      <c r="AA15" s="103">
        <v>47.53</v>
      </c>
      <c r="AB15" s="101">
        <v>1707600</v>
      </c>
      <c r="AC15" s="100">
        <v>47.53</v>
      </c>
      <c r="AD15" s="2">
        <f t="shared" si="0"/>
        <v>0.66000000000000369</v>
      </c>
      <c r="AE15" s="138">
        <f t="shared" si="1"/>
        <v>-4.1902367483761527E-3</v>
      </c>
    </row>
    <row r="16" spans="1:31" x14ac:dyDescent="0.25">
      <c r="W16" s="99">
        <v>42626</v>
      </c>
      <c r="X16" s="103">
        <v>47.88</v>
      </c>
      <c r="Y16" s="103">
        <v>48.39</v>
      </c>
      <c r="Z16" s="103">
        <v>47.39</v>
      </c>
      <c r="AA16" s="103">
        <v>47.73</v>
      </c>
      <c r="AB16" s="101">
        <v>2342500</v>
      </c>
      <c r="AC16" s="100">
        <v>47.73</v>
      </c>
      <c r="AD16" s="2">
        <f t="shared" si="0"/>
        <v>1</v>
      </c>
      <c r="AE16" s="138">
        <f t="shared" si="1"/>
        <v>-9.9564405724954508E-3</v>
      </c>
    </row>
    <row r="17" spans="1:31" x14ac:dyDescent="0.25">
      <c r="W17" s="99">
        <v>42625</v>
      </c>
      <c r="X17" s="103">
        <v>47.3</v>
      </c>
      <c r="Y17" s="103">
        <v>48.44</v>
      </c>
      <c r="Z17" s="103">
        <v>47.17</v>
      </c>
      <c r="AA17" s="103">
        <v>48.21</v>
      </c>
      <c r="AB17" s="101">
        <v>2940600</v>
      </c>
      <c r="AC17" s="100">
        <v>48.21</v>
      </c>
      <c r="AD17" s="2">
        <f t="shared" si="0"/>
        <v>1.269999999999996</v>
      </c>
      <c r="AE17" s="138">
        <f t="shared" si="1"/>
        <v>1.0479983232026813E-2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42622</v>
      </c>
      <c r="X18" s="103">
        <v>48.77</v>
      </c>
      <c r="Y18" s="103">
        <v>48.88</v>
      </c>
      <c r="Z18" s="103">
        <v>47.65</v>
      </c>
      <c r="AA18" s="103">
        <v>47.71</v>
      </c>
      <c r="AB18" s="101">
        <v>2476100</v>
      </c>
      <c r="AC18" s="100">
        <v>47.71</v>
      </c>
      <c r="AD18" s="2">
        <f t="shared" si="0"/>
        <v>1.230000000000004</v>
      </c>
      <c r="AE18" s="138">
        <f t="shared" si="1"/>
        <v>-2.771550845730586E-2</v>
      </c>
    </row>
    <row r="19" spans="1:31" x14ac:dyDescent="0.25">
      <c r="W19" s="99">
        <v>42621</v>
      </c>
      <c r="X19" s="103">
        <v>49.26</v>
      </c>
      <c r="Y19" s="103">
        <v>49.46</v>
      </c>
      <c r="Z19" s="103">
        <v>48.96</v>
      </c>
      <c r="AA19" s="103">
        <v>49.07</v>
      </c>
      <c r="AB19" s="101">
        <v>2251400</v>
      </c>
      <c r="AC19" s="100">
        <v>49.07</v>
      </c>
      <c r="AD19" s="2">
        <f t="shared" si="0"/>
        <v>0.5</v>
      </c>
      <c r="AE19" s="138">
        <f t="shared" si="1"/>
        <v>-8.2861762328212407E-3</v>
      </c>
    </row>
    <row r="20" spans="1:31" x14ac:dyDescent="0.25">
      <c r="W20" s="99">
        <v>42620</v>
      </c>
      <c r="X20" s="103">
        <v>49.15</v>
      </c>
      <c r="Y20" s="103">
        <v>49.63</v>
      </c>
      <c r="Z20" s="103">
        <v>49.05</v>
      </c>
      <c r="AA20" s="103">
        <v>49.48</v>
      </c>
      <c r="AB20" s="101">
        <v>2037500</v>
      </c>
      <c r="AC20" s="100">
        <v>49.48</v>
      </c>
      <c r="AD20" s="2">
        <f t="shared" si="0"/>
        <v>0.5800000000000054</v>
      </c>
      <c r="AE20" s="138">
        <f t="shared" si="1"/>
        <v>2.6342451874366013E-3</v>
      </c>
    </row>
    <row r="21" spans="1:31" x14ac:dyDescent="0.25">
      <c r="W21" s="99">
        <v>42619</v>
      </c>
      <c r="X21" s="103">
        <v>49.25</v>
      </c>
      <c r="Y21" s="103">
        <v>49.48</v>
      </c>
      <c r="Z21" s="103">
        <v>48.92</v>
      </c>
      <c r="AA21" s="103">
        <v>49.35</v>
      </c>
      <c r="AB21" s="101">
        <v>2544200</v>
      </c>
      <c r="AC21" s="100">
        <v>49.35</v>
      </c>
      <c r="AD21" s="2">
        <f t="shared" si="0"/>
        <v>0.55999999999999517</v>
      </c>
      <c r="AE21" s="138">
        <f t="shared" si="1"/>
        <v>4.6824104234528541E-3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159</v>
      </c>
      <c r="W22" s="99">
        <v>42615</v>
      </c>
      <c r="X22" s="103">
        <v>49</v>
      </c>
      <c r="Y22" s="103">
        <v>49.23</v>
      </c>
      <c r="Z22" s="103">
        <v>48.77</v>
      </c>
      <c r="AA22" s="103">
        <v>49.12</v>
      </c>
      <c r="AB22" s="101">
        <v>1657000</v>
      </c>
      <c r="AC22" s="100">
        <v>49.12</v>
      </c>
      <c r="AD22" s="2">
        <f t="shared" si="0"/>
        <v>0.45999999999999375</v>
      </c>
      <c r="AE22" s="138">
        <f t="shared" si="1"/>
        <v>8.4171628002462917E-3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42614</v>
      </c>
      <c r="X23" s="103">
        <v>48.59</v>
      </c>
      <c r="Y23" s="103">
        <v>48.99</v>
      </c>
      <c r="Z23" s="103">
        <v>48.3</v>
      </c>
      <c r="AA23" s="103">
        <v>48.71</v>
      </c>
      <c r="AB23" s="101">
        <v>2112700</v>
      </c>
      <c r="AC23" s="100">
        <v>48.71</v>
      </c>
      <c r="AD23" s="2">
        <f t="shared" si="0"/>
        <v>0.69000000000000483</v>
      </c>
      <c r="AE23" s="138">
        <f t="shared" si="1"/>
        <v>4.5370179418435796E-3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42613</v>
      </c>
      <c r="X24" s="103">
        <v>48.8</v>
      </c>
      <c r="Y24" s="103">
        <v>48.89</v>
      </c>
      <c r="Z24" s="103">
        <v>48.17</v>
      </c>
      <c r="AA24" s="103">
        <v>48.49</v>
      </c>
      <c r="AB24" s="101">
        <v>2229200</v>
      </c>
      <c r="AC24" s="100">
        <v>48.49</v>
      </c>
      <c r="AD24" s="2">
        <f t="shared" si="0"/>
        <v>0.71999999999999886</v>
      </c>
      <c r="AE24" s="138">
        <f t="shared" si="1"/>
        <v>-1.0206164523372085E-2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42612</v>
      </c>
      <c r="X25" s="103">
        <v>48.9</v>
      </c>
      <c r="Y25" s="103">
        <v>49.33</v>
      </c>
      <c r="Z25" s="103">
        <v>48.8</v>
      </c>
      <c r="AA25" s="103">
        <v>48.99</v>
      </c>
      <c r="AB25" s="101">
        <v>2473500</v>
      </c>
      <c r="AC25" s="100">
        <v>48.99</v>
      </c>
      <c r="AD25" s="2">
        <f t="shared" si="0"/>
        <v>0.53000000000000114</v>
      </c>
      <c r="AE25" s="138">
        <f t="shared" si="1"/>
        <v>1.8404907975460016E-3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42611</v>
      </c>
      <c r="X26" s="103">
        <v>48.8</v>
      </c>
      <c r="Y26" s="103">
        <v>49.43</v>
      </c>
      <c r="Z26" s="103">
        <v>48.77</v>
      </c>
      <c r="AA26" s="103">
        <v>48.9</v>
      </c>
      <c r="AB26" s="101">
        <v>2744000</v>
      </c>
      <c r="AC26" s="100">
        <v>48.9</v>
      </c>
      <c r="AD26" s="2">
        <f t="shared" si="0"/>
        <v>0.65999999999999659</v>
      </c>
      <c r="AE26" s="138">
        <f t="shared" si="1"/>
        <v>2.0454080589082935E-4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42608</v>
      </c>
      <c r="X27" s="103">
        <v>48.64</v>
      </c>
      <c r="Y27" s="103">
        <v>49.7</v>
      </c>
      <c r="Z27" s="103">
        <v>48.55</v>
      </c>
      <c r="AA27" s="103">
        <v>48.89</v>
      </c>
      <c r="AB27" s="101">
        <v>5442800</v>
      </c>
      <c r="AC27" s="100">
        <v>48.89</v>
      </c>
      <c r="AD27" s="2">
        <f t="shared" si="0"/>
        <v>1.1500000000000057</v>
      </c>
      <c r="AE27" s="138">
        <f t="shared" si="1"/>
        <v>1.0332713370531099E-2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190</v>
      </c>
      <c r="W28" s="99">
        <v>42607</v>
      </c>
      <c r="X28" s="103">
        <v>46.54</v>
      </c>
      <c r="Y28" s="103">
        <v>48.71</v>
      </c>
      <c r="Z28" s="103">
        <v>46.35</v>
      </c>
      <c r="AA28" s="103">
        <v>48.39</v>
      </c>
      <c r="AB28" s="101">
        <v>6974500</v>
      </c>
      <c r="AC28" s="100">
        <v>48.39</v>
      </c>
      <c r="AD28" s="2">
        <f t="shared" si="0"/>
        <v>2.3599999999999994</v>
      </c>
      <c r="AE28" s="138">
        <f t="shared" si="1"/>
        <v>3.9304123711340067E-2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42606</v>
      </c>
      <c r="X29" s="103">
        <v>47</v>
      </c>
      <c r="Y29" s="103">
        <v>47</v>
      </c>
      <c r="Z29" s="103">
        <v>46.48</v>
      </c>
      <c r="AA29" s="103">
        <v>46.56</v>
      </c>
      <c r="AB29" s="101">
        <v>1478500</v>
      </c>
      <c r="AC29" s="100">
        <v>46.56</v>
      </c>
      <c r="AD29" s="2">
        <f t="shared" si="0"/>
        <v>0.52000000000000313</v>
      </c>
      <c r="AE29" s="138">
        <f t="shared" si="1"/>
        <v>-8.5178875638841633E-3</v>
      </c>
    </row>
    <row r="30" spans="1:31" x14ac:dyDescent="0.25">
      <c r="L30" t="s">
        <v>221</v>
      </c>
      <c r="M30" s="2">
        <f>M37+K37-F37</f>
        <v>119.92000000000053</v>
      </c>
      <c r="W30" s="99">
        <v>42605</v>
      </c>
      <c r="X30" s="103">
        <v>46.98</v>
      </c>
      <c r="Y30" s="103">
        <v>47.23</v>
      </c>
      <c r="Z30" s="103">
        <v>46.7</v>
      </c>
      <c r="AA30" s="103">
        <v>46.96</v>
      </c>
      <c r="AB30" s="101">
        <v>1837900</v>
      </c>
      <c r="AC30" s="100">
        <v>46.96</v>
      </c>
      <c r="AD30" s="2">
        <f t="shared" si="0"/>
        <v>0.52999999999999403</v>
      </c>
      <c r="AE30" s="138">
        <f t="shared" si="1"/>
        <v>8.5910652920961894E-3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42604</v>
      </c>
      <c r="X31" s="103">
        <v>47.14</v>
      </c>
      <c r="Y31" s="103">
        <v>47.14</v>
      </c>
      <c r="Z31" s="103">
        <v>46.08</v>
      </c>
      <c r="AA31" s="103">
        <v>46.56</v>
      </c>
      <c r="AB31" s="101">
        <v>3461400</v>
      </c>
      <c r="AC31" s="100">
        <v>46.56</v>
      </c>
      <c r="AD31" s="2">
        <f t="shared" si="0"/>
        <v>1.0600000000000023</v>
      </c>
      <c r="AE31" s="138">
        <f t="shared" si="1"/>
        <v>-1.896333754740831E-2</v>
      </c>
    </row>
    <row r="32" spans="1:31" x14ac:dyDescent="0.25">
      <c r="A32" s="393" t="s">
        <v>178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42601</v>
      </c>
      <c r="X32" s="103">
        <v>47.33</v>
      </c>
      <c r="Y32" s="103">
        <v>47.58</v>
      </c>
      <c r="Z32" s="103">
        <v>46.86</v>
      </c>
      <c r="AA32" s="103">
        <v>47.46</v>
      </c>
      <c r="AB32" s="101">
        <v>1750100</v>
      </c>
      <c r="AC32" s="100">
        <v>47.46</v>
      </c>
      <c r="AD32" s="2">
        <f t="shared" si="0"/>
        <v>0.71999999999999886</v>
      </c>
      <c r="AE32" s="138">
        <f t="shared" si="1"/>
        <v>-3.150598613736566E-3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42600</v>
      </c>
      <c r="X33" s="103">
        <v>47.29</v>
      </c>
      <c r="Y33" s="103">
        <v>47.7</v>
      </c>
      <c r="Z33" s="103">
        <v>47.25</v>
      </c>
      <c r="AA33" s="103">
        <v>47.61</v>
      </c>
      <c r="AB33" s="101">
        <v>2252300</v>
      </c>
      <c r="AC33" s="100">
        <v>47.61</v>
      </c>
      <c r="AD33" s="2">
        <f t="shared" si="0"/>
        <v>0.45000000000000284</v>
      </c>
      <c r="AE33" s="138">
        <f t="shared" si="1"/>
        <v>6.3411540900444319E-3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42599</v>
      </c>
      <c r="X34" s="103">
        <v>46.76</v>
      </c>
      <c r="Y34" s="103">
        <v>47.33</v>
      </c>
      <c r="Z34" s="103">
        <v>46.72</v>
      </c>
      <c r="AA34" s="103">
        <v>47.31</v>
      </c>
      <c r="AB34" s="101">
        <v>2454400</v>
      </c>
      <c r="AC34" s="100">
        <v>47.31</v>
      </c>
      <c r="AD34" s="2">
        <f t="shared" si="0"/>
        <v>0.60999999999999943</v>
      </c>
      <c r="AE34" s="138">
        <f t="shared" si="1"/>
        <v>1.393056150878702E-2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42598</v>
      </c>
      <c r="X35" s="103">
        <v>46.45</v>
      </c>
      <c r="Y35" s="103">
        <v>47.48</v>
      </c>
      <c r="Z35" s="103">
        <v>46.43</v>
      </c>
      <c r="AA35" s="103">
        <v>46.66</v>
      </c>
      <c r="AB35" s="101">
        <v>2900600</v>
      </c>
      <c r="AC35" s="100">
        <v>46.66</v>
      </c>
      <c r="AD35" s="2">
        <f t="shared" si="0"/>
        <v>1.0499999999999972</v>
      </c>
      <c r="AE35" s="138">
        <f t="shared" si="1"/>
        <v>7.3402417962002975E-3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42597</v>
      </c>
      <c r="X36" s="103">
        <v>46.5</v>
      </c>
      <c r="Y36" s="103">
        <v>46.88</v>
      </c>
      <c r="Z36" s="103">
        <v>46.32</v>
      </c>
      <c r="AA36" s="103">
        <v>46.32</v>
      </c>
      <c r="AB36" s="101">
        <v>2086300</v>
      </c>
      <c r="AC36" s="100">
        <v>46.32</v>
      </c>
      <c r="AD36" s="2">
        <f t="shared" si="0"/>
        <v>0.56000000000000227</v>
      </c>
      <c r="AE36" s="138">
        <f t="shared" si="1"/>
        <v>-3.870967741935516E-3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42594</v>
      </c>
      <c r="X37" s="103">
        <v>46.84</v>
      </c>
      <c r="Y37" s="103">
        <v>47.02</v>
      </c>
      <c r="Z37" s="103">
        <v>46.3</v>
      </c>
      <c r="AA37" s="103">
        <v>46.5</v>
      </c>
      <c r="AB37" s="101">
        <v>2170100</v>
      </c>
      <c r="AC37" s="100">
        <v>46.5</v>
      </c>
      <c r="AD37" s="2">
        <f t="shared" si="0"/>
        <v>0.72000000000000597</v>
      </c>
      <c r="AE37" s="138">
        <f t="shared" si="1"/>
        <v>-9.1625825697847496E-3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42593</v>
      </c>
      <c r="X38" s="103">
        <v>46.46</v>
      </c>
      <c r="Y38" s="103">
        <v>47.02</v>
      </c>
      <c r="Z38" s="103">
        <v>46.46</v>
      </c>
      <c r="AA38" s="103">
        <v>46.93</v>
      </c>
      <c r="AB38" s="101">
        <v>2688100</v>
      </c>
      <c r="AC38" s="100">
        <v>46.93</v>
      </c>
      <c r="AD38" s="2">
        <f t="shared" si="0"/>
        <v>0.56000000000000227</v>
      </c>
      <c r="AE38" s="138" t="e">
        <f t="shared" si="1"/>
        <v>#DIV/0!</v>
      </c>
    </row>
    <row r="39" spans="1:31" x14ac:dyDescent="0.25">
      <c r="W39" s="99">
        <v>42593</v>
      </c>
      <c r="X39" s="103" t="s">
        <v>228</v>
      </c>
      <c r="Y39" s="103"/>
      <c r="Z39" s="103"/>
      <c r="AA39" s="103"/>
      <c r="AB39" s="101"/>
      <c r="AC39" s="100"/>
      <c r="AD39" s="2">
        <f t="shared" si="0"/>
        <v>0</v>
      </c>
      <c r="AE39" s="138">
        <f t="shared" si="1"/>
        <v>-1</v>
      </c>
    </row>
    <row r="40" spans="1:31" ht="20.25" thickBot="1" x14ac:dyDescent="0.35">
      <c r="O40" s="584" t="s">
        <v>78</v>
      </c>
      <c r="P40" s="584"/>
      <c r="W40" s="99">
        <v>42592</v>
      </c>
      <c r="X40" s="103">
        <v>46.07</v>
      </c>
      <c r="Y40" s="103">
        <v>47.39</v>
      </c>
      <c r="Z40" s="103">
        <v>46.07</v>
      </c>
      <c r="AA40" s="103">
        <v>46.79</v>
      </c>
      <c r="AB40" s="101">
        <v>4054400</v>
      </c>
      <c r="AC40" s="100">
        <v>46.35</v>
      </c>
      <c r="AD40" s="2">
        <f t="shared" si="0"/>
        <v>1.3200000000000003</v>
      </c>
      <c r="AE40" s="138">
        <f t="shared" si="1"/>
        <v>1.5779092702169706E-2</v>
      </c>
    </row>
    <row r="41" spans="1:31" ht="15.75" thickTop="1" x14ac:dyDescent="0.25">
      <c r="O41" s="83">
        <v>1.1000000000000001</v>
      </c>
      <c r="P41" s="83">
        <f>O41*$Q$4</f>
        <v>51.381000000000007</v>
      </c>
      <c r="Q41" s="2"/>
      <c r="W41" s="99">
        <v>42591</v>
      </c>
      <c r="X41" s="103">
        <v>46.2</v>
      </c>
      <c r="Y41" s="103">
        <v>46.5</v>
      </c>
      <c r="Z41" s="103">
        <v>46.02</v>
      </c>
      <c r="AA41" s="103">
        <v>46.06</v>
      </c>
      <c r="AB41" s="101">
        <v>1175100</v>
      </c>
      <c r="AC41" s="100">
        <v>45.63</v>
      </c>
      <c r="AD41" s="2">
        <f t="shared" si="0"/>
        <v>0.47999999999999687</v>
      </c>
      <c r="AE41" s="138">
        <f t="shared" si="1"/>
        <v>-2.6229508196721207E-3</v>
      </c>
    </row>
    <row r="42" spans="1:31" ht="20.25" thickBot="1" x14ac:dyDescent="0.35">
      <c r="O42" s="83">
        <v>1.0900000000000001</v>
      </c>
      <c r="P42" s="83">
        <f t="shared" ref="P42:P61" si="2">O42*$Q$4</f>
        <v>50.913900000000005</v>
      </c>
      <c r="Q42" s="2"/>
      <c r="T42" s="91" t="s">
        <v>113</v>
      </c>
      <c r="W42" s="99">
        <v>42590</v>
      </c>
      <c r="X42" s="103">
        <v>45.93</v>
      </c>
      <c r="Y42" s="103">
        <v>46.34</v>
      </c>
      <c r="Z42" s="103">
        <v>45.84</v>
      </c>
      <c r="AA42" s="103">
        <v>46.18</v>
      </c>
      <c r="AB42" s="101">
        <v>2112900</v>
      </c>
      <c r="AC42" s="100">
        <v>45.75</v>
      </c>
      <c r="AD42" s="2">
        <f t="shared" si="0"/>
        <v>0.5</v>
      </c>
      <c r="AE42" s="138">
        <f t="shared" si="1"/>
        <v>4.390779363337094E-3</v>
      </c>
    </row>
    <row r="43" spans="1:31" ht="15.75" thickTop="1" x14ac:dyDescent="0.25">
      <c r="O43" s="83">
        <v>1.08</v>
      </c>
      <c r="P43" s="83">
        <f t="shared" si="2"/>
        <v>50.446800000000003</v>
      </c>
      <c r="Q43" s="2"/>
      <c r="T43" s="97" t="s">
        <v>98</v>
      </c>
      <c r="U43" s="98">
        <v>47.98</v>
      </c>
      <c r="W43" s="99">
        <v>42587</v>
      </c>
      <c r="X43" s="103">
        <v>46.11</v>
      </c>
      <c r="Y43" s="103">
        <v>46.47</v>
      </c>
      <c r="Z43" s="103">
        <v>45.89</v>
      </c>
      <c r="AA43" s="103">
        <v>45.98</v>
      </c>
      <c r="AB43" s="101">
        <v>1748900</v>
      </c>
      <c r="AC43" s="100">
        <v>45.55</v>
      </c>
      <c r="AD43" s="2">
        <f t="shared" si="0"/>
        <v>0.57999999999999829</v>
      </c>
      <c r="AE43" s="138">
        <f t="shared" si="1"/>
        <v>3.5250055078210885E-3</v>
      </c>
    </row>
    <row r="44" spans="1:31" x14ac:dyDescent="0.25">
      <c r="O44" s="83">
        <v>1.07</v>
      </c>
      <c r="P44" s="83">
        <f t="shared" si="2"/>
        <v>49.979700000000001</v>
      </c>
      <c r="Q44" s="2"/>
      <c r="T44" s="87" t="s">
        <v>99</v>
      </c>
      <c r="U44" s="88">
        <v>47.98</v>
      </c>
      <c r="W44" s="99">
        <v>42586</v>
      </c>
      <c r="X44" s="103">
        <v>45.85</v>
      </c>
      <c r="Y44" s="103">
        <v>46.38</v>
      </c>
      <c r="Z44" s="103">
        <v>45.73</v>
      </c>
      <c r="AA44" s="103">
        <v>45.82</v>
      </c>
      <c r="AB44" s="101">
        <v>2061300</v>
      </c>
      <c r="AC44" s="100">
        <v>45.39</v>
      </c>
      <c r="AD44" s="2">
        <f t="shared" si="0"/>
        <v>0.65000000000000568</v>
      </c>
      <c r="AE44" s="138">
        <f t="shared" si="1"/>
        <v>1.7656146546016771E-3</v>
      </c>
    </row>
    <row r="45" spans="1:31" x14ac:dyDescent="0.25">
      <c r="O45" s="83">
        <v>1.06</v>
      </c>
      <c r="P45" s="83">
        <f t="shared" si="2"/>
        <v>49.512600000000006</v>
      </c>
      <c r="Q45" s="2"/>
      <c r="T45" s="87" t="s">
        <v>100</v>
      </c>
      <c r="U45" s="88" t="s">
        <v>465</v>
      </c>
      <c r="W45" s="99">
        <v>42585</v>
      </c>
      <c r="X45" s="103">
        <v>45.38</v>
      </c>
      <c r="Y45" s="103">
        <v>45.82</v>
      </c>
      <c r="Z45" s="103">
        <v>45.17</v>
      </c>
      <c r="AA45" s="103">
        <v>45.74</v>
      </c>
      <c r="AB45" s="101">
        <v>1425800</v>
      </c>
      <c r="AC45" s="100">
        <v>45.31</v>
      </c>
      <c r="AD45" s="2">
        <f t="shared" si="0"/>
        <v>0.64999999999999858</v>
      </c>
      <c r="AE45" s="138">
        <f t="shared" si="1"/>
        <v>7.7846975088968762E-3</v>
      </c>
    </row>
    <row r="46" spans="1:31" x14ac:dyDescent="0.25">
      <c r="O46" s="83">
        <v>1.05</v>
      </c>
      <c r="P46" s="83">
        <f t="shared" si="2"/>
        <v>49.045500000000004</v>
      </c>
      <c r="Q46" s="2"/>
      <c r="T46" s="87" t="s">
        <v>101</v>
      </c>
      <c r="U46" s="88" t="s">
        <v>433</v>
      </c>
      <c r="W46" s="99">
        <v>42584</v>
      </c>
      <c r="X46" s="103">
        <v>45.39</v>
      </c>
      <c r="Y46" s="103">
        <v>45.65</v>
      </c>
      <c r="Z46" s="103">
        <v>45.22</v>
      </c>
      <c r="AA46" s="103">
        <v>45.39</v>
      </c>
      <c r="AB46" s="101">
        <v>2004000</v>
      </c>
      <c r="AC46" s="100">
        <v>44.96</v>
      </c>
      <c r="AD46" s="2">
        <f t="shared" si="0"/>
        <v>0.42999999999999972</v>
      </c>
      <c r="AE46" s="138">
        <f t="shared" si="1"/>
        <v>-2.4406478810738985E-3</v>
      </c>
    </row>
    <row r="47" spans="1:31" x14ac:dyDescent="0.25">
      <c r="O47" s="83">
        <v>1.04</v>
      </c>
      <c r="P47" s="83">
        <f t="shared" si="2"/>
        <v>48.578400000000002</v>
      </c>
      <c r="Q47" s="2"/>
      <c r="T47" s="87" t="s">
        <v>102</v>
      </c>
      <c r="U47" s="88">
        <v>51.25</v>
      </c>
      <c r="W47" s="99">
        <v>42583</v>
      </c>
      <c r="X47" s="103">
        <v>45.76</v>
      </c>
      <c r="Y47" s="103">
        <v>45.88</v>
      </c>
      <c r="Z47" s="103">
        <v>45.17</v>
      </c>
      <c r="AA47" s="103">
        <v>45.5</v>
      </c>
      <c r="AB47" s="101">
        <v>2063200</v>
      </c>
      <c r="AC47" s="100">
        <v>45.07</v>
      </c>
      <c r="AD47" s="2">
        <f t="shared" si="0"/>
        <v>0.71000000000000085</v>
      </c>
      <c r="AE47" s="138">
        <f t="shared" si="1"/>
        <v>-6.8312031732040701E-3</v>
      </c>
    </row>
    <row r="48" spans="1:31" x14ac:dyDescent="0.25">
      <c r="O48" s="83">
        <v>1.03</v>
      </c>
      <c r="P48" s="83">
        <f t="shared" si="2"/>
        <v>48.1113</v>
      </c>
      <c r="Q48" s="2"/>
      <c r="T48" s="87" t="s">
        <v>103</v>
      </c>
      <c r="U48" s="88">
        <v>1.5356700000000001</v>
      </c>
      <c r="W48" s="99">
        <v>42580</v>
      </c>
      <c r="X48" s="103">
        <v>45.57</v>
      </c>
      <c r="Y48" s="103">
        <v>45.89</v>
      </c>
      <c r="Z48" s="103">
        <v>45.28</v>
      </c>
      <c r="AA48" s="103">
        <v>45.81</v>
      </c>
      <c r="AB48" s="101">
        <v>2319700</v>
      </c>
      <c r="AC48" s="100">
        <v>45.38</v>
      </c>
      <c r="AD48" s="2">
        <f t="shared" si="0"/>
        <v>0.60999999999999943</v>
      </c>
      <c r="AE48" s="138">
        <f t="shared" si="1"/>
        <v>1.7660044150111798E-3</v>
      </c>
    </row>
    <row r="49" spans="15:31" x14ac:dyDescent="0.25">
      <c r="O49" s="83">
        <v>1.02</v>
      </c>
      <c r="P49" s="83">
        <f t="shared" si="2"/>
        <v>47.644200000000005</v>
      </c>
      <c r="Q49" s="2"/>
      <c r="T49" s="87" t="s">
        <v>104</v>
      </c>
      <c r="U49" s="89" t="s">
        <v>308</v>
      </c>
      <c r="W49" s="99">
        <v>42579</v>
      </c>
      <c r="X49" s="103">
        <v>45.5</v>
      </c>
      <c r="Y49" s="103">
        <v>46.28</v>
      </c>
      <c r="Z49" s="103">
        <v>44.93</v>
      </c>
      <c r="AA49" s="103">
        <v>45.73</v>
      </c>
      <c r="AB49" s="101">
        <v>3215700</v>
      </c>
      <c r="AC49" s="100">
        <v>45.3</v>
      </c>
      <c r="AD49" s="2">
        <f t="shared" si="0"/>
        <v>1.3500000000000014</v>
      </c>
      <c r="AE49" s="138">
        <f t="shared" si="1"/>
        <v>3.1000885739591588E-3</v>
      </c>
    </row>
    <row r="50" spans="15:31" x14ac:dyDescent="0.25">
      <c r="O50" s="83">
        <v>1.01</v>
      </c>
      <c r="P50" s="83">
        <f t="shared" si="2"/>
        <v>47.177100000000003</v>
      </c>
      <c r="Q50" s="2"/>
      <c r="T50" s="87"/>
      <c r="U50" s="88"/>
      <c r="W50" s="99">
        <v>42578</v>
      </c>
      <c r="X50" s="103">
        <v>45.68</v>
      </c>
      <c r="Y50" s="103">
        <v>45.86</v>
      </c>
      <c r="Z50" s="103">
        <v>45.1</v>
      </c>
      <c r="AA50" s="103">
        <v>45.59</v>
      </c>
      <c r="AB50" s="101">
        <v>2911000</v>
      </c>
      <c r="AC50" s="100">
        <v>45.16</v>
      </c>
      <c r="AD50" s="2">
        <f t="shared" si="0"/>
        <v>0.75999999999999801</v>
      </c>
      <c r="AE50" s="138">
        <f t="shared" si="1"/>
        <v>-1.9889502762431288E-3</v>
      </c>
    </row>
    <row r="51" spans="15:31" x14ac:dyDescent="0.25">
      <c r="O51" s="83">
        <v>1</v>
      </c>
      <c r="P51" s="83">
        <f t="shared" si="2"/>
        <v>46.71</v>
      </c>
      <c r="Q51" s="2"/>
      <c r="T51" s="87" t="s">
        <v>105</v>
      </c>
      <c r="U51" s="88" t="s">
        <v>466</v>
      </c>
      <c r="W51" s="99">
        <v>42577</v>
      </c>
      <c r="X51" s="103">
        <v>45.19</v>
      </c>
      <c r="Y51" s="103">
        <v>45.71</v>
      </c>
      <c r="Z51" s="103">
        <v>45.05</v>
      </c>
      <c r="AA51" s="103">
        <v>45.68</v>
      </c>
      <c r="AB51" s="101">
        <v>1600200</v>
      </c>
      <c r="AC51" s="100">
        <v>45.25</v>
      </c>
      <c r="AD51" s="2">
        <f t="shared" si="0"/>
        <v>0.66000000000000369</v>
      </c>
      <c r="AE51" s="138">
        <f t="shared" si="1"/>
        <v>1.230425055928408E-2</v>
      </c>
    </row>
    <row r="52" spans="15:31" x14ac:dyDescent="0.25">
      <c r="O52" s="83">
        <v>0.99</v>
      </c>
      <c r="P52" s="83">
        <f t="shared" si="2"/>
        <v>46.242899999999999</v>
      </c>
      <c r="Q52" s="2"/>
      <c r="T52" s="87" t="s">
        <v>106</v>
      </c>
      <c r="U52" s="88" t="s">
        <v>406</v>
      </c>
      <c r="W52" s="99">
        <v>42576</v>
      </c>
      <c r="X52" s="103">
        <v>45.04</v>
      </c>
      <c r="Y52" s="103">
        <v>45.13</v>
      </c>
      <c r="Z52" s="103">
        <v>44.7</v>
      </c>
      <c r="AA52" s="103">
        <v>45.12</v>
      </c>
      <c r="AB52" s="101">
        <v>1402700</v>
      </c>
      <c r="AC52" s="100">
        <v>44.7</v>
      </c>
      <c r="AD52" s="2">
        <f t="shared" si="0"/>
        <v>0.42999999999999972</v>
      </c>
      <c r="AE52" s="138">
        <f t="shared" si="1"/>
        <v>0</v>
      </c>
    </row>
    <row r="53" spans="15:31" x14ac:dyDescent="0.25">
      <c r="O53" s="83">
        <v>0.98</v>
      </c>
      <c r="P53" s="83">
        <f t="shared" si="2"/>
        <v>45.775799999999997</v>
      </c>
      <c r="Q53" s="2"/>
      <c r="T53" s="87" t="s">
        <v>107</v>
      </c>
      <c r="U53" s="90">
        <v>2346006</v>
      </c>
      <c r="W53" s="99">
        <v>42573</v>
      </c>
      <c r="X53" s="103">
        <v>44.94</v>
      </c>
      <c r="Y53" s="103">
        <v>45.22</v>
      </c>
      <c r="Z53" s="103">
        <v>44.75</v>
      </c>
      <c r="AA53" s="103">
        <v>45.12</v>
      </c>
      <c r="AB53" s="101">
        <v>1591500</v>
      </c>
      <c r="AC53" s="100">
        <v>44.7</v>
      </c>
      <c r="AD53" s="2">
        <f t="shared" si="0"/>
        <v>0.46999999999999886</v>
      </c>
      <c r="AE53" s="138">
        <f t="shared" si="1"/>
        <v>5.3981106612686069E-3</v>
      </c>
    </row>
    <row r="54" spans="15:31" x14ac:dyDescent="0.25">
      <c r="O54" s="83">
        <v>0.97</v>
      </c>
      <c r="P54" s="83">
        <f t="shared" si="2"/>
        <v>45.308700000000002</v>
      </c>
      <c r="T54" s="87" t="s">
        <v>110</v>
      </c>
      <c r="U54" s="90">
        <v>2669280</v>
      </c>
      <c r="W54" s="99">
        <v>42572</v>
      </c>
      <c r="X54" s="103">
        <v>45.07</v>
      </c>
      <c r="Y54" s="103">
        <v>45.32</v>
      </c>
      <c r="Z54" s="103">
        <v>44.73</v>
      </c>
      <c r="AA54" s="103">
        <v>44.88</v>
      </c>
      <c r="AB54" s="101">
        <v>1802500</v>
      </c>
      <c r="AC54" s="100">
        <v>44.46</v>
      </c>
      <c r="AD54" s="2">
        <f t="shared" si="0"/>
        <v>0.59000000000000341</v>
      </c>
      <c r="AE54" s="138">
        <f t="shared" si="1"/>
        <v>-2.9154518950438302E-3</v>
      </c>
    </row>
    <row r="55" spans="15:31" x14ac:dyDescent="0.25">
      <c r="O55" s="83">
        <v>0.96</v>
      </c>
      <c r="P55" s="83">
        <f t="shared" si="2"/>
        <v>44.8416</v>
      </c>
      <c r="T55" s="87" t="s">
        <v>108</v>
      </c>
      <c r="U55" s="88" t="s">
        <v>467</v>
      </c>
      <c r="W55" s="99">
        <v>42571</v>
      </c>
      <c r="X55" s="103">
        <v>45.01</v>
      </c>
      <c r="Y55" s="103">
        <v>45.47</v>
      </c>
      <c r="Z55" s="103">
        <v>44.89</v>
      </c>
      <c r="AA55" s="103">
        <v>45.01</v>
      </c>
      <c r="AB55" s="101">
        <v>2414700</v>
      </c>
      <c r="AC55" s="100">
        <v>44.59</v>
      </c>
      <c r="AD55" s="2">
        <f t="shared" si="0"/>
        <v>0.57999999999999829</v>
      </c>
      <c r="AE55" s="138">
        <f t="shared" si="1"/>
        <v>8.9786756453436034E-4</v>
      </c>
    </row>
    <row r="56" spans="15:31" x14ac:dyDescent="0.25">
      <c r="O56" s="83">
        <v>0.95</v>
      </c>
      <c r="P56" s="83">
        <f t="shared" si="2"/>
        <v>44.374499999999998</v>
      </c>
      <c r="T56" s="87" t="s">
        <v>111</v>
      </c>
      <c r="U56" s="88">
        <v>25.89</v>
      </c>
      <c r="W56" s="99">
        <v>42570</v>
      </c>
      <c r="X56" s="103">
        <v>45.44</v>
      </c>
      <c r="Y56" s="103">
        <v>45.65</v>
      </c>
      <c r="Z56" s="103">
        <v>44.81</v>
      </c>
      <c r="AA56" s="103">
        <v>44.97</v>
      </c>
      <c r="AB56" s="101">
        <v>2908300</v>
      </c>
      <c r="AC56" s="100">
        <v>44.55</v>
      </c>
      <c r="AD56" s="2">
        <f t="shared" si="0"/>
        <v>0.83999999999999631</v>
      </c>
      <c r="AE56" s="138">
        <f t="shared" si="1"/>
        <v>-1.2195121951219634E-2</v>
      </c>
    </row>
    <row r="57" spans="15:31" x14ac:dyDescent="0.25">
      <c r="O57" s="83">
        <v>0.94</v>
      </c>
      <c r="P57" s="83">
        <f t="shared" si="2"/>
        <v>43.907399999999996</v>
      </c>
      <c r="T57" s="87" t="s">
        <v>112</v>
      </c>
      <c r="U57" s="88">
        <v>1.85</v>
      </c>
      <c r="W57" s="99">
        <v>42569</v>
      </c>
      <c r="X57" s="103">
        <v>45.47</v>
      </c>
      <c r="Y57" s="103">
        <v>45.63</v>
      </c>
      <c r="Z57" s="103">
        <v>45.11</v>
      </c>
      <c r="AA57" s="103">
        <v>45.53</v>
      </c>
      <c r="AB57" s="101">
        <v>2118800</v>
      </c>
      <c r="AC57" s="100">
        <v>45.1</v>
      </c>
      <c r="AD57" s="2">
        <f t="shared" si="0"/>
        <v>0.52000000000000313</v>
      </c>
      <c r="AE57" s="138">
        <f t="shared" si="1"/>
        <v>1.332149200710564E-3</v>
      </c>
    </row>
    <row r="58" spans="15:31" x14ac:dyDescent="0.25">
      <c r="O58" s="83">
        <v>0.93</v>
      </c>
      <c r="P58" s="83">
        <f t="shared" si="2"/>
        <v>43.440300000000001</v>
      </c>
      <c r="T58" s="87" t="s">
        <v>109</v>
      </c>
      <c r="U58" s="88" t="s">
        <v>468</v>
      </c>
      <c r="W58" s="99">
        <v>42566</v>
      </c>
      <c r="X58" s="103">
        <v>44.41</v>
      </c>
      <c r="Y58" s="103">
        <v>45.97</v>
      </c>
      <c r="Z58" s="103">
        <v>44.41</v>
      </c>
      <c r="AA58" s="103">
        <v>45.47</v>
      </c>
      <c r="AB58" s="101">
        <v>5390300</v>
      </c>
      <c r="AC58" s="100">
        <v>45.04</v>
      </c>
      <c r="AD58" s="2">
        <f t="shared" si="0"/>
        <v>1.5600000000000023</v>
      </c>
      <c r="AE58" s="138">
        <f t="shared" si="1"/>
        <v>3.208065994500453E-2</v>
      </c>
    </row>
    <row r="59" spans="15:31" x14ac:dyDescent="0.25">
      <c r="O59" s="83">
        <v>0.92</v>
      </c>
      <c r="P59" s="83">
        <f t="shared" si="2"/>
        <v>42.973200000000006</v>
      </c>
      <c r="W59" s="99">
        <v>42565</v>
      </c>
      <c r="X59" s="103">
        <v>44.5</v>
      </c>
      <c r="Y59" s="103">
        <v>44.68</v>
      </c>
      <c r="Z59" s="103">
        <v>43.98</v>
      </c>
      <c r="AA59" s="103">
        <v>44.05</v>
      </c>
      <c r="AB59" s="101">
        <v>3046000</v>
      </c>
      <c r="AC59" s="100">
        <v>43.64</v>
      </c>
      <c r="AD59" s="2">
        <f t="shared" si="0"/>
        <v>0.70000000000000284</v>
      </c>
      <c r="AE59" s="138">
        <f t="shared" si="1"/>
        <v>-4.1077133728890658E-3</v>
      </c>
    </row>
    <row r="60" spans="15:31" x14ac:dyDescent="0.25">
      <c r="O60" s="83">
        <v>0.91</v>
      </c>
      <c r="P60" s="83">
        <f t="shared" si="2"/>
        <v>42.506100000000004</v>
      </c>
      <c r="W60" s="99">
        <v>42564</v>
      </c>
      <c r="X60" s="103">
        <v>44.19</v>
      </c>
      <c r="Y60" s="103">
        <v>44.4</v>
      </c>
      <c r="Z60" s="103">
        <v>43.85</v>
      </c>
      <c r="AA60" s="103">
        <v>44.24</v>
      </c>
      <c r="AB60" s="101">
        <v>2818100</v>
      </c>
      <c r="AC60" s="100">
        <v>43.82</v>
      </c>
      <c r="AD60" s="2">
        <f t="shared" si="0"/>
        <v>0.54999999999999716</v>
      </c>
      <c r="AE60" s="138">
        <f t="shared" si="1"/>
        <v>1.6000000000000458E-3</v>
      </c>
    </row>
    <row r="61" spans="15:31" x14ac:dyDescent="0.25">
      <c r="O61" s="83">
        <v>0.9</v>
      </c>
      <c r="P61" s="83">
        <f t="shared" si="2"/>
        <v>42.039000000000001</v>
      </c>
      <c r="W61" s="99">
        <v>42563</v>
      </c>
      <c r="X61" s="103">
        <v>43.32</v>
      </c>
      <c r="Y61" s="103">
        <v>44.22</v>
      </c>
      <c r="Z61" s="103">
        <v>43.28</v>
      </c>
      <c r="AA61" s="103">
        <v>44.17</v>
      </c>
      <c r="AB61" s="101">
        <v>2839600</v>
      </c>
      <c r="AC61" s="100">
        <v>43.75</v>
      </c>
      <c r="AD61" s="2">
        <f t="shared" si="0"/>
        <v>0.93999999999999773</v>
      </c>
      <c r="AE61" s="138">
        <f t="shared" si="1"/>
        <v>2.6272577996715896E-2</v>
      </c>
    </row>
    <row r="62" spans="15:31" x14ac:dyDescent="0.25">
      <c r="W62" s="99">
        <v>42562</v>
      </c>
      <c r="X62" s="103">
        <v>42.72</v>
      </c>
      <c r="Y62" s="103">
        <v>43.11</v>
      </c>
      <c r="Z62" s="103">
        <v>42.48</v>
      </c>
      <c r="AA62" s="103">
        <v>43.03</v>
      </c>
      <c r="AB62" s="101">
        <v>1988600</v>
      </c>
      <c r="AC62" s="100">
        <v>42.63</v>
      </c>
      <c r="AD62" s="2">
        <f t="shared" si="0"/>
        <v>0.63000000000000256</v>
      </c>
      <c r="AE62" s="138">
        <f t="shared" si="1"/>
        <v>6.6115702479339067E-3</v>
      </c>
    </row>
    <row r="63" spans="15:31" x14ac:dyDescent="0.25">
      <c r="W63" s="99">
        <v>42559</v>
      </c>
      <c r="X63" s="103">
        <v>42.27</v>
      </c>
      <c r="Y63" s="103">
        <v>42.86</v>
      </c>
      <c r="Z63" s="103">
        <v>42.2</v>
      </c>
      <c r="AA63" s="103">
        <v>42.75</v>
      </c>
      <c r="AB63" s="101">
        <v>2274500</v>
      </c>
      <c r="AC63" s="100">
        <v>42.35</v>
      </c>
      <c r="AD63" s="2">
        <f t="shared" si="0"/>
        <v>0.65999999999999659</v>
      </c>
      <c r="AE63" s="138">
        <f t="shared" si="1"/>
        <v>2.0236087689713411E-2</v>
      </c>
    </row>
    <row r="64" spans="15:31" x14ac:dyDescent="0.25">
      <c r="W64" s="99">
        <v>42558</v>
      </c>
      <c r="X64" s="103">
        <v>41.95</v>
      </c>
      <c r="Y64" s="103">
        <v>42.48</v>
      </c>
      <c r="Z64" s="103">
        <v>41.67</v>
      </c>
      <c r="AA64" s="103">
        <v>41.9</v>
      </c>
      <c r="AB64" s="101">
        <v>2317000</v>
      </c>
      <c r="AC64" s="100">
        <v>41.51</v>
      </c>
      <c r="AD64" s="2">
        <f t="shared" si="0"/>
        <v>0.80999999999999517</v>
      </c>
      <c r="AE64" s="138">
        <f t="shared" si="1"/>
        <v>-1.4433485686793368E-3</v>
      </c>
    </row>
    <row r="65" spans="23:31" x14ac:dyDescent="0.25">
      <c r="W65" s="99">
        <v>42557</v>
      </c>
      <c r="X65" s="103">
        <v>41.69</v>
      </c>
      <c r="Y65" s="103">
        <v>42</v>
      </c>
      <c r="Z65" s="103">
        <v>41.08</v>
      </c>
      <c r="AA65" s="103">
        <v>41.96</v>
      </c>
      <c r="AB65" s="101">
        <v>3467400</v>
      </c>
      <c r="AC65" s="100">
        <v>41.57</v>
      </c>
      <c r="AD65" s="2">
        <f t="shared" si="0"/>
        <v>0.92000000000000171</v>
      </c>
      <c r="AE65" s="138">
        <f t="shared" si="1"/>
        <v>4.8344210780759678E-3</v>
      </c>
    </row>
    <row r="66" spans="23:31" x14ac:dyDescent="0.25">
      <c r="W66" s="99">
        <v>42556</v>
      </c>
      <c r="X66" s="103">
        <v>42.3</v>
      </c>
      <c r="Y66" s="103">
        <v>42.42</v>
      </c>
      <c r="Z66" s="103">
        <v>41.53</v>
      </c>
      <c r="AA66" s="103">
        <v>41.76</v>
      </c>
      <c r="AB66" s="101">
        <v>1822800</v>
      </c>
      <c r="AC66" s="100">
        <v>41.37</v>
      </c>
      <c r="AD66" s="2">
        <f t="shared" si="0"/>
        <v>0.89000000000000057</v>
      </c>
      <c r="AE66" s="138">
        <f t="shared" si="1"/>
        <v>-2.221696998345557E-2</v>
      </c>
    </row>
    <row r="67" spans="23:31" x14ac:dyDescent="0.25">
      <c r="W67" s="99">
        <v>42552</v>
      </c>
      <c r="X67" s="103">
        <v>42.7</v>
      </c>
      <c r="Y67" s="103">
        <v>42.82</v>
      </c>
      <c r="Z67" s="103">
        <v>42.19</v>
      </c>
      <c r="AA67" s="103">
        <v>42.71</v>
      </c>
      <c r="AB67" s="101">
        <v>1943800</v>
      </c>
      <c r="AC67" s="100">
        <v>42.31</v>
      </c>
      <c r="AD67" s="2">
        <f>Y67-Z67</f>
        <v>0.63000000000000256</v>
      </c>
      <c r="AE67" s="138" t="e">
        <f>AC67/#REF!-1</f>
        <v>#REF!</v>
      </c>
    </row>
    <row r="68" spans="23:31" x14ac:dyDescent="0.25">
      <c r="W68" s="99">
        <v>42551</v>
      </c>
      <c r="X68" s="103">
        <v>41.31</v>
      </c>
      <c r="Y68" s="103">
        <v>42.38</v>
      </c>
      <c r="Z68" s="103">
        <v>41</v>
      </c>
      <c r="AA68" s="103">
        <v>42.38</v>
      </c>
      <c r="AB68" s="101">
        <v>3105000</v>
      </c>
      <c r="AC68" s="100">
        <v>41.98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73" priority="11">
      <formula>F27&gt;0</formula>
    </cfRule>
    <cfRule type="expression" dxfId="472" priority="12">
      <formula>F27&lt;0</formula>
    </cfRule>
  </conditionalFormatting>
  <conditionalFormatting sqref="H27:H29">
    <cfRule type="expression" dxfId="471" priority="9">
      <formula>H27&gt;0</formula>
    </cfRule>
    <cfRule type="expression" dxfId="470" priority="10">
      <formula>H27&lt;0</formula>
    </cfRule>
  </conditionalFormatting>
  <conditionalFormatting sqref="F23:F26">
    <cfRule type="expression" dxfId="469" priority="7">
      <formula>F23&gt;0</formula>
    </cfRule>
    <cfRule type="expression" dxfId="468" priority="8">
      <formula>F23&lt;0</formula>
    </cfRule>
  </conditionalFormatting>
  <conditionalFormatting sqref="H23:H26">
    <cfRule type="expression" dxfId="467" priority="5">
      <formula>H23&gt;0</formula>
    </cfRule>
    <cfRule type="expression" dxfId="466" priority="6">
      <formula>H23&lt;0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17.75" style="34" customWidth="1"/>
    <col min="19" max="19" width="13.75" style="86" customWidth="1"/>
    <col min="20" max="20" width="16.125" customWidth="1"/>
    <col min="21" max="21" width="31.625" customWidth="1"/>
    <col min="22" max="22" width="16" customWidth="1"/>
    <col min="23" max="23" width="13.125" customWidth="1"/>
    <col min="24" max="24" width="7.25" style="2" customWidth="1"/>
    <col min="25" max="25" width="7.75" style="2" customWidth="1"/>
    <col min="26" max="27" width="6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42646</v>
      </c>
      <c r="X2" s="103">
        <v>37.69</v>
      </c>
      <c r="Y2" s="103">
        <v>37.950000000000003</v>
      </c>
      <c r="Z2" s="103">
        <v>37.53</v>
      </c>
      <c r="AA2" s="103">
        <v>37.659999999999997</v>
      </c>
      <c r="AB2" s="101">
        <v>14055900</v>
      </c>
      <c r="AC2" s="100">
        <v>37.659999999999997</v>
      </c>
      <c r="AD2" s="2">
        <f>Y2-Z2</f>
        <v>0.42000000000000171</v>
      </c>
      <c r="AE2" s="138">
        <f>AC2/AC3-1</f>
        <v>-2.3841059602649484E-3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37.99</v>
      </c>
      <c r="S3" s="115"/>
      <c r="T3" s="17"/>
      <c r="U3" s="17"/>
      <c r="V3" s="17"/>
      <c r="W3" s="99">
        <v>42643</v>
      </c>
      <c r="X3" s="103">
        <v>37.47</v>
      </c>
      <c r="Y3" s="103">
        <v>37.92</v>
      </c>
      <c r="Z3" s="103">
        <v>37.44</v>
      </c>
      <c r="AA3" s="103">
        <v>37.75</v>
      </c>
      <c r="AB3" s="101">
        <v>24142900</v>
      </c>
      <c r="AC3" s="100">
        <v>37.75</v>
      </c>
      <c r="AD3" s="2">
        <f t="shared" ref="AD3:AD66" si="0">Y3-Z3</f>
        <v>0.48000000000000398</v>
      </c>
      <c r="AE3" s="138">
        <f t="shared" ref="AE3:AE66" si="1">AC3/AC4-1</f>
        <v>1.1521972132904512E-2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37.99</v>
      </c>
      <c r="R4" s="558">
        <v>1.2E-2</v>
      </c>
      <c r="W4" s="99">
        <v>42642</v>
      </c>
      <c r="X4" s="103">
        <v>37.49</v>
      </c>
      <c r="Y4" s="103">
        <v>37.53</v>
      </c>
      <c r="Z4" s="103">
        <v>37</v>
      </c>
      <c r="AA4" s="103">
        <v>37.32</v>
      </c>
      <c r="AB4" s="101">
        <v>17675000</v>
      </c>
      <c r="AC4" s="100">
        <v>37.32</v>
      </c>
      <c r="AD4" s="2">
        <f t="shared" si="0"/>
        <v>0.53000000000000114</v>
      </c>
      <c r="AE4" s="138">
        <f t="shared" si="1"/>
        <v>-3.2051282051280827E-3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42641</v>
      </c>
      <c r="X5" s="103">
        <v>37.31</v>
      </c>
      <c r="Y5" s="103">
        <v>37.5</v>
      </c>
      <c r="Z5" s="103">
        <v>37.15</v>
      </c>
      <c r="AA5" s="103">
        <v>37.44</v>
      </c>
      <c r="AB5" s="101">
        <v>19020800</v>
      </c>
      <c r="AC5" s="100">
        <v>37.44</v>
      </c>
      <c r="AD5" s="2">
        <f t="shared" si="0"/>
        <v>0.35000000000000142</v>
      </c>
      <c r="AE5" s="138">
        <f t="shared" si="1"/>
        <v>6.9930069930068672E-3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42640</v>
      </c>
      <c r="X6" s="103">
        <v>36.9</v>
      </c>
      <c r="Y6" s="103">
        <v>37.22</v>
      </c>
      <c r="Z6" s="103">
        <v>36.630000000000003</v>
      </c>
      <c r="AA6" s="103">
        <v>37.18</v>
      </c>
      <c r="AB6" s="101">
        <v>22391600</v>
      </c>
      <c r="AC6" s="100">
        <v>37.18</v>
      </c>
      <c r="AD6" s="2">
        <f t="shared" si="0"/>
        <v>0.58999999999999631</v>
      </c>
      <c r="AE6" s="138">
        <f t="shared" si="1"/>
        <v>1.4461118690313857E-2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185</v>
      </c>
      <c r="Q7" s="2">
        <f>Q10+Q8</f>
        <v>1407.5400000000009</v>
      </c>
      <c r="R7">
        <v>0</v>
      </c>
      <c r="W7" s="99">
        <v>42639</v>
      </c>
      <c r="X7" s="103">
        <v>36.92</v>
      </c>
      <c r="Y7" s="103">
        <v>36.94</v>
      </c>
      <c r="Z7" s="103">
        <v>36.6</v>
      </c>
      <c r="AA7" s="103">
        <v>36.65</v>
      </c>
      <c r="AB7" s="101">
        <v>25518800</v>
      </c>
      <c r="AC7" s="100">
        <v>36.65</v>
      </c>
      <c r="AD7" s="2">
        <f t="shared" si="0"/>
        <v>0.33999999999999631</v>
      </c>
      <c r="AE7" s="138">
        <f t="shared" si="1"/>
        <v>-1.452003226673837E-2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188</v>
      </c>
      <c r="P8" s="34"/>
      <c r="Q8" s="2">
        <f>K18+M18-F18+Q2*Q4</f>
        <v>0</v>
      </c>
      <c r="S8" s="121"/>
      <c r="W8" s="99">
        <v>42636</v>
      </c>
      <c r="X8" s="103">
        <v>37.450000000000003</v>
      </c>
      <c r="Y8" s="103">
        <v>37.65</v>
      </c>
      <c r="Z8" s="103">
        <v>37.119999999999997</v>
      </c>
      <c r="AA8" s="103">
        <v>37.19</v>
      </c>
      <c r="AB8" s="101">
        <v>18062500</v>
      </c>
      <c r="AC8" s="100">
        <v>37.19</v>
      </c>
      <c r="AD8" s="2">
        <f t="shared" si="0"/>
        <v>0.53000000000000114</v>
      </c>
      <c r="AE8" s="138">
        <f t="shared" si="1"/>
        <v>-9.5872170439413873E-3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222</v>
      </c>
      <c r="Q9" s="138">
        <f>IF(Q2=0, 0, Q8/Q6)</f>
        <v>0</v>
      </c>
      <c r="W9" s="99">
        <v>42635</v>
      </c>
      <c r="X9" s="103">
        <v>37.6</v>
      </c>
      <c r="Y9" s="103">
        <v>37.83</v>
      </c>
      <c r="Z9" s="103">
        <v>37.44</v>
      </c>
      <c r="AA9" s="103">
        <v>37.549999999999997</v>
      </c>
      <c r="AB9" s="101">
        <v>17013400</v>
      </c>
      <c r="AC9" s="100">
        <v>37.549999999999997</v>
      </c>
      <c r="AD9" s="2">
        <f t="shared" si="0"/>
        <v>0.39000000000000057</v>
      </c>
      <c r="AE9" s="138">
        <f t="shared" si="1"/>
        <v>2.6702269692921998E-3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221</v>
      </c>
      <c r="P10" s="34"/>
      <c r="Q10" s="2">
        <f>M33</f>
        <v>1407.5400000000009</v>
      </c>
      <c r="W10" s="99">
        <v>42634</v>
      </c>
      <c r="X10" s="103">
        <v>37.21</v>
      </c>
      <c r="Y10" s="103">
        <v>37.46</v>
      </c>
      <c r="Z10" s="103">
        <v>36.86</v>
      </c>
      <c r="AA10" s="103">
        <v>37.450000000000003</v>
      </c>
      <c r="AB10" s="101">
        <v>21233700</v>
      </c>
      <c r="AC10" s="100">
        <v>37.450000000000003</v>
      </c>
      <c r="AD10" s="2">
        <f t="shared" si="0"/>
        <v>0.60000000000000142</v>
      </c>
      <c r="AE10" s="138">
        <f t="shared" si="1"/>
        <v>8.3467959073775244E-3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182</v>
      </c>
      <c r="P11" s="34"/>
      <c r="Q11" s="138">
        <f>VALUE(TRIM(CLEAN(MID(U58, FIND("(", U58)+1, 5))))</f>
        <v>2.75E-2</v>
      </c>
      <c r="W11" s="99">
        <v>42633</v>
      </c>
      <c r="X11" s="103">
        <v>37.42</v>
      </c>
      <c r="Y11" s="103">
        <v>37.43</v>
      </c>
      <c r="Z11" s="103">
        <v>36.94</v>
      </c>
      <c r="AA11" s="103">
        <v>37.14</v>
      </c>
      <c r="AB11" s="101">
        <v>24796900</v>
      </c>
      <c r="AC11" s="100">
        <v>37.14</v>
      </c>
      <c r="AD11" s="2">
        <f t="shared" si="0"/>
        <v>0.49000000000000199</v>
      </c>
      <c r="AE11" s="138">
        <f t="shared" si="1"/>
        <v>-5.3821313240032254E-4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42632</v>
      </c>
      <c r="X12" s="103">
        <v>37.69</v>
      </c>
      <c r="Y12" s="103">
        <v>38.020000000000003</v>
      </c>
      <c r="Z12" s="103">
        <v>37.090000000000003</v>
      </c>
      <c r="AA12" s="103">
        <v>37.159999999999997</v>
      </c>
      <c r="AB12" s="101">
        <v>30531700</v>
      </c>
      <c r="AC12" s="100">
        <v>37.159999999999997</v>
      </c>
      <c r="AD12" s="2">
        <f t="shared" si="0"/>
        <v>0.92999999999999972</v>
      </c>
      <c r="AE12" s="138">
        <f t="shared" si="1"/>
        <v>-1.3538624900451435E-2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42629</v>
      </c>
      <c r="X13" s="103">
        <v>37.72</v>
      </c>
      <c r="Y13" s="103">
        <v>38.049999999999997</v>
      </c>
      <c r="Z13" s="103">
        <v>37.25</v>
      </c>
      <c r="AA13" s="103">
        <v>37.67</v>
      </c>
      <c r="AB13" s="101">
        <v>74577900</v>
      </c>
      <c r="AC13" s="100">
        <v>37.67</v>
      </c>
      <c r="AD13" s="2">
        <f t="shared" si="0"/>
        <v>0.79999999999999716</v>
      </c>
      <c r="AE13" s="138">
        <f t="shared" si="1"/>
        <v>3.0361050328227446E-2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42628</v>
      </c>
      <c r="X14" s="103">
        <v>35.74</v>
      </c>
      <c r="Y14" s="103">
        <v>36.65</v>
      </c>
      <c r="Z14" s="103">
        <v>35.54</v>
      </c>
      <c r="AA14" s="103">
        <v>36.56</v>
      </c>
      <c r="AB14" s="101">
        <v>23736000</v>
      </c>
      <c r="AC14" s="100">
        <v>36.56</v>
      </c>
      <c r="AD14" s="2">
        <f t="shared" si="0"/>
        <v>1.1099999999999994</v>
      </c>
      <c r="AE14" s="138">
        <f t="shared" si="1"/>
        <v>2.6389668725435245E-2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42627</v>
      </c>
      <c r="X15" s="103">
        <v>35.51</v>
      </c>
      <c r="Y15" s="103">
        <v>35.82</v>
      </c>
      <c r="Z15" s="103">
        <v>35.4</v>
      </c>
      <c r="AA15" s="103">
        <v>35.619999999999997</v>
      </c>
      <c r="AB15" s="101">
        <v>14074500</v>
      </c>
      <c r="AC15" s="100">
        <v>35.619999999999997</v>
      </c>
      <c r="AD15" s="2">
        <f t="shared" si="0"/>
        <v>0.42000000000000171</v>
      </c>
      <c r="AE15" s="138">
        <f t="shared" si="1"/>
        <v>2.808199943835632E-4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42626</v>
      </c>
      <c r="X16" s="103">
        <v>35.75</v>
      </c>
      <c r="Y16" s="103">
        <v>35.880000000000003</v>
      </c>
      <c r="Z16" s="103">
        <v>35.32</v>
      </c>
      <c r="AA16" s="103">
        <v>35.61</v>
      </c>
      <c r="AB16" s="101">
        <v>23591300</v>
      </c>
      <c r="AC16" s="100">
        <v>35.61</v>
      </c>
      <c r="AD16" s="2">
        <f t="shared" si="0"/>
        <v>0.56000000000000227</v>
      </c>
      <c r="AE16" s="138">
        <f t="shared" si="1"/>
        <v>-1.3026607538802581E-2</v>
      </c>
    </row>
    <row r="17" spans="1:31" x14ac:dyDescent="0.25">
      <c r="W17" s="99">
        <v>42625</v>
      </c>
      <c r="X17" s="103">
        <v>35.19</v>
      </c>
      <c r="Y17" s="103">
        <v>36.119999999999997</v>
      </c>
      <c r="Z17" s="103">
        <v>35.06</v>
      </c>
      <c r="AA17" s="103">
        <v>36.08</v>
      </c>
      <c r="AB17" s="101">
        <v>22796600</v>
      </c>
      <c r="AC17" s="100">
        <v>36.08</v>
      </c>
      <c r="AD17" s="2">
        <f t="shared" si="0"/>
        <v>1.0599999999999952</v>
      </c>
      <c r="AE17" s="138">
        <f t="shared" si="1"/>
        <v>1.8058690744920947E-2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42622</v>
      </c>
      <c r="X18" s="103">
        <v>36.1</v>
      </c>
      <c r="Y18" s="103">
        <v>36.39</v>
      </c>
      <c r="Z18" s="103">
        <v>35.44</v>
      </c>
      <c r="AA18" s="103">
        <v>35.44</v>
      </c>
      <c r="AB18" s="101">
        <v>29457900</v>
      </c>
      <c r="AC18" s="100">
        <v>35.44</v>
      </c>
      <c r="AD18" s="2">
        <f t="shared" si="0"/>
        <v>0.95000000000000284</v>
      </c>
      <c r="AE18" s="138">
        <f t="shared" si="1"/>
        <v>-2.7442371020856227E-2</v>
      </c>
    </row>
    <row r="19" spans="1:31" x14ac:dyDescent="0.25">
      <c r="W19" s="99">
        <v>42621</v>
      </c>
      <c r="X19" s="103">
        <v>36.35</v>
      </c>
      <c r="Y19" s="103">
        <v>36.590000000000003</v>
      </c>
      <c r="Z19" s="103">
        <v>36.119999999999997</v>
      </c>
      <c r="AA19" s="103">
        <v>36.44</v>
      </c>
      <c r="AB19" s="101">
        <v>20356500</v>
      </c>
      <c r="AC19" s="100">
        <v>36.44</v>
      </c>
      <c r="AD19" s="2">
        <f t="shared" si="0"/>
        <v>0.47000000000000597</v>
      </c>
      <c r="AE19" s="138">
        <f t="shared" si="1"/>
        <v>-5.4854635216683434E-4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42620</v>
      </c>
      <c r="X20" s="103">
        <v>36.65</v>
      </c>
      <c r="Y20" s="103">
        <v>36.65</v>
      </c>
      <c r="Z20" s="103">
        <v>36.380000000000003</v>
      </c>
      <c r="AA20" s="103">
        <v>36.46</v>
      </c>
      <c r="AB20" s="101">
        <v>18495600</v>
      </c>
      <c r="AC20" s="100">
        <v>36.46</v>
      </c>
      <c r="AD20" s="2">
        <f t="shared" si="0"/>
        <v>0.26999999999999602</v>
      </c>
      <c r="AE20" s="138">
        <f t="shared" si="1"/>
        <v>-3.0079299972655127E-3</v>
      </c>
    </row>
    <row r="21" spans="1:31" x14ac:dyDescent="0.25">
      <c r="B21" s="193"/>
      <c r="C21" s="10"/>
      <c r="D21" s="40"/>
      <c r="E21" s="40"/>
      <c r="F21" s="40"/>
      <c r="G21" s="40"/>
      <c r="W21" s="99">
        <v>42619</v>
      </c>
      <c r="X21" s="103">
        <v>36.380000000000003</v>
      </c>
      <c r="Y21" s="103">
        <v>36.6</v>
      </c>
      <c r="Z21" s="103">
        <v>36.17</v>
      </c>
      <c r="AA21" s="103">
        <v>36.57</v>
      </c>
      <c r="AB21" s="101">
        <v>22337800</v>
      </c>
      <c r="AC21" s="100">
        <v>36.57</v>
      </c>
      <c r="AD21" s="2">
        <f t="shared" si="0"/>
        <v>0.42999999999999972</v>
      </c>
      <c r="AE21" s="138">
        <f t="shared" si="1"/>
        <v>1.3580931263858176E-2</v>
      </c>
    </row>
    <row r="22" spans="1:31" x14ac:dyDescent="0.25">
      <c r="B22" s="193"/>
      <c r="C22" s="10"/>
      <c r="D22" s="40"/>
      <c r="E22" s="40"/>
      <c r="F22" s="40"/>
      <c r="G22" s="40"/>
      <c r="W22" s="99">
        <v>42615</v>
      </c>
      <c r="X22" s="103">
        <v>36.21</v>
      </c>
      <c r="Y22" s="103">
        <v>36.33</v>
      </c>
      <c r="Z22" s="103">
        <v>35.950000000000003</v>
      </c>
      <c r="AA22" s="103">
        <v>36.08</v>
      </c>
      <c r="AB22" s="101">
        <v>16726700</v>
      </c>
      <c r="AC22" s="100">
        <v>36.08</v>
      </c>
      <c r="AD22" s="2">
        <f t="shared" si="0"/>
        <v>0.37999999999999545</v>
      </c>
      <c r="AE22" s="138">
        <f t="shared" si="1"/>
        <v>1.6657412548581885E-3</v>
      </c>
    </row>
    <row r="23" spans="1:31" x14ac:dyDescent="0.25">
      <c r="B23" s="10"/>
      <c r="C23" s="10"/>
      <c r="D23" s="40"/>
      <c r="E23" s="40"/>
      <c r="F23" s="40"/>
      <c r="G23" s="40"/>
      <c r="W23" s="99">
        <v>42614</v>
      </c>
      <c r="X23" s="103">
        <v>35.99</v>
      </c>
      <c r="Y23" s="103">
        <v>36.04</v>
      </c>
      <c r="Z23" s="103">
        <v>35.58</v>
      </c>
      <c r="AA23" s="103">
        <v>36.020000000000003</v>
      </c>
      <c r="AB23" s="101">
        <v>18925800</v>
      </c>
      <c r="AC23" s="100">
        <v>36.020000000000003</v>
      </c>
      <c r="AD23" s="2">
        <f t="shared" si="0"/>
        <v>0.46000000000000085</v>
      </c>
      <c r="AE23" s="138">
        <f t="shared" si="1"/>
        <v>3.6221788799108978E-3</v>
      </c>
    </row>
    <row r="24" spans="1:31" x14ac:dyDescent="0.25">
      <c r="B24" s="10"/>
      <c r="C24" s="10"/>
      <c r="D24" s="40"/>
      <c r="E24" s="40"/>
      <c r="F24" s="40"/>
      <c r="G24" s="40"/>
      <c r="W24" s="99">
        <v>42613</v>
      </c>
      <c r="X24" s="103">
        <v>35.619999999999997</v>
      </c>
      <c r="Y24" s="103">
        <v>35.9</v>
      </c>
      <c r="Z24" s="103">
        <v>35.58</v>
      </c>
      <c r="AA24" s="103">
        <v>35.89</v>
      </c>
      <c r="AB24" s="101">
        <v>20562700</v>
      </c>
      <c r="AC24" s="100">
        <v>35.89</v>
      </c>
      <c r="AD24" s="2">
        <f t="shared" si="0"/>
        <v>0.32000000000000028</v>
      </c>
      <c r="AE24" s="138">
        <f t="shared" si="1"/>
        <v>5.3221288515405973E-3</v>
      </c>
    </row>
    <row r="25" spans="1:31" x14ac:dyDescent="0.25">
      <c r="B25" s="10"/>
      <c r="C25" s="10"/>
      <c r="D25" s="40"/>
      <c r="E25" s="40"/>
      <c r="F25" s="40"/>
      <c r="G25" s="40"/>
      <c r="W25" s="99">
        <v>42612</v>
      </c>
      <c r="X25" s="103">
        <v>35.590000000000003</v>
      </c>
      <c r="Y25" s="103">
        <v>35.74</v>
      </c>
      <c r="Z25" s="103">
        <v>35.520000000000003</v>
      </c>
      <c r="AA25" s="103">
        <v>35.700000000000003</v>
      </c>
      <c r="AB25" s="101">
        <v>15183200</v>
      </c>
      <c r="AC25" s="100">
        <v>35.700000000000003</v>
      </c>
      <c r="AD25" s="2">
        <f t="shared" si="0"/>
        <v>0.21999999999999886</v>
      </c>
      <c r="AE25" s="138">
        <f t="shared" si="1"/>
        <v>4.2194092827005925E-3</v>
      </c>
    </row>
    <row r="26" spans="1:31" x14ac:dyDescent="0.25">
      <c r="B26" s="10"/>
      <c r="C26" s="10"/>
      <c r="D26" s="40"/>
      <c r="E26" s="40"/>
      <c r="F26" s="40"/>
      <c r="G26" s="40"/>
      <c r="W26" s="99">
        <v>42611</v>
      </c>
      <c r="X26" s="103">
        <v>35.479999999999997</v>
      </c>
      <c r="Y26" s="103">
        <v>35.67</v>
      </c>
      <c r="Z26" s="103">
        <v>35.15</v>
      </c>
      <c r="AA26" s="103">
        <v>35.549999999999997</v>
      </c>
      <c r="AB26" s="101">
        <v>15264300</v>
      </c>
      <c r="AC26" s="100">
        <v>35.549999999999997</v>
      </c>
      <c r="AD26" s="2">
        <f t="shared" si="0"/>
        <v>0.52000000000000313</v>
      </c>
      <c r="AE26" s="138">
        <f t="shared" si="1"/>
        <v>8.2246171298923088E-3</v>
      </c>
    </row>
    <row r="27" spans="1:31" x14ac:dyDescent="0.25">
      <c r="B27" s="10"/>
      <c r="C27" s="10"/>
      <c r="D27" s="40"/>
      <c r="E27" s="40"/>
      <c r="F27" s="40"/>
      <c r="G27" s="40"/>
      <c r="W27" s="99">
        <v>42608</v>
      </c>
      <c r="X27" s="103">
        <v>35.11</v>
      </c>
      <c r="Y27" s="103">
        <v>35.58</v>
      </c>
      <c r="Z27" s="103">
        <v>35.049999999999997</v>
      </c>
      <c r="AA27" s="103">
        <v>35.26</v>
      </c>
      <c r="AB27" s="101">
        <v>14469900</v>
      </c>
      <c r="AC27" s="100">
        <v>35.26</v>
      </c>
      <c r="AD27" s="2">
        <f t="shared" si="0"/>
        <v>0.53000000000000114</v>
      </c>
      <c r="AE27" s="138">
        <f t="shared" si="1"/>
        <v>4.8446850954686482E-3</v>
      </c>
    </row>
    <row r="28" spans="1:31" x14ac:dyDescent="0.25">
      <c r="B28" s="10"/>
      <c r="C28" s="10"/>
      <c r="D28" s="40"/>
      <c r="E28" s="40"/>
      <c r="F28" s="40"/>
      <c r="G28" s="40"/>
      <c r="W28" s="99">
        <v>42607</v>
      </c>
      <c r="X28" s="103">
        <v>35.049999999999997</v>
      </c>
      <c r="Y28" s="103">
        <v>35.22</v>
      </c>
      <c r="Z28" s="103">
        <v>34.9</v>
      </c>
      <c r="AA28" s="103">
        <v>35.090000000000003</v>
      </c>
      <c r="AB28" s="101">
        <v>12428000</v>
      </c>
      <c r="AC28" s="100">
        <v>35.090000000000003</v>
      </c>
      <c r="AD28" s="2">
        <f t="shared" si="0"/>
        <v>0.32000000000000028</v>
      </c>
      <c r="AE28" s="138">
        <f t="shared" si="1"/>
        <v>-1.7069701280225669E-3</v>
      </c>
    </row>
    <row r="29" spans="1:31" x14ac:dyDescent="0.25">
      <c r="B29" s="10"/>
      <c r="C29" s="10"/>
      <c r="D29" s="40"/>
      <c r="E29" s="40"/>
      <c r="F29" s="40"/>
      <c r="G29" s="40"/>
      <c r="W29" s="99">
        <v>42606</v>
      </c>
      <c r="X29" s="103">
        <v>35.32</v>
      </c>
      <c r="Y29" s="103">
        <v>35.409999999999997</v>
      </c>
      <c r="Z29" s="103">
        <v>35.020000000000003</v>
      </c>
      <c r="AA29" s="103">
        <v>35.15</v>
      </c>
      <c r="AB29" s="101">
        <v>16343500</v>
      </c>
      <c r="AC29" s="100">
        <v>35.15</v>
      </c>
      <c r="AD29" s="2">
        <f t="shared" si="0"/>
        <v>0.38999999999999346</v>
      </c>
      <c r="AE29" s="138">
        <f t="shared" si="1"/>
        <v>-7.0621468926553854E-3</v>
      </c>
    </row>
    <row r="30" spans="1:31" x14ac:dyDescent="0.25">
      <c r="B30" s="10"/>
      <c r="C30" s="10"/>
      <c r="D30" s="40"/>
      <c r="E30" s="40"/>
      <c r="F30" s="40"/>
      <c r="G30" s="40"/>
      <c r="W30" s="99">
        <v>42605</v>
      </c>
      <c r="X30" s="103">
        <v>35.5</v>
      </c>
      <c r="Y30" s="103">
        <v>35.69</v>
      </c>
      <c r="Z30" s="103">
        <v>35.299999999999997</v>
      </c>
      <c r="AA30" s="103">
        <v>35.4</v>
      </c>
      <c r="AB30" s="101">
        <v>18316000</v>
      </c>
      <c r="AC30" s="100">
        <v>35.4</v>
      </c>
      <c r="AD30" s="2">
        <f t="shared" si="0"/>
        <v>0.39000000000000057</v>
      </c>
      <c r="AE30" s="138">
        <f t="shared" si="1"/>
        <v>1.1312217194570096E-3</v>
      </c>
    </row>
    <row r="31" spans="1:31" x14ac:dyDescent="0.25">
      <c r="W31" s="99">
        <v>42604</v>
      </c>
      <c r="X31" s="103">
        <v>35.200000000000003</v>
      </c>
      <c r="Y31" s="103">
        <v>35.450000000000003</v>
      </c>
      <c r="Z31" s="103">
        <v>35.119999999999997</v>
      </c>
      <c r="AA31" s="103">
        <v>35.36</v>
      </c>
      <c r="AB31" s="101">
        <v>14941400</v>
      </c>
      <c r="AC31" s="100">
        <v>35.36</v>
      </c>
      <c r="AD31" s="2">
        <f t="shared" si="0"/>
        <v>0.3300000000000054</v>
      </c>
      <c r="AE31" s="138">
        <f t="shared" si="1"/>
        <v>3.4052213393869213E-3</v>
      </c>
    </row>
    <row r="32" spans="1:31" x14ac:dyDescent="0.25">
      <c r="W32" s="99">
        <v>42601</v>
      </c>
      <c r="X32" s="103">
        <v>34.840000000000003</v>
      </c>
      <c r="Y32" s="103">
        <v>35.270000000000003</v>
      </c>
      <c r="Z32" s="103">
        <v>34.74</v>
      </c>
      <c r="AA32" s="103">
        <v>35.24</v>
      </c>
      <c r="AB32" s="101">
        <v>16417600</v>
      </c>
      <c r="AC32" s="100">
        <v>35.24</v>
      </c>
      <c r="AD32" s="2">
        <f t="shared" si="0"/>
        <v>0.53000000000000114</v>
      </c>
      <c r="AE32" s="138">
        <f t="shared" si="1"/>
        <v>7.7209036316843171E-3</v>
      </c>
    </row>
    <row r="33" spans="1:31" x14ac:dyDescent="0.25">
      <c r="L33" t="s">
        <v>221</v>
      </c>
      <c r="M33" s="2">
        <f>M56+K56-F56</f>
        <v>1407.5400000000009</v>
      </c>
      <c r="W33" s="99">
        <v>42600</v>
      </c>
      <c r="X33" s="103">
        <v>34.96</v>
      </c>
      <c r="Y33" s="103">
        <v>35.090000000000003</v>
      </c>
      <c r="Z33" s="103">
        <v>34.75</v>
      </c>
      <c r="AA33" s="103">
        <v>34.97</v>
      </c>
      <c r="AB33" s="101">
        <v>16085200</v>
      </c>
      <c r="AC33" s="100">
        <v>34.97</v>
      </c>
      <c r="AD33" s="2">
        <f t="shared" si="0"/>
        <v>0.34000000000000341</v>
      </c>
      <c r="AE33" s="138">
        <f t="shared" si="1"/>
        <v>-1.4277555682468135E-3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42599</v>
      </c>
      <c r="X34" s="103">
        <v>35.17</v>
      </c>
      <c r="Y34" s="103">
        <v>35.21</v>
      </c>
      <c r="Z34" s="103">
        <v>34.770000000000003</v>
      </c>
      <c r="AA34" s="103">
        <v>35.020000000000003</v>
      </c>
      <c r="AB34" s="101">
        <v>18221600</v>
      </c>
      <c r="AC34" s="100">
        <v>35.020000000000003</v>
      </c>
      <c r="AD34" s="2">
        <f t="shared" si="0"/>
        <v>0.43999999999999773</v>
      </c>
      <c r="AE34" s="138">
        <f t="shared" si="1"/>
        <v>-5.3961942629934256E-3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42598</v>
      </c>
      <c r="X35" s="103">
        <v>34.770000000000003</v>
      </c>
      <c r="Y35" s="103">
        <v>35.21</v>
      </c>
      <c r="Z35" s="103">
        <v>34.770000000000003</v>
      </c>
      <c r="AA35" s="103">
        <v>35.21</v>
      </c>
      <c r="AB35" s="101">
        <v>16320900</v>
      </c>
      <c r="AC35" s="100">
        <v>35.21</v>
      </c>
      <c r="AD35" s="2">
        <f t="shared" si="0"/>
        <v>0.43999999999999773</v>
      </c>
      <c r="AE35" s="138">
        <f t="shared" si="1"/>
        <v>8.5935262102549981E-3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42597</v>
      </c>
      <c r="X36" s="103">
        <v>34.700000000000003</v>
      </c>
      <c r="Y36" s="103">
        <v>35.159999999999997</v>
      </c>
      <c r="Z36" s="103">
        <v>34.630000000000003</v>
      </c>
      <c r="AA36" s="103">
        <v>34.909999999999997</v>
      </c>
      <c r="AB36" s="101">
        <v>18931100</v>
      </c>
      <c r="AC36" s="100">
        <v>34.909999999999997</v>
      </c>
      <c r="AD36" s="2">
        <f t="shared" si="0"/>
        <v>0.52999999999999403</v>
      </c>
      <c r="AE36" s="138">
        <f t="shared" si="1"/>
        <v>9.8351171536013027E-3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42594</v>
      </c>
      <c r="X37" s="103">
        <v>34.520000000000003</v>
      </c>
      <c r="Y37" s="103">
        <v>34.76</v>
      </c>
      <c r="Z37" s="103">
        <v>34.44</v>
      </c>
      <c r="AA37" s="103">
        <v>34.57</v>
      </c>
      <c r="AB37" s="101">
        <v>15708300</v>
      </c>
      <c r="AC37" s="100">
        <v>34.57</v>
      </c>
      <c r="AD37" s="2">
        <f t="shared" si="0"/>
        <v>0.32000000000000028</v>
      </c>
      <c r="AE37" s="138">
        <f t="shared" si="1"/>
        <v>-3.1718569780853079E-3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42593</v>
      </c>
      <c r="X38" s="103">
        <v>34.659999999999997</v>
      </c>
      <c r="Y38" s="103">
        <v>34.74</v>
      </c>
      <c r="Z38" s="103">
        <v>34.49</v>
      </c>
      <c r="AA38" s="103">
        <v>34.68</v>
      </c>
      <c r="AB38" s="101">
        <v>16364100</v>
      </c>
      <c r="AC38" s="100">
        <v>34.68</v>
      </c>
      <c r="AD38" s="2">
        <f t="shared" si="0"/>
        <v>0.25</v>
      </c>
      <c r="AE38" s="138">
        <f t="shared" si="1"/>
        <v>4.3440486533448119E-3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42592</v>
      </c>
      <c r="X39" s="103">
        <v>35</v>
      </c>
      <c r="Y39" s="103">
        <v>35</v>
      </c>
      <c r="Z39" s="103">
        <v>34.5</v>
      </c>
      <c r="AA39" s="103">
        <v>34.53</v>
      </c>
      <c r="AB39" s="101">
        <v>19579000</v>
      </c>
      <c r="AC39" s="100">
        <v>34.53</v>
      </c>
      <c r="AD39" s="2">
        <f t="shared" si="0"/>
        <v>0.5</v>
      </c>
      <c r="AE39" s="138">
        <f t="shared" si="1"/>
        <v>-1.1168384879725046E-2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84" t="s">
        <v>78</v>
      </c>
      <c r="P40" s="584"/>
      <c r="W40" s="99">
        <v>42591</v>
      </c>
      <c r="X40" s="103">
        <v>35.04</v>
      </c>
      <c r="Y40" s="103">
        <v>35.159999999999997</v>
      </c>
      <c r="Z40" s="103">
        <v>34.840000000000003</v>
      </c>
      <c r="AA40" s="103">
        <v>34.92</v>
      </c>
      <c r="AB40" s="101">
        <v>12578900</v>
      </c>
      <c r="AC40" s="100">
        <v>34.92</v>
      </c>
      <c r="AD40" s="2">
        <f t="shared" si="0"/>
        <v>0.31999999999999318</v>
      </c>
      <c r="AE40" s="138">
        <f t="shared" si="1"/>
        <v>-3.424657534246478E-3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41.789000000000009</v>
      </c>
      <c r="Q41" s="2"/>
      <c r="W41" s="99">
        <v>42590</v>
      </c>
      <c r="X41" s="103">
        <v>34.9</v>
      </c>
      <c r="Y41" s="103">
        <v>35.17</v>
      </c>
      <c r="Z41" s="103">
        <v>34.86</v>
      </c>
      <c r="AA41" s="103">
        <v>35.04</v>
      </c>
      <c r="AB41" s="101">
        <v>19497300</v>
      </c>
      <c r="AC41" s="100">
        <v>35.04</v>
      </c>
      <c r="AD41" s="2">
        <f t="shared" si="0"/>
        <v>0.31000000000000227</v>
      </c>
      <c r="AE41" s="138">
        <f t="shared" si="1"/>
        <v>1.7152658662094034E-3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41.409100000000002</v>
      </c>
      <c r="Q42" s="2"/>
      <c r="T42" s="91" t="s">
        <v>113</v>
      </c>
      <c r="W42" s="99">
        <v>42587</v>
      </c>
      <c r="X42" s="103">
        <v>34.799999999999997</v>
      </c>
      <c r="Y42" s="103">
        <v>35.130000000000003</v>
      </c>
      <c r="Z42" s="103">
        <v>34.700000000000003</v>
      </c>
      <c r="AA42" s="103">
        <v>34.979999999999997</v>
      </c>
      <c r="AB42" s="101">
        <v>20046200</v>
      </c>
      <c r="AC42" s="100">
        <v>34.979999999999997</v>
      </c>
      <c r="AD42" s="2">
        <f t="shared" si="0"/>
        <v>0.42999999999999972</v>
      </c>
      <c r="AE42" s="138">
        <f t="shared" si="1"/>
        <v>1.1567379988432602E-2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41.029200000000003</v>
      </c>
      <c r="Q43" s="2"/>
      <c r="T43" s="97" t="s">
        <v>98</v>
      </c>
      <c r="U43" s="98">
        <v>37.75</v>
      </c>
      <c r="V43" s="415"/>
      <c r="W43" s="99">
        <v>42586</v>
      </c>
      <c r="X43" s="103">
        <v>34.29</v>
      </c>
      <c r="Y43" s="103">
        <v>34.619999999999997</v>
      </c>
      <c r="Z43" s="103">
        <v>34.22</v>
      </c>
      <c r="AA43" s="103">
        <v>34.58</v>
      </c>
      <c r="AB43" s="101">
        <v>16362600</v>
      </c>
      <c r="AC43" s="100">
        <v>34.58</v>
      </c>
      <c r="AD43" s="2">
        <f t="shared" si="0"/>
        <v>0.39999999999999858</v>
      </c>
      <c r="AE43" s="138">
        <f t="shared" si="1"/>
        <v>9.6350364963502244E-3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40.649300000000004</v>
      </c>
      <c r="Q44" s="2"/>
      <c r="T44" s="87" t="s">
        <v>99</v>
      </c>
      <c r="U44" s="88">
        <v>37.729999999999997</v>
      </c>
      <c r="V44" s="416"/>
      <c r="W44" s="99">
        <v>42585</v>
      </c>
      <c r="X44" s="103">
        <v>34.1</v>
      </c>
      <c r="Y44" s="103">
        <v>34.28</v>
      </c>
      <c r="Z44" s="103">
        <v>33.99</v>
      </c>
      <c r="AA44" s="103">
        <v>34.25</v>
      </c>
      <c r="AB44" s="101">
        <v>18388800</v>
      </c>
      <c r="AC44" s="100">
        <v>34.25</v>
      </c>
      <c r="AD44" s="2">
        <f t="shared" si="0"/>
        <v>0.28999999999999915</v>
      </c>
      <c r="AE44" s="138" t="e">
        <f t="shared" si="1"/>
        <v>#DIV/0!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40.269400000000005</v>
      </c>
      <c r="Q45" s="2"/>
      <c r="T45" s="87" t="s">
        <v>100</v>
      </c>
      <c r="U45" s="88" t="s">
        <v>469</v>
      </c>
      <c r="V45" s="416"/>
      <c r="W45" s="99">
        <v>42585</v>
      </c>
      <c r="X45" s="103" t="s">
        <v>142</v>
      </c>
      <c r="Y45" s="103"/>
      <c r="Z45" s="103"/>
      <c r="AA45" s="103"/>
      <c r="AB45" s="101"/>
      <c r="AC45" s="100"/>
      <c r="AD45" s="2">
        <f t="shared" si="0"/>
        <v>0</v>
      </c>
      <c r="AE45" s="138">
        <f t="shared" si="1"/>
        <v>-1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39.889500000000005</v>
      </c>
      <c r="Q46" s="2"/>
      <c r="T46" s="87" t="s">
        <v>101</v>
      </c>
      <c r="U46" s="88" t="s">
        <v>470</v>
      </c>
      <c r="V46" s="416"/>
      <c r="W46" s="99">
        <v>42584</v>
      </c>
      <c r="X46" s="103">
        <v>34.81</v>
      </c>
      <c r="Y46" s="103">
        <v>34.869999999999997</v>
      </c>
      <c r="Z46" s="103">
        <v>34.33</v>
      </c>
      <c r="AA46" s="103">
        <v>34.56</v>
      </c>
      <c r="AB46" s="101">
        <v>20057300</v>
      </c>
      <c r="AC46" s="100">
        <v>34.299999999999997</v>
      </c>
      <c r="AD46" s="2">
        <f t="shared" si="0"/>
        <v>0.53999999999999915</v>
      </c>
      <c r="AE46" s="138">
        <f t="shared" si="1"/>
        <v>-8.383925990170793E-3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39.509600000000006</v>
      </c>
      <c r="Q47" s="2"/>
      <c r="T47" s="87" t="s">
        <v>102</v>
      </c>
      <c r="U47" s="88">
        <v>40.380000000000003</v>
      </c>
      <c r="V47" s="416"/>
      <c r="W47" s="99">
        <v>42583</v>
      </c>
      <c r="X47" s="103">
        <v>34.82</v>
      </c>
      <c r="Y47" s="103">
        <v>34.909999999999997</v>
      </c>
      <c r="Z47" s="103">
        <v>34.56</v>
      </c>
      <c r="AA47" s="103">
        <v>34.85</v>
      </c>
      <c r="AB47" s="101">
        <v>18824400</v>
      </c>
      <c r="AC47" s="100">
        <v>34.590000000000003</v>
      </c>
      <c r="AD47" s="2">
        <f t="shared" si="0"/>
        <v>0.34999999999999432</v>
      </c>
      <c r="AE47" s="138">
        <f t="shared" si="1"/>
        <v>-2.8901734104036514E-4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39.1297</v>
      </c>
      <c r="Q48" s="2"/>
      <c r="T48" s="87" t="s">
        <v>103</v>
      </c>
      <c r="U48" s="88">
        <v>1.1513100000000001</v>
      </c>
      <c r="V48" s="416"/>
      <c r="W48" s="99">
        <v>42580</v>
      </c>
      <c r="X48" s="103">
        <v>34.770000000000003</v>
      </c>
      <c r="Y48" s="103">
        <v>34.92</v>
      </c>
      <c r="Z48" s="103">
        <v>34.6</v>
      </c>
      <c r="AA48" s="103">
        <v>34.86</v>
      </c>
      <c r="AB48" s="101">
        <v>18171200</v>
      </c>
      <c r="AC48" s="100">
        <v>34.6</v>
      </c>
      <c r="AD48" s="2">
        <f t="shared" si="0"/>
        <v>0.32000000000000028</v>
      </c>
      <c r="AE48" s="138">
        <f t="shared" si="1"/>
        <v>2.6079397276153049E-3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38.7498</v>
      </c>
      <c r="Q49" s="2"/>
      <c r="T49" s="87" t="s">
        <v>104</v>
      </c>
      <c r="U49" s="89" t="s">
        <v>294</v>
      </c>
      <c r="V49" s="417"/>
      <c r="W49" s="99">
        <v>42579</v>
      </c>
      <c r="X49" s="103">
        <v>34.83</v>
      </c>
      <c r="Y49" s="103">
        <v>34.83</v>
      </c>
      <c r="Z49" s="103">
        <v>34.520000000000003</v>
      </c>
      <c r="AA49" s="103">
        <v>34.770000000000003</v>
      </c>
      <c r="AB49" s="101">
        <v>21667400</v>
      </c>
      <c r="AC49" s="100">
        <v>34.51</v>
      </c>
      <c r="AD49" s="2">
        <f t="shared" si="0"/>
        <v>0.30999999999999517</v>
      </c>
      <c r="AE49" s="138">
        <f t="shared" si="1"/>
        <v>-1.7356089094591187E-3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38.369900000000001</v>
      </c>
      <c r="Q50" s="2"/>
      <c r="T50" s="87"/>
      <c r="U50" s="88"/>
      <c r="V50" s="416"/>
      <c r="W50" s="99">
        <v>42578</v>
      </c>
      <c r="X50" s="103">
        <v>35</v>
      </c>
      <c r="Y50" s="103">
        <v>35.28</v>
      </c>
      <c r="Z50" s="103">
        <v>34.630000000000003</v>
      </c>
      <c r="AA50" s="103">
        <v>34.83</v>
      </c>
      <c r="AB50" s="101">
        <v>23601800</v>
      </c>
      <c r="AC50" s="100">
        <v>34.57</v>
      </c>
      <c r="AD50" s="2">
        <f t="shared" si="0"/>
        <v>0.64999999999999858</v>
      </c>
      <c r="AE50" s="138">
        <f t="shared" si="1"/>
        <v>-7.4648291702554825E-3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37.99</v>
      </c>
      <c r="Q51" s="2"/>
      <c r="T51" s="87" t="s">
        <v>105</v>
      </c>
      <c r="U51" s="88" t="s">
        <v>471</v>
      </c>
      <c r="V51" s="416"/>
      <c r="W51" s="99">
        <v>42577</v>
      </c>
      <c r="X51" s="103">
        <v>34.75</v>
      </c>
      <c r="Y51" s="103">
        <v>35.229999999999997</v>
      </c>
      <c r="Z51" s="103">
        <v>34.700000000000003</v>
      </c>
      <c r="AA51" s="103">
        <v>35.090000000000003</v>
      </c>
      <c r="AB51" s="101">
        <v>29644400</v>
      </c>
      <c r="AC51" s="100">
        <v>34.83</v>
      </c>
      <c r="AD51" s="2">
        <f t="shared" si="0"/>
        <v>0.52999999999999403</v>
      </c>
      <c r="AE51" s="138">
        <f t="shared" si="1"/>
        <v>1.1617775196050006E-2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37.610100000000003</v>
      </c>
      <c r="Q52" s="2"/>
      <c r="T52" s="87" t="s">
        <v>106</v>
      </c>
      <c r="U52" s="88" t="s">
        <v>400</v>
      </c>
      <c r="V52" s="416"/>
      <c r="W52" s="99">
        <v>42576</v>
      </c>
      <c r="X52" s="103">
        <v>34.619999999999997</v>
      </c>
      <c r="Y52" s="103">
        <v>34.76</v>
      </c>
      <c r="Z52" s="103">
        <v>34.57</v>
      </c>
      <c r="AA52" s="103">
        <v>34.69</v>
      </c>
      <c r="AB52" s="101">
        <v>20277700</v>
      </c>
      <c r="AC52" s="100">
        <v>34.43</v>
      </c>
      <c r="AD52" s="2">
        <f t="shared" si="0"/>
        <v>0.18999999999999773</v>
      </c>
      <c r="AE52" s="138">
        <f t="shared" si="1"/>
        <v>8.7209302325574889E-4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37.230200000000004</v>
      </c>
      <c r="Q53" s="2"/>
      <c r="T53" s="87" t="s">
        <v>107</v>
      </c>
      <c r="U53" s="90">
        <v>14113578</v>
      </c>
      <c r="V53" s="418"/>
      <c r="W53" s="99">
        <v>42573</v>
      </c>
      <c r="X53" s="103">
        <v>34.380000000000003</v>
      </c>
      <c r="Y53" s="103">
        <v>34.700000000000003</v>
      </c>
      <c r="Z53" s="103">
        <v>34.26</v>
      </c>
      <c r="AA53" s="103">
        <v>34.659999999999997</v>
      </c>
      <c r="AB53" s="101">
        <v>33033700</v>
      </c>
      <c r="AC53" s="100">
        <v>34.4</v>
      </c>
      <c r="AD53" s="2">
        <f t="shared" si="0"/>
        <v>0.44000000000000483</v>
      </c>
      <c r="AE53" s="138">
        <f t="shared" si="1"/>
        <v>1.1467215524845642E-2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36.850300000000004</v>
      </c>
      <c r="T54" s="87" t="s">
        <v>110</v>
      </c>
      <c r="U54" s="90">
        <v>22379900</v>
      </c>
      <c r="V54" s="418"/>
      <c r="W54" s="99">
        <v>42572</v>
      </c>
      <c r="X54" s="103">
        <v>34.33</v>
      </c>
      <c r="Y54" s="103">
        <v>34.49</v>
      </c>
      <c r="Z54" s="103">
        <v>33.86</v>
      </c>
      <c r="AA54" s="103">
        <v>34.270000000000003</v>
      </c>
      <c r="AB54" s="101">
        <v>63708600</v>
      </c>
      <c r="AC54" s="100">
        <v>34.01</v>
      </c>
      <c r="AD54" s="2">
        <f t="shared" si="0"/>
        <v>0.63000000000000256</v>
      </c>
      <c r="AE54" s="138">
        <f t="shared" si="1"/>
        <v>-3.9808018068887785E-2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36.470399999999998</v>
      </c>
      <c r="T55" s="87" t="s">
        <v>108</v>
      </c>
      <c r="U55" s="88" t="s">
        <v>472</v>
      </c>
      <c r="V55" s="416"/>
      <c r="W55" s="99">
        <v>42571</v>
      </c>
      <c r="X55" s="103">
        <v>35.299999999999997</v>
      </c>
      <c r="Y55" s="103">
        <v>35.93</v>
      </c>
      <c r="Z55" s="103">
        <v>35.06</v>
      </c>
      <c r="AA55" s="103">
        <v>35.69</v>
      </c>
      <c r="AB55" s="101">
        <v>42994200</v>
      </c>
      <c r="AC55" s="100">
        <v>35.42</v>
      </c>
      <c r="AD55" s="2">
        <f t="shared" si="0"/>
        <v>0.86999999999999744</v>
      </c>
      <c r="AE55" s="138">
        <f t="shared" si="1"/>
        <v>1.5190599025508789E-2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36.090499999999999</v>
      </c>
      <c r="T56" s="87" t="s">
        <v>111</v>
      </c>
      <c r="U56" s="88">
        <v>18.260000000000002</v>
      </c>
      <c r="V56" s="416"/>
      <c r="W56" s="99">
        <v>42570</v>
      </c>
      <c r="X56" s="103">
        <v>34.89</v>
      </c>
      <c r="Y56" s="103">
        <v>35.159999999999997</v>
      </c>
      <c r="Z56" s="103">
        <v>34.85</v>
      </c>
      <c r="AA56" s="103">
        <v>35.15</v>
      </c>
      <c r="AB56" s="101">
        <v>20395400</v>
      </c>
      <c r="AC56" s="100">
        <v>34.89</v>
      </c>
      <c r="AD56" s="2">
        <f t="shared" si="0"/>
        <v>0.30999999999999517</v>
      </c>
      <c r="AE56" s="138">
        <f t="shared" si="1"/>
        <v>2.8743891922966558E-3</v>
      </c>
    </row>
    <row r="57" spans="1:31" x14ac:dyDescent="0.25">
      <c r="O57" s="83">
        <v>0.94</v>
      </c>
      <c r="P57" s="83">
        <f t="shared" si="4"/>
        <v>35.710599999999999</v>
      </c>
      <c r="T57" s="87" t="s">
        <v>112</v>
      </c>
      <c r="U57" s="88">
        <v>2.06</v>
      </c>
      <c r="V57" s="416"/>
      <c r="W57" s="99">
        <v>42569</v>
      </c>
      <c r="X57" s="103">
        <v>35.18</v>
      </c>
      <c r="Y57" s="103">
        <v>35.200000000000003</v>
      </c>
      <c r="Z57" s="103">
        <v>34.950000000000003</v>
      </c>
      <c r="AA57" s="103">
        <v>35.049999999999997</v>
      </c>
      <c r="AB57" s="101">
        <v>19347200</v>
      </c>
      <c r="AC57" s="100">
        <v>34.79</v>
      </c>
      <c r="AD57" s="2">
        <f t="shared" si="0"/>
        <v>0.25</v>
      </c>
      <c r="AE57" s="138">
        <f t="shared" si="1"/>
        <v>-5.7454754380936723E-4</v>
      </c>
    </row>
    <row r="58" spans="1:31" x14ac:dyDescent="0.25">
      <c r="O58" s="83">
        <v>0.93</v>
      </c>
      <c r="P58" s="83">
        <f t="shared" si="4"/>
        <v>35.3307</v>
      </c>
      <c r="T58" s="87" t="s">
        <v>109</v>
      </c>
      <c r="U58" s="88" t="s">
        <v>473</v>
      </c>
      <c r="V58" s="416"/>
      <c r="W58" s="99">
        <v>42566</v>
      </c>
      <c r="X58" s="103">
        <v>35.26</v>
      </c>
      <c r="Y58" s="103">
        <v>35.29</v>
      </c>
      <c r="Z58" s="103">
        <v>34.9</v>
      </c>
      <c r="AA58" s="103">
        <v>35.07</v>
      </c>
      <c r="AB58" s="101">
        <v>23661900</v>
      </c>
      <c r="AC58" s="100">
        <v>34.81</v>
      </c>
      <c r="AD58" s="2">
        <f t="shared" si="0"/>
        <v>0.39000000000000057</v>
      </c>
      <c r="AE58" s="138">
        <f t="shared" si="1"/>
        <v>-3.7206639954205922E-3</v>
      </c>
    </row>
    <row r="59" spans="1:31" x14ac:dyDescent="0.25">
      <c r="O59" s="83">
        <v>0.92</v>
      </c>
      <c r="P59" s="83">
        <f t="shared" si="4"/>
        <v>34.950800000000001</v>
      </c>
      <c r="W59" s="99">
        <v>42565</v>
      </c>
      <c r="X59" s="103">
        <v>35.130000000000003</v>
      </c>
      <c r="Y59" s="103">
        <v>35.299999999999997</v>
      </c>
      <c r="Z59" s="103">
        <v>34.96</v>
      </c>
      <c r="AA59" s="103">
        <v>35.200000000000003</v>
      </c>
      <c r="AB59" s="101">
        <v>25296400</v>
      </c>
      <c r="AC59" s="100">
        <v>34.94</v>
      </c>
      <c r="AD59" s="2">
        <f t="shared" si="0"/>
        <v>0.33999999999999631</v>
      </c>
      <c r="AE59" s="138">
        <f t="shared" si="1"/>
        <v>5.4676258992805149E-3</v>
      </c>
    </row>
    <row r="60" spans="1:31" x14ac:dyDescent="0.25">
      <c r="O60" s="83">
        <v>0.91</v>
      </c>
      <c r="P60" s="83">
        <f t="shared" si="4"/>
        <v>34.570900000000002</v>
      </c>
      <c r="W60" s="99">
        <v>42564</v>
      </c>
      <c r="X60" s="103">
        <v>35.04</v>
      </c>
      <c r="Y60" s="103">
        <v>35.25</v>
      </c>
      <c r="Z60" s="103">
        <v>34.880000000000003</v>
      </c>
      <c r="AA60" s="103">
        <v>35.01</v>
      </c>
      <c r="AB60" s="101">
        <v>29120900</v>
      </c>
      <c r="AC60" s="100">
        <v>34.75</v>
      </c>
      <c r="AD60" s="2">
        <f t="shared" si="0"/>
        <v>0.36999999999999744</v>
      </c>
      <c r="AE60" s="138">
        <f t="shared" si="1"/>
        <v>2.0184544405996707E-3</v>
      </c>
    </row>
    <row r="61" spans="1:31" x14ac:dyDescent="0.25">
      <c r="O61" s="83">
        <v>0.9</v>
      </c>
      <c r="P61" s="83">
        <f t="shared" si="4"/>
        <v>34.191000000000003</v>
      </c>
      <c r="W61" s="99">
        <v>42563</v>
      </c>
      <c r="X61" s="103">
        <v>34.51</v>
      </c>
      <c r="Y61" s="103">
        <v>34.97</v>
      </c>
      <c r="Z61" s="103">
        <v>34.479999999999997</v>
      </c>
      <c r="AA61" s="103">
        <v>34.94</v>
      </c>
      <c r="AB61" s="101">
        <v>28064100</v>
      </c>
      <c r="AC61" s="100">
        <v>34.68</v>
      </c>
      <c r="AD61" s="2">
        <f t="shared" si="0"/>
        <v>0.49000000000000199</v>
      </c>
      <c r="AE61" s="138">
        <f t="shared" si="1"/>
        <v>1.6412661195779776E-2</v>
      </c>
    </row>
    <row r="62" spans="1:31" x14ac:dyDescent="0.25">
      <c r="W62" s="99">
        <v>42562</v>
      </c>
      <c r="X62" s="103">
        <v>34.04</v>
      </c>
      <c r="Y62" s="103">
        <v>34.5</v>
      </c>
      <c r="Z62" s="103">
        <v>34.04</v>
      </c>
      <c r="AA62" s="103">
        <v>34.380000000000003</v>
      </c>
      <c r="AB62" s="101">
        <v>23820700</v>
      </c>
      <c r="AC62" s="100">
        <v>34.119999999999997</v>
      </c>
      <c r="AD62" s="2">
        <f t="shared" si="0"/>
        <v>0.46000000000000085</v>
      </c>
      <c r="AE62" s="138">
        <f t="shared" si="1"/>
        <v>1.1262596324836949E-2</v>
      </c>
    </row>
    <row r="63" spans="1:31" x14ac:dyDescent="0.25">
      <c r="W63" s="99">
        <v>42559</v>
      </c>
      <c r="X63" s="103">
        <v>33.65</v>
      </c>
      <c r="Y63" s="103">
        <v>34</v>
      </c>
      <c r="Z63" s="103">
        <v>33.5</v>
      </c>
      <c r="AA63" s="103">
        <v>34</v>
      </c>
      <c r="AB63" s="101">
        <v>23341900</v>
      </c>
      <c r="AC63" s="100">
        <v>33.74</v>
      </c>
      <c r="AD63" s="2">
        <f t="shared" si="0"/>
        <v>0.5</v>
      </c>
      <c r="AE63" s="138">
        <f t="shared" si="1"/>
        <v>2.3975720789074284E-2</v>
      </c>
    </row>
    <row r="64" spans="1:31" x14ac:dyDescent="0.25">
      <c r="W64" s="99">
        <v>42558</v>
      </c>
      <c r="X64" s="103">
        <v>32.96</v>
      </c>
      <c r="Y64" s="103">
        <v>33.549999999999997</v>
      </c>
      <c r="Z64" s="103">
        <v>32.96</v>
      </c>
      <c r="AA64" s="103">
        <v>33.200000000000003</v>
      </c>
      <c r="AB64" s="101">
        <v>26119400</v>
      </c>
      <c r="AC64" s="100">
        <v>32.950000000000003</v>
      </c>
      <c r="AD64" s="2">
        <f t="shared" si="0"/>
        <v>0.58999999999999631</v>
      </c>
      <c r="AE64" s="138">
        <f t="shared" si="1"/>
        <v>7.0293398533007867E-3</v>
      </c>
    </row>
    <row r="65" spans="23:31" x14ac:dyDescent="0.25">
      <c r="W65" s="99">
        <v>42557</v>
      </c>
      <c r="X65" s="103">
        <v>32.799999999999997</v>
      </c>
      <c r="Y65" s="103">
        <v>33</v>
      </c>
      <c r="Z65" s="103">
        <v>32.380000000000003</v>
      </c>
      <c r="AA65" s="103">
        <v>32.97</v>
      </c>
      <c r="AB65" s="101">
        <v>21070200</v>
      </c>
      <c r="AC65" s="100">
        <v>32.72</v>
      </c>
      <c r="AD65" s="2">
        <f t="shared" si="0"/>
        <v>0.61999999999999744</v>
      </c>
      <c r="AE65" s="138">
        <f t="shared" si="1"/>
        <v>8.9423373419672547E-3</v>
      </c>
    </row>
    <row r="66" spans="23:31" x14ac:dyDescent="0.25">
      <c r="W66" s="99">
        <v>42556</v>
      </c>
      <c r="X66" s="103">
        <v>32.5</v>
      </c>
      <c r="Y66" s="103">
        <v>32.729999999999997</v>
      </c>
      <c r="Z66" s="103">
        <v>32.46</v>
      </c>
      <c r="AA66" s="103">
        <v>32.68</v>
      </c>
      <c r="AB66" s="101">
        <v>20107200</v>
      </c>
      <c r="AC66" s="100">
        <v>32.43</v>
      </c>
      <c r="AD66" s="2">
        <f t="shared" si="0"/>
        <v>0.26999999999999602</v>
      </c>
      <c r="AE66" s="138">
        <f t="shared" si="1"/>
        <v>-2.1538461538461728E-3</v>
      </c>
    </row>
    <row r="67" spans="23:31" x14ac:dyDescent="0.25">
      <c r="W67" s="99">
        <v>42552</v>
      </c>
      <c r="X67" s="103">
        <v>32.64</v>
      </c>
      <c r="Y67" s="103">
        <v>32.89</v>
      </c>
      <c r="Z67" s="103">
        <v>32.47</v>
      </c>
      <c r="AA67" s="103">
        <v>32.75</v>
      </c>
      <c r="AB67" s="101">
        <v>17084600</v>
      </c>
      <c r="AC67" s="100">
        <v>32.5</v>
      </c>
      <c r="AD67" s="2">
        <f>Y67-Z67</f>
        <v>0.42000000000000171</v>
      </c>
      <c r="AE67" s="138">
        <f>AC67/AC68-1</f>
        <v>-1.536098310291778E-3</v>
      </c>
    </row>
    <row r="68" spans="23:31" x14ac:dyDescent="0.25">
      <c r="W68" s="99">
        <v>42551</v>
      </c>
      <c r="X68" s="103">
        <v>32</v>
      </c>
      <c r="Y68" s="103">
        <v>32.880000000000003</v>
      </c>
      <c r="Z68" s="103">
        <v>31.97</v>
      </c>
      <c r="AA68" s="103">
        <v>32.799999999999997</v>
      </c>
      <c r="AB68" s="101">
        <v>34528900</v>
      </c>
      <c r="AC68" s="100">
        <v>32.549999999999997</v>
      </c>
      <c r="AD68" s="2">
        <f>Y68-Z68</f>
        <v>0.91000000000000369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61" priority="7">
      <formula>F21&gt;0</formula>
    </cfRule>
    <cfRule type="expression" dxfId="460" priority="8">
      <formula>F21&lt;0</formula>
    </cfRule>
  </conditionalFormatting>
  <conditionalFormatting sqref="F22">
    <cfRule type="expression" dxfId="459" priority="5">
      <formula>F22&gt;0</formula>
    </cfRule>
    <cfRule type="expression" dxfId="458" priority="6">
      <formula>F22&lt;0</formula>
    </cfRule>
  </conditionalFormatting>
  <conditionalFormatting sqref="Q8">
    <cfRule type="expression" dxfId="457" priority="1">
      <formula>Q8&gt;0</formula>
    </cfRule>
    <cfRule type="expression" dxfId="456" priority="2">
      <formula>Q8&lt;0</formula>
    </cfRule>
  </conditionalFormatting>
  <conditionalFormatting sqref="Q7">
    <cfRule type="expression" dxfId="455" priority="3">
      <formula>Q7&gt;0</formula>
    </cfRule>
    <cfRule type="expression" dxfId="4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25" style="34"/>
    <col min="3" max="3" width="11.625" customWidth="1"/>
    <col min="4" max="4" width="9.125" style="80"/>
    <col min="5" max="5" width="9.125" style="2"/>
    <col min="6" max="6" width="12.125" style="2" bestFit="1" customWidth="1"/>
    <col min="8" max="8" width="11.875" style="72" bestFit="1" customWidth="1"/>
    <col min="9" max="9" width="10.875" style="2" bestFit="1" customWidth="1"/>
    <col min="10" max="10" width="9.125" style="2"/>
    <col min="11" max="11" width="9.875" style="2" bestFit="1" customWidth="1"/>
    <col min="17" max="17" width="10.875" bestFit="1" customWidth="1"/>
    <col min="18" max="18" width="14.75" customWidth="1"/>
    <col min="19" max="19" width="7" customWidth="1"/>
    <col min="20" max="20" width="16.125" style="34" customWidth="1"/>
    <col min="21" max="21" width="30.875" customWidth="1"/>
    <col min="22" max="22" width="12.125" customWidth="1"/>
    <col min="23" max="23" width="14" customWidth="1"/>
    <col min="24" max="24" width="8.75" style="2" customWidth="1"/>
    <col min="25" max="27" width="6" style="2" bestFit="1" customWidth="1"/>
    <col min="28" max="28" width="10.125" bestFit="1" customWidth="1"/>
    <col min="29" max="29" width="10.25" style="2" bestFit="1" customWidth="1"/>
    <col min="30" max="30" width="12" customWidth="1"/>
    <col min="31" max="31" width="11.125" bestFit="1" customWidth="1"/>
    <col min="34" max="34" width="31.75" bestFit="1" customWidth="1"/>
    <col min="35" max="35" width="8.75" bestFit="1" customWidth="1"/>
    <col min="36" max="36" width="12" bestFit="1" customWidth="1"/>
    <col min="37" max="37" width="12.625" bestFit="1" customWidth="1"/>
    <col min="42" max="42" width="13.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42646</v>
      </c>
      <c r="X2" s="41">
        <v>53.57</v>
      </c>
      <c r="Y2" s="41">
        <v>54.63</v>
      </c>
      <c r="Z2" s="41">
        <v>52.75</v>
      </c>
      <c r="AA2" s="41">
        <v>53.9</v>
      </c>
      <c r="AB2" s="104">
        <v>4105000</v>
      </c>
      <c r="AC2" s="41">
        <v>53.9</v>
      </c>
      <c r="AD2" s="2">
        <f>Y2-Z2</f>
        <v>1.8800000000000026</v>
      </c>
      <c r="AE2" s="138">
        <f>AC2/AC3-1</f>
        <v>5.2219321148825326E-3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53.48</v>
      </c>
      <c r="W3" s="110">
        <v>42643</v>
      </c>
      <c r="X3" s="41">
        <v>52.67</v>
      </c>
      <c r="Y3" s="41">
        <v>53.96</v>
      </c>
      <c r="Z3" s="41">
        <v>52.25</v>
      </c>
      <c r="AA3" s="41">
        <v>53.62</v>
      </c>
      <c r="AB3" s="104">
        <v>6930500</v>
      </c>
      <c r="AC3" s="41">
        <v>53.62</v>
      </c>
      <c r="AD3" s="2">
        <f t="shared" ref="AD3:AD66" si="0">Y3-Z3</f>
        <v>1.7100000000000009</v>
      </c>
      <c r="AE3" s="138">
        <f t="shared" ref="AE3:AE66" si="1">AC3/AC4-1</f>
        <v>2.8187919463087185E-2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53.48</v>
      </c>
      <c r="R4" s="527">
        <v>2.35E-2</v>
      </c>
      <c r="T4" s="124"/>
      <c r="U4" s="30"/>
      <c r="V4" s="35"/>
      <c r="W4" s="110">
        <v>42642</v>
      </c>
      <c r="X4" s="41">
        <v>49.52</v>
      </c>
      <c r="Y4" s="41">
        <v>53.39</v>
      </c>
      <c r="Z4" s="41">
        <v>49.52</v>
      </c>
      <c r="AA4" s="41">
        <v>52.15</v>
      </c>
      <c r="AB4" s="104">
        <v>9295500</v>
      </c>
      <c r="AC4" s="41">
        <v>52.15</v>
      </c>
      <c r="AD4" s="2">
        <f t="shared" si="0"/>
        <v>3.8699999999999974</v>
      </c>
      <c r="AE4" s="138">
        <f t="shared" si="1"/>
        <v>4.6348314606741381E-2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42641</v>
      </c>
      <c r="X5" s="41">
        <v>47.19</v>
      </c>
      <c r="Y5" s="41">
        <v>49.98</v>
      </c>
      <c r="Z5" s="41">
        <v>46.41</v>
      </c>
      <c r="AA5" s="41">
        <v>49.84</v>
      </c>
      <c r="AB5" s="104">
        <v>6643800</v>
      </c>
      <c r="AC5" s="41">
        <v>49.84</v>
      </c>
      <c r="AD5" s="2">
        <f t="shared" si="0"/>
        <v>3.5700000000000003</v>
      </c>
      <c r="AE5" s="138">
        <f t="shared" si="1"/>
        <v>6.4729758598589981E-2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42640</v>
      </c>
      <c r="X6" s="41">
        <v>47.09</v>
      </c>
      <c r="Y6" s="41">
        <v>47.25</v>
      </c>
      <c r="Z6" s="41">
        <v>46.33</v>
      </c>
      <c r="AA6" s="41">
        <v>46.81</v>
      </c>
      <c r="AB6" s="104">
        <v>3834500</v>
      </c>
      <c r="AC6" s="41">
        <v>46.81</v>
      </c>
      <c r="AD6" s="2">
        <f t="shared" si="0"/>
        <v>0.92000000000000171</v>
      </c>
      <c r="AE6" s="138">
        <f t="shared" si="1"/>
        <v>-1.7216040310728542E-2</v>
      </c>
      <c r="AK6" s="234"/>
      <c r="AN6" s="234"/>
    </row>
    <row r="7" spans="1:40" x14ac:dyDescent="0.25">
      <c r="O7" s="11" t="s">
        <v>185</v>
      </c>
      <c r="Q7" s="2">
        <f>Q10+Q8</f>
        <v>3178.8000000000466</v>
      </c>
      <c r="R7">
        <v>0</v>
      </c>
      <c r="W7" s="110">
        <v>42639</v>
      </c>
      <c r="X7" s="41">
        <v>47.13</v>
      </c>
      <c r="Y7" s="41">
        <v>48.22</v>
      </c>
      <c r="Z7" s="41">
        <v>47.01</v>
      </c>
      <c r="AA7" s="41">
        <v>47.63</v>
      </c>
      <c r="AB7" s="104">
        <v>5256300</v>
      </c>
      <c r="AC7" s="41">
        <v>47.63</v>
      </c>
      <c r="AD7" s="2">
        <f t="shared" si="0"/>
        <v>1.2100000000000009</v>
      </c>
      <c r="AE7" s="138">
        <f t="shared" si="1"/>
        <v>1.5348539756981472E-2</v>
      </c>
    </row>
    <row r="8" spans="1:40" x14ac:dyDescent="0.25">
      <c r="O8" s="11" t="s">
        <v>188</v>
      </c>
      <c r="P8" s="34"/>
      <c r="Q8" s="2">
        <f>K18+M18-F18+Q2*Q4</f>
        <v>0</v>
      </c>
      <c r="W8" s="110">
        <v>42636</v>
      </c>
      <c r="X8" s="41">
        <v>47.36</v>
      </c>
      <c r="Y8" s="41">
        <v>48.17</v>
      </c>
      <c r="Z8" s="41">
        <v>46.51</v>
      </c>
      <c r="AA8" s="41">
        <v>46.91</v>
      </c>
      <c r="AB8" s="104">
        <v>4682300</v>
      </c>
      <c r="AC8" s="41">
        <v>46.91</v>
      </c>
      <c r="AD8" s="2">
        <f t="shared" si="0"/>
        <v>1.6600000000000037</v>
      </c>
      <c r="AE8" s="138">
        <f t="shared" si="1"/>
        <v>-1.8208455420678171E-2</v>
      </c>
    </row>
    <row r="9" spans="1:40" x14ac:dyDescent="0.25">
      <c r="O9" s="11" t="s">
        <v>222</v>
      </c>
      <c r="Q9" s="138">
        <f>IF(Q2=0, 0, Q8/Q6)</f>
        <v>0</v>
      </c>
      <c r="W9" s="110">
        <v>42635</v>
      </c>
      <c r="X9" s="41">
        <v>47.84</v>
      </c>
      <c r="Y9" s="41">
        <v>48.59</v>
      </c>
      <c r="Z9" s="41">
        <v>47.57</v>
      </c>
      <c r="AA9" s="41">
        <v>47.78</v>
      </c>
      <c r="AB9" s="104">
        <v>5406400</v>
      </c>
      <c r="AC9" s="41">
        <v>47.78</v>
      </c>
      <c r="AD9" s="2">
        <f t="shared" si="0"/>
        <v>1.0200000000000031</v>
      </c>
      <c r="AE9" s="138">
        <f t="shared" si="1"/>
        <v>1.6595744680851121E-2</v>
      </c>
    </row>
    <row r="10" spans="1:40" x14ac:dyDescent="0.25">
      <c r="O10" s="11" t="s">
        <v>221</v>
      </c>
      <c r="P10" s="34"/>
      <c r="Q10" s="2">
        <f>M75</f>
        <v>3178.8000000000466</v>
      </c>
      <c r="W10" s="110">
        <v>42634</v>
      </c>
      <c r="X10" s="41">
        <v>46.33</v>
      </c>
      <c r="Y10" s="41">
        <v>47.01</v>
      </c>
      <c r="Z10" s="41">
        <v>45.8</v>
      </c>
      <c r="AA10" s="41">
        <v>47</v>
      </c>
      <c r="AB10" s="104">
        <v>6456400</v>
      </c>
      <c r="AC10" s="41">
        <v>47</v>
      </c>
      <c r="AD10" s="2">
        <f t="shared" si="0"/>
        <v>1.2100000000000009</v>
      </c>
      <c r="AE10" s="138">
        <f t="shared" si="1"/>
        <v>2.9121961900591131E-2</v>
      </c>
    </row>
    <row r="11" spans="1:40" x14ac:dyDescent="0.25">
      <c r="O11" s="11" t="s">
        <v>182</v>
      </c>
      <c r="P11" s="34"/>
      <c r="Q11" s="138">
        <f>VALUE(TRIM(CLEAN(MID(U58, FIND("(", U58)+1, 5))))</f>
        <v>1.8599999999999998E-2</v>
      </c>
      <c r="T11" s="19"/>
      <c r="W11" s="110">
        <v>42633</v>
      </c>
      <c r="X11" s="41">
        <v>45.98</v>
      </c>
      <c r="Y11" s="41">
        <v>46.43</v>
      </c>
      <c r="Z11" s="41">
        <v>45.37</v>
      </c>
      <c r="AA11" s="41">
        <v>45.67</v>
      </c>
      <c r="AB11" s="104">
        <v>5156400</v>
      </c>
      <c r="AC11" s="41">
        <v>45.67</v>
      </c>
      <c r="AD11" s="2">
        <f t="shared" si="0"/>
        <v>1.0600000000000023</v>
      </c>
      <c r="AE11" s="138">
        <f t="shared" si="1"/>
        <v>-6.3098346388162918E-3</v>
      </c>
    </row>
    <row r="12" spans="1:40" x14ac:dyDescent="0.25">
      <c r="T12" s="19"/>
      <c r="W12" s="110">
        <v>42632</v>
      </c>
      <c r="X12" s="41">
        <v>47</v>
      </c>
      <c r="Y12" s="41">
        <v>47.27</v>
      </c>
      <c r="Z12" s="41">
        <v>45.95</v>
      </c>
      <c r="AA12" s="41">
        <v>45.96</v>
      </c>
      <c r="AB12" s="104">
        <v>3652600</v>
      </c>
      <c r="AC12" s="41">
        <v>45.96</v>
      </c>
      <c r="AD12" s="2">
        <f t="shared" si="0"/>
        <v>1.3200000000000003</v>
      </c>
      <c r="AE12" s="138">
        <f t="shared" si="1"/>
        <v>-1.1187607573149627E-2</v>
      </c>
    </row>
    <row r="13" spans="1:40" x14ac:dyDescent="0.25">
      <c r="W13" s="110">
        <v>42629</v>
      </c>
      <c r="X13" s="41">
        <v>45.79</v>
      </c>
      <c r="Y13" s="41">
        <v>46.79</v>
      </c>
      <c r="Z13" s="41">
        <v>45.66</v>
      </c>
      <c r="AA13" s="41">
        <v>46.48</v>
      </c>
      <c r="AB13" s="104">
        <v>5518800</v>
      </c>
      <c r="AC13" s="41">
        <v>46.48</v>
      </c>
      <c r="AD13" s="2">
        <f t="shared" si="0"/>
        <v>1.1300000000000026</v>
      </c>
      <c r="AE13" s="138">
        <f t="shared" si="1"/>
        <v>-3.6441586280815397E-3</v>
      </c>
    </row>
    <row r="14" spans="1:40" x14ac:dyDescent="0.25">
      <c r="W14" s="110">
        <v>42628</v>
      </c>
      <c r="X14" s="41">
        <v>46.91</v>
      </c>
      <c r="Y14" s="41">
        <v>47.27</v>
      </c>
      <c r="Z14" s="41">
        <v>46.34</v>
      </c>
      <c r="AA14" s="41">
        <v>46.65</v>
      </c>
      <c r="AB14" s="104">
        <v>5591300</v>
      </c>
      <c r="AC14" s="41">
        <v>46.65</v>
      </c>
      <c r="AD14" s="2">
        <f t="shared" si="0"/>
        <v>0.92999999999999972</v>
      </c>
      <c r="AE14" s="138" t="e">
        <f t="shared" si="1"/>
        <v>#DIV/0!</v>
      </c>
    </row>
    <row r="15" spans="1:40" x14ac:dyDescent="0.25">
      <c r="W15" s="110">
        <v>42628</v>
      </c>
      <c r="X15" s="41" t="s">
        <v>126</v>
      </c>
      <c r="Y15" s="41"/>
      <c r="Z15" s="41"/>
      <c r="AA15" s="41"/>
      <c r="AB15" s="104"/>
      <c r="AC15" s="41"/>
      <c r="AD15" s="2">
        <f t="shared" si="0"/>
        <v>0</v>
      </c>
      <c r="AE15" s="138">
        <f t="shared" si="1"/>
        <v>-1</v>
      </c>
    </row>
    <row r="16" spans="1:40" x14ac:dyDescent="0.25">
      <c r="W16" s="110">
        <v>42627</v>
      </c>
      <c r="X16" s="41">
        <v>47.62</v>
      </c>
      <c r="Y16" s="41">
        <v>48.02</v>
      </c>
      <c r="Z16" s="41">
        <v>46.58</v>
      </c>
      <c r="AA16" s="41">
        <v>46.91</v>
      </c>
      <c r="AB16" s="104">
        <v>5682700</v>
      </c>
      <c r="AC16" s="41">
        <v>46.66</v>
      </c>
      <c r="AD16" s="2">
        <f t="shared" si="0"/>
        <v>1.4400000000000048</v>
      </c>
      <c r="AE16" s="138">
        <f t="shared" si="1"/>
        <v>-1.8097643097643279E-2</v>
      </c>
    </row>
    <row r="17" spans="1:31" x14ac:dyDescent="0.25">
      <c r="C17" s="4"/>
      <c r="D17" s="240"/>
      <c r="E17" s="3"/>
      <c r="F17" s="3"/>
      <c r="W17" s="110">
        <v>42626</v>
      </c>
      <c r="X17" s="41">
        <v>48.95</v>
      </c>
      <c r="Y17" s="41">
        <v>49.02</v>
      </c>
      <c r="Z17" s="41">
        <v>47.22</v>
      </c>
      <c r="AA17" s="41">
        <v>47.77</v>
      </c>
      <c r="AB17" s="104">
        <v>6418500</v>
      </c>
      <c r="AC17" s="41">
        <v>47.52</v>
      </c>
      <c r="AD17" s="2">
        <f t="shared" si="0"/>
        <v>1.8000000000000043</v>
      </c>
      <c r="AE17" s="138">
        <f t="shared" si="1"/>
        <v>-4.2128603104212736E-2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42625</v>
      </c>
      <c r="X18" s="41">
        <v>49.58</v>
      </c>
      <c r="Y18" s="41">
        <v>50.56</v>
      </c>
      <c r="Z18" s="41">
        <v>49.08</v>
      </c>
      <c r="AA18" s="41">
        <v>49.88</v>
      </c>
      <c r="AB18" s="104">
        <v>5132500</v>
      </c>
      <c r="AC18" s="41">
        <v>49.61</v>
      </c>
      <c r="AD18" s="2">
        <f t="shared" si="0"/>
        <v>1.480000000000004</v>
      </c>
      <c r="AE18" s="138">
        <f t="shared" si="1"/>
        <v>-8.0563947633427446E-4</v>
      </c>
    </row>
    <row r="19" spans="1:31" x14ac:dyDescent="0.25">
      <c r="W19" s="110">
        <v>42622</v>
      </c>
      <c r="X19" s="41">
        <v>51.77</v>
      </c>
      <c r="Y19" s="41">
        <v>52.02</v>
      </c>
      <c r="Z19" s="41">
        <v>49.88</v>
      </c>
      <c r="AA19" s="41">
        <v>49.92</v>
      </c>
      <c r="AB19" s="104">
        <v>5185200</v>
      </c>
      <c r="AC19" s="41">
        <v>49.65</v>
      </c>
      <c r="AD19" s="2">
        <f t="shared" si="0"/>
        <v>2.1400000000000006</v>
      </c>
      <c r="AE19" s="138">
        <f t="shared" si="1"/>
        <v>-5.0124354314138198E-2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J20" s="2" t="s">
        <v>125</v>
      </c>
      <c r="W20" s="110">
        <v>42621</v>
      </c>
      <c r="X20" s="41">
        <v>51.39</v>
      </c>
      <c r="Y20" s="41">
        <v>52.76</v>
      </c>
      <c r="Z20" s="41">
        <v>51.08</v>
      </c>
      <c r="AA20" s="41">
        <v>52.55</v>
      </c>
      <c r="AB20" s="104">
        <v>5192000</v>
      </c>
      <c r="AC20" s="41">
        <v>52.27</v>
      </c>
      <c r="AD20" s="2">
        <f t="shared" si="0"/>
        <v>1.6799999999999997</v>
      </c>
      <c r="AE20" s="138">
        <f t="shared" si="1"/>
        <v>3.4230312623664494E-2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42620</v>
      </c>
      <c r="X21" s="41">
        <v>51.56</v>
      </c>
      <c r="Y21" s="41">
        <v>51.65</v>
      </c>
      <c r="Z21" s="41">
        <v>50.21</v>
      </c>
      <c r="AA21" s="41">
        <v>50.81</v>
      </c>
      <c r="AB21" s="104">
        <v>7258400</v>
      </c>
      <c r="AC21" s="41">
        <v>50.54</v>
      </c>
      <c r="AD21" s="2">
        <f t="shared" si="0"/>
        <v>1.4399999999999977</v>
      </c>
      <c r="AE21" s="138">
        <f t="shared" si="1"/>
        <v>-8.2417582417583235E-3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42619</v>
      </c>
      <c r="X22" s="41">
        <v>51.43</v>
      </c>
      <c r="Y22" s="41">
        <v>51.71</v>
      </c>
      <c r="Z22" s="41">
        <v>48.87</v>
      </c>
      <c r="AA22" s="41">
        <v>51.23</v>
      </c>
      <c r="AB22" s="104">
        <v>11155600</v>
      </c>
      <c r="AC22" s="41">
        <v>50.96</v>
      </c>
      <c r="AD22" s="2">
        <f t="shared" si="0"/>
        <v>2.8400000000000034</v>
      </c>
      <c r="AE22" s="138">
        <f t="shared" si="1"/>
        <v>-3.4848484848484795E-2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42615</v>
      </c>
      <c r="X23" s="41">
        <v>53.92</v>
      </c>
      <c r="Y23" s="41">
        <v>54.35</v>
      </c>
      <c r="Z23" s="41">
        <v>52.87</v>
      </c>
      <c r="AA23" s="41">
        <v>53.08</v>
      </c>
      <c r="AB23" s="104">
        <v>3916900</v>
      </c>
      <c r="AC23" s="41">
        <v>52.8</v>
      </c>
      <c r="AD23" s="2">
        <f t="shared" si="0"/>
        <v>1.480000000000004</v>
      </c>
      <c r="AE23" s="138">
        <f t="shared" si="1"/>
        <v>-4.3371676409580395E-3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42614</v>
      </c>
      <c r="X24" s="41">
        <v>53.75</v>
      </c>
      <c r="Y24" s="41">
        <v>54.22</v>
      </c>
      <c r="Z24" s="41">
        <v>52.76</v>
      </c>
      <c r="AA24" s="41">
        <v>53.31</v>
      </c>
      <c r="AB24" s="104">
        <v>3776700</v>
      </c>
      <c r="AC24" s="41">
        <v>53.03</v>
      </c>
      <c r="AD24" s="2">
        <f t="shared" si="0"/>
        <v>1.4600000000000009</v>
      </c>
      <c r="AE24" s="138">
        <f t="shared" si="1"/>
        <v>-1.8144788002221746E-2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42613</v>
      </c>
      <c r="X25" s="41">
        <v>55.56</v>
      </c>
      <c r="Y25" s="41">
        <v>56.03</v>
      </c>
      <c r="Z25" s="41">
        <v>54.01</v>
      </c>
      <c r="AA25" s="41">
        <v>54.3</v>
      </c>
      <c r="AB25" s="104">
        <v>3555400</v>
      </c>
      <c r="AC25" s="41">
        <v>54.01</v>
      </c>
      <c r="AD25" s="2">
        <f t="shared" si="0"/>
        <v>2.0200000000000031</v>
      </c>
      <c r="AE25" s="138">
        <f t="shared" si="1"/>
        <v>-3.1731803513804335E-2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42612</v>
      </c>
      <c r="X26" s="41">
        <v>56.77</v>
      </c>
      <c r="Y26" s="41">
        <v>57.62</v>
      </c>
      <c r="Z26" s="41">
        <v>55.86</v>
      </c>
      <c r="AA26" s="41">
        <v>56.08</v>
      </c>
      <c r="AB26" s="104">
        <v>1904700</v>
      </c>
      <c r="AC26" s="41">
        <v>55.78</v>
      </c>
      <c r="AD26" s="2">
        <f t="shared" si="0"/>
        <v>1.759999999999998</v>
      </c>
      <c r="AE26" s="138">
        <f t="shared" si="1"/>
        <v>-6.058446186742672E-3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42611</v>
      </c>
      <c r="X27" s="41">
        <v>56.45</v>
      </c>
      <c r="Y27" s="41">
        <v>56.58</v>
      </c>
      <c r="Z27" s="41">
        <v>55.86</v>
      </c>
      <c r="AA27" s="41">
        <v>56.42</v>
      </c>
      <c r="AB27" s="104">
        <v>2323900</v>
      </c>
      <c r="AC27" s="41">
        <v>56.12</v>
      </c>
      <c r="AD27" s="2">
        <f t="shared" si="0"/>
        <v>0.71999999999999886</v>
      </c>
      <c r="AE27" s="138">
        <f t="shared" si="1"/>
        <v>-4.4349831470640311E-3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42608</v>
      </c>
      <c r="X28" s="41">
        <v>56.98</v>
      </c>
      <c r="Y28" s="41">
        <v>57.89</v>
      </c>
      <c r="Z28" s="41">
        <v>56.16</v>
      </c>
      <c r="AA28" s="41">
        <v>56.67</v>
      </c>
      <c r="AB28" s="104">
        <v>2616400</v>
      </c>
      <c r="AC28" s="41">
        <v>56.37</v>
      </c>
      <c r="AD28" s="2">
        <f t="shared" si="0"/>
        <v>1.730000000000004</v>
      </c>
      <c r="AE28" s="138">
        <f t="shared" si="1"/>
        <v>-2.4774376216598615E-3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42607</v>
      </c>
      <c r="X29" s="41">
        <v>56.31</v>
      </c>
      <c r="Y29" s="41">
        <v>57.35</v>
      </c>
      <c r="Z29" s="41">
        <v>55.87</v>
      </c>
      <c r="AA29" s="41">
        <v>56.81</v>
      </c>
      <c r="AB29" s="104">
        <v>3464300</v>
      </c>
      <c r="AC29" s="41">
        <v>56.51</v>
      </c>
      <c r="AD29" s="2">
        <f t="shared" si="0"/>
        <v>1.480000000000004</v>
      </c>
      <c r="AE29" s="138">
        <f t="shared" si="1"/>
        <v>8.2069580731489733E-3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42606</v>
      </c>
      <c r="X30" s="41">
        <v>56.08</v>
      </c>
      <c r="Y30" s="41">
        <v>56.93</v>
      </c>
      <c r="Z30" s="41">
        <v>55.84</v>
      </c>
      <c r="AA30" s="41">
        <v>56.35</v>
      </c>
      <c r="AB30" s="104">
        <v>3289200</v>
      </c>
      <c r="AC30" s="41">
        <v>56.05</v>
      </c>
      <c r="AD30" s="2">
        <f t="shared" si="0"/>
        <v>1.0899999999999963</v>
      </c>
      <c r="AE30" s="138">
        <f t="shared" si="1"/>
        <v>-1.2473271560941024E-3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42605</v>
      </c>
      <c r="X31" s="197">
        <v>55.94</v>
      </c>
      <c r="Y31" s="41">
        <v>56.84</v>
      </c>
      <c r="Z31" s="41">
        <v>55.94</v>
      </c>
      <c r="AA31" s="41">
        <v>56.42</v>
      </c>
      <c r="AB31" s="104">
        <v>2289200</v>
      </c>
      <c r="AC31" s="41">
        <v>56.12</v>
      </c>
      <c r="AD31" s="2">
        <f t="shared" si="0"/>
        <v>0.90000000000000568</v>
      </c>
      <c r="AE31" s="138">
        <f t="shared" si="1"/>
        <v>3.9355992844365417E-3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42604</v>
      </c>
      <c r="X32" s="41">
        <v>56.25</v>
      </c>
      <c r="Y32" s="41">
        <v>56.73</v>
      </c>
      <c r="Z32" s="41">
        <v>55.28</v>
      </c>
      <c r="AA32" s="41">
        <v>56.2</v>
      </c>
      <c r="AB32" s="104">
        <v>4498500</v>
      </c>
      <c r="AC32" s="41">
        <v>55.9</v>
      </c>
      <c r="AD32" s="2">
        <f t="shared" si="0"/>
        <v>1.4499999999999957</v>
      </c>
      <c r="AE32" s="138">
        <f t="shared" si="1"/>
        <v>-1.8092394168276904E-2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42601</v>
      </c>
      <c r="X33" s="41">
        <v>57.28</v>
      </c>
      <c r="Y33" s="41">
        <v>57.56</v>
      </c>
      <c r="Z33" s="41">
        <v>56.52</v>
      </c>
      <c r="AA33" s="41">
        <v>57.23</v>
      </c>
      <c r="AB33" s="104">
        <v>2887400</v>
      </c>
      <c r="AC33" s="41">
        <v>56.93</v>
      </c>
      <c r="AD33" s="2">
        <f t="shared" si="0"/>
        <v>1.0399999999999991</v>
      </c>
      <c r="AE33" s="138">
        <f t="shared" si="1"/>
        <v>-6.6306054789740942E-3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42600</v>
      </c>
      <c r="X34" s="41">
        <v>56.94</v>
      </c>
      <c r="Y34" s="41">
        <v>57.88</v>
      </c>
      <c r="Z34" s="41">
        <v>56.87</v>
      </c>
      <c r="AA34" s="41">
        <v>57.62</v>
      </c>
      <c r="AB34" s="104">
        <v>3320100</v>
      </c>
      <c r="AC34" s="41">
        <v>57.31</v>
      </c>
      <c r="AD34" s="2">
        <f t="shared" si="0"/>
        <v>1.0100000000000051</v>
      </c>
      <c r="AE34" s="138">
        <f t="shared" si="1"/>
        <v>1.6134751773049683E-2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42599</v>
      </c>
      <c r="X35" s="41">
        <v>56.57</v>
      </c>
      <c r="Y35" s="41">
        <v>56.9</v>
      </c>
      <c r="Z35" s="41">
        <v>55.75</v>
      </c>
      <c r="AA35" s="41">
        <v>56.7</v>
      </c>
      <c r="AB35" s="104">
        <v>2609600</v>
      </c>
      <c r="AC35" s="41">
        <v>56.4</v>
      </c>
      <c r="AD35" s="2">
        <f t="shared" si="0"/>
        <v>1.1499999999999986</v>
      </c>
      <c r="AE35" s="138">
        <f t="shared" si="1"/>
        <v>5.3219797764780807E-4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42598</v>
      </c>
      <c r="X36" s="41">
        <v>56.46</v>
      </c>
      <c r="Y36" s="41">
        <v>56.94</v>
      </c>
      <c r="Z36" s="41">
        <v>55.55</v>
      </c>
      <c r="AA36" s="41">
        <v>56.67</v>
      </c>
      <c r="AB36" s="104">
        <v>3076300</v>
      </c>
      <c r="AC36" s="41">
        <v>56.37</v>
      </c>
      <c r="AD36" s="2">
        <f t="shared" si="0"/>
        <v>1.3900000000000006</v>
      </c>
      <c r="AE36" s="138">
        <f t="shared" si="1"/>
        <v>3.5492457852703829E-4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42597</v>
      </c>
      <c r="X37" s="41">
        <v>56.81</v>
      </c>
      <c r="Y37" s="41">
        <v>57.44</v>
      </c>
      <c r="Z37" s="41">
        <v>56.34</v>
      </c>
      <c r="AA37" s="41">
        <v>56.65</v>
      </c>
      <c r="AB37" s="104">
        <v>4474600</v>
      </c>
      <c r="AC37" s="41">
        <v>56.35</v>
      </c>
      <c r="AD37" s="2">
        <f t="shared" si="0"/>
        <v>1.0999999999999943</v>
      </c>
      <c r="AE37" s="138">
        <f t="shared" si="1"/>
        <v>6.6095033940694048E-3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42594</v>
      </c>
      <c r="X38" s="41">
        <v>56.81</v>
      </c>
      <c r="Y38" s="41">
        <v>56.98</v>
      </c>
      <c r="Z38" s="41">
        <v>55.85</v>
      </c>
      <c r="AA38" s="41">
        <v>56.28</v>
      </c>
      <c r="AB38" s="104">
        <v>3270200</v>
      </c>
      <c r="AC38" s="41">
        <v>55.98</v>
      </c>
      <c r="AD38" s="2">
        <f t="shared" si="0"/>
        <v>1.1299999999999955</v>
      </c>
      <c r="AE38" s="138">
        <f t="shared" si="1"/>
        <v>-4.6230440967284236E-3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42593</v>
      </c>
      <c r="X39" s="41">
        <v>55.23</v>
      </c>
      <c r="Y39" s="41">
        <v>57.28</v>
      </c>
      <c r="Z39" s="41">
        <v>54.98</v>
      </c>
      <c r="AA39" s="41">
        <v>56.54</v>
      </c>
      <c r="AB39" s="104">
        <v>3961300</v>
      </c>
      <c r="AC39" s="41">
        <v>56.24</v>
      </c>
      <c r="AD39" s="2">
        <f t="shared" si="0"/>
        <v>2.3000000000000043</v>
      </c>
      <c r="AE39" s="138">
        <f t="shared" si="1"/>
        <v>3.325372037479335E-2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42592</v>
      </c>
      <c r="X40" s="41">
        <v>55.53</v>
      </c>
      <c r="Y40" s="41">
        <v>56.04</v>
      </c>
      <c r="Z40" s="41">
        <v>54.55</v>
      </c>
      <c r="AA40" s="41">
        <v>54.72</v>
      </c>
      <c r="AB40" s="104">
        <v>3443700</v>
      </c>
      <c r="AC40" s="41">
        <v>54.43</v>
      </c>
      <c r="AD40" s="2">
        <f t="shared" si="0"/>
        <v>1.490000000000002</v>
      </c>
      <c r="AE40" s="138">
        <f t="shared" si="1"/>
        <v>-1.2518142235123375E-2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42591</v>
      </c>
      <c r="X41" s="41">
        <v>56.09</v>
      </c>
      <c r="Y41" s="41">
        <v>56.17</v>
      </c>
      <c r="Z41" s="41">
        <v>54.83</v>
      </c>
      <c r="AA41" s="41">
        <v>55.42</v>
      </c>
      <c r="AB41" s="104">
        <v>2664400</v>
      </c>
      <c r="AC41" s="41">
        <v>55.12</v>
      </c>
      <c r="AD41" s="2">
        <f t="shared" si="0"/>
        <v>1.3400000000000034</v>
      </c>
      <c r="AE41" s="138">
        <f t="shared" si="1"/>
        <v>-8.9895720963681924E-3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42590</v>
      </c>
      <c r="X42" s="41">
        <v>55.44</v>
      </c>
      <c r="Y42" s="41">
        <v>56.46</v>
      </c>
      <c r="Z42" s="41">
        <v>55.28</v>
      </c>
      <c r="AA42" s="41">
        <v>55.92</v>
      </c>
      <c r="AB42" s="104">
        <v>3595200</v>
      </c>
      <c r="AC42" s="41">
        <v>55.62</v>
      </c>
      <c r="AD42" s="2">
        <f t="shared" si="0"/>
        <v>1.1799999999999997</v>
      </c>
      <c r="AE42" s="138">
        <f t="shared" si="1"/>
        <v>2.3367065317387192E-2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53.62</v>
      </c>
      <c r="W43" s="110">
        <v>42587</v>
      </c>
      <c r="X43" s="41">
        <v>54</v>
      </c>
      <c r="Y43" s="41">
        <v>54.76</v>
      </c>
      <c r="Z43" s="41">
        <v>53.58</v>
      </c>
      <c r="AA43" s="41">
        <v>54.64</v>
      </c>
      <c r="AB43" s="104">
        <v>3479600</v>
      </c>
      <c r="AC43" s="41">
        <v>54.35</v>
      </c>
      <c r="AD43" s="2">
        <f t="shared" si="0"/>
        <v>1.1799999999999997</v>
      </c>
      <c r="AE43" s="138">
        <f t="shared" si="1"/>
        <v>1.4371033967898628E-2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84" t="s">
        <v>78</v>
      </c>
      <c r="P44" s="584"/>
      <c r="T44" s="108" t="s">
        <v>99</v>
      </c>
      <c r="U44" s="106">
        <v>53.57</v>
      </c>
      <c r="W44" s="110">
        <v>42586</v>
      </c>
      <c r="X44" s="41">
        <v>53.28</v>
      </c>
      <c r="Y44" s="41">
        <v>55.14</v>
      </c>
      <c r="Z44" s="41">
        <v>53.11</v>
      </c>
      <c r="AA44" s="41">
        <v>53.87</v>
      </c>
      <c r="AB44" s="104">
        <v>5349900</v>
      </c>
      <c r="AC44" s="41">
        <v>53.58</v>
      </c>
      <c r="AD44" s="2">
        <f t="shared" si="0"/>
        <v>2.0300000000000011</v>
      </c>
      <c r="AE44" s="138">
        <f t="shared" si="1"/>
        <v>8.8495575221239076E-3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58.828000000000003</v>
      </c>
      <c r="R45" s="34"/>
      <c r="T45" s="108" t="s">
        <v>100</v>
      </c>
      <c r="U45" s="106" t="s">
        <v>474</v>
      </c>
      <c r="W45" s="110">
        <v>42585</v>
      </c>
      <c r="X45" s="41">
        <v>51.74</v>
      </c>
      <c r="Y45" s="41">
        <v>53.73</v>
      </c>
      <c r="Z45" s="41">
        <v>51.63</v>
      </c>
      <c r="AA45" s="41">
        <v>53.39</v>
      </c>
      <c r="AB45" s="104">
        <v>6177000</v>
      </c>
      <c r="AC45" s="41">
        <v>53.11</v>
      </c>
      <c r="AD45" s="2">
        <f t="shared" si="0"/>
        <v>2.0999999999999943</v>
      </c>
      <c r="AE45" s="138">
        <f t="shared" si="1"/>
        <v>3.1863221293957578E-2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58.293199999999999</v>
      </c>
      <c r="Q46" s="2"/>
      <c r="R46" s="34"/>
      <c r="T46" s="108" t="s">
        <v>101</v>
      </c>
      <c r="U46" s="106" t="s">
        <v>475</v>
      </c>
      <c r="W46" s="110">
        <v>42584</v>
      </c>
      <c r="X46" s="41">
        <v>51.48</v>
      </c>
      <c r="Y46" s="41">
        <v>51.96</v>
      </c>
      <c r="Z46" s="41">
        <v>50.31</v>
      </c>
      <c r="AA46" s="41">
        <v>51.75</v>
      </c>
      <c r="AB46" s="104">
        <v>4733200</v>
      </c>
      <c r="AC46" s="41">
        <v>51.47</v>
      </c>
      <c r="AD46" s="2">
        <f t="shared" si="0"/>
        <v>1.6499999999999986</v>
      </c>
      <c r="AE46" s="138">
        <f t="shared" si="1"/>
        <v>1.0007849293563575E-2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57.758400000000002</v>
      </c>
      <c r="Q47" s="2"/>
      <c r="R47" s="34"/>
      <c r="T47" s="108" t="s">
        <v>102</v>
      </c>
      <c r="U47" s="106">
        <v>65.040000000000006</v>
      </c>
      <c r="W47" s="110">
        <v>42583</v>
      </c>
      <c r="X47" s="41">
        <v>52.67</v>
      </c>
      <c r="Y47" s="41">
        <v>52.73</v>
      </c>
      <c r="Z47" s="41">
        <v>51.01</v>
      </c>
      <c r="AA47" s="41">
        <v>51.23</v>
      </c>
      <c r="AB47" s="104">
        <v>5623200</v>
      </c>
      <c r="AC47" s="41">
        <v>50.96</v>
      </c>
      <c r="AD47" s="2">
        <f t="shared" si="0"/>
        <v>1.7199999999999989</v>
      </c>
      <c r="AE47" s="138">
        <f t="shared" si="1"/>
        <v>-4.4977511244377766E-2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57.223599999999998</v>
      </c>
      <c r="Q48" s="2"/>
      <c r="R48" s="34"/>
      <c r="T48" s="108" t="s">
        <v>103</v>
      </c>
      <c r="U48" s="106">
        <v>1.4986999999999999</v>
      </c>
      <c r="W48" s="110">
        <v>42580</v>
      </c>
      <c r="X48" s="41">
        <v>51.41</v>
      </c>
      <c r="Y48" s="41">
        <v>53.82</v>
      </c>
      <c r="Z48" s="41">
        <v>51.41</v>
      </c>
      <c r="AA48" s="41">
        <v>53.65</v>
      </c>
      <c r="AB48" s="104">
        <v>4098000</v>
      </c>
      <c r="AC48" s="41">
        <v>53.36</v>
      </c>
      <c r="AD48" s="2">
        <f t="shared" si="0"/>
        <v>2.4100000000000037</v>
      </c>
      <c r="AE48" s="138">
        <f t="shared" si="1"/>
        <v>2.8329157833879348E-2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56.688800000000001</v>
      </c>
      <c r="Q49" s="2"/>
      <c r="R49" s="34"/>
      <c r="T49" s="108" t="s">
        <v>104</v>
      </c>
      <c r="U49" s="106" t="s">
        <v>434</v>
      </c>
      <c r="W49" s="110">
        <v>42579</v>
      </c>
      <c r="X49" s="41">
        <v>51.5</v>
      </c>
      <c r="Y49" s="41">
        <v>53</v>
      </c>
      <c r="Z49" s="41">
        <v>51.28</v>
      </c>
      <c r="AA49" s="41">
        <v>52.17</v>
      </c>
      <c r="AB49" s="104">
        <v>5308100</v>
      </c>
      <c r="AC49" s="41">
        <v>51.89</v>
      </c>
      <c r="AD49" s="2">
        <f t="shared" si="0"/>
        <v>1.7199999999999989</v>
      </c>
      <c r="AE49" s="138">
        <f t="shared" si="1"/>
        <v>1.0909799337619264E-2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56.153999999999996</v>
      </c>
      <c r="Q50" s="2"/>
      <c r="R50" s="34"/>
      <c r="T50" s="108"/>
      <c r="U50" s="106"/>
      <c r="W50" s="110">
        <v>42578</v>
      </c>
      <c r="X50" s="41">
        <v>52</v>
      </c>
      <c r="Y50" s="41">
        <v>53.66</v>
      </c>
      <c r="Z50" s="41">
        <v>50.55</v>
      </c>
      <c r="AA50" s="41">
        <v>51.6</v>
      </c>
      <c r="AB50" s="104">
        <v>9367200</v>
      </c>
      <c r="AC50" s="41">
        <v>51.33</v>
      </c>
      <c r="AD50" s="2">
        <f t="shared" si="0"/>
        <v>3.1099999999999994</v>
      </c>
      <c r="AE50" s="138">
        <f t="shared" si="1"/>
        <v>-3.8584004495223811E-2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55.619199999999999</v>
      </c>
      <c r="Q51" s="2"/>
      <c r="R51" s="34"/>
      <c r="T51" s="108" t="s">
        <v>105</v>
      </c>
      <c r="U51" s="106" t="s">
        <v>476</v>
      </c>
      <c r="W51" s="110">
        <v>42577</v>
      </c>
      <c r="X51" s="41">
        <v>52.46</v>
      </c>
      <c r="Y51" s="41">
        <v>53.71</v>
      </c>
      <c r="Z51" s="41">
        <v>52.16</v>
      </c>
      <c r="AA51" s="41">
        <v>53.68</v>
      </c>
      <c r="AB51" s="104">
        <v>3789100</v>
      </c>
      <c r="AC51" s="41">
        <v>53.39</v>
      </c>
      <c r="AD51" s="2">
        <f t="shared" si="0"/>
        <v>1.5500000000000043</v>
      </c>
      <c r="AE51" s="138">
        <f t="shared" si="1"/>
        <v>1.6371597182562425E-2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55.084399999999995</v>
      </c>
      <c r="Q52" s="2"/>
      <c r="R52" s="34"/>
      <c r="T52" s="108" t="s">
        <v>106</v>
      </c>
      <c r="U52" s="106" t="s">
        <v>268</v>
      </c>
      <c r="W52" s="110">
        <v>42576</v>
      </c>
      <c r="X52" s="41">
        <v>53.5</v>
      </c>
      <c r="Y52" s="41">
        <v>53.78</v>
      </c>
      <c r="Z52" s="41">
        <v>52.36</v>
      </c>
      <c r="AA52" s="41">
        <v>52.81</v>
      </c>
      <c r="AB52" s="104">
        <v>4099400</v>
      </c>
      <c r="AC52" s="41">
        <v>52.53</v>
      </c>
      <c r="AD52" s="2">
        <f t="shared" si="0"/>
        <v>1.4200000000000017</v>
      </c>
      <c r="AE52" s="138">
        <f t="shared" si="1"/>
        <v>-2.4150102173509103E-2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54.549599999999998</v>
      </c>
      <c r="Q53" s="2"/>
      <c r="R53" s="34"/>
      <c r="T53" s="108" t="s">
        <v>107</v>
      </c>
      <c r="U53" s="107">
        <v>4112555</v>
      </c>
      <c r="W53" s="110">
        <v>42573</v>
      </c>
      <c r="X53" s="41">
        <v>55.26</v>
      </c>
      <c r="Y53" s="41">
        <v>55.43</v>
      </c>
      <c r="Z53" s="41">
        <v>53.66</v>
      </c>
      <c r="AA53" s="41">
        <v>54.12</v>
      </c>
      <c r="AB53" s="104">
        <v>2773400</v>
      </c>
      <c r="AC53" s="41">
        <v>53.83</v>
      </c>
      <c r="AD53" s="2">
        <f t="shared" si="0"/>
        <v>1.7700000000000031</v>
      </c>
      <c r="AE53" s="138">
        <f t="shared" si="1"/>
        <v>-1.4463566459172461E-2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54.014799999999994</v>
      </c>
      <c r="Q54" s="2"/>
      <c r="R54" s="34"/>
      <c r="T54" s="108" t="s">
        <v>110</v>
      </c>
      <c r="U54" s="107">
        <v>4384350</v>
      </c>
      <c r="W54" s="110">
        <v>42572</v>
      </c>
      <c r="X54" s="41">
        <v>56.28</v>
      </c>
      <c r="Y54" s="41">
        <v>56.93</v>
      </c>
      <c r="Z54" s="41">
        <v>54.72</v>
      </c>
      <c r="AA54" s="41">
        <v>54.91</v>
      </c>
      <c r="AB54" s="104">
        <v>1917600</v>
      </c>
      <c r="AC54" s="41">
        <v>54.62</v>
      </c>
      <c r="AD54" s="2">
        <f t="shared" si="0"/>
        <v>2.2100000000000009</v>
      </c>
      <c r="AE54" s="138">
        <f t="shared" si="1"/>
        <v>-2.56867641812345E-2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53.48</v>
      </c>
      <c r="Q55" s="2"/>
      <c r="R55" s="34"/>
      <c r="T55" s="108" t="s">
        <v>108</v>
      </c>
      <c r="U55" s="106" t="s">
        <v>477</v>
      </c>
      <c r="W55" s="110">
        <v>42571</v>
      </c>
      <c r="X55" s="41">
        <v>55.81</v>
      </c>
      <c r="Y55" s="41">
        <v>56.68</v>
      </c>
      <c r="Z55" s="41">
        <v>54.72</v>
      </c>
      <c r="AA55" s="41">
        <v>56.36</v>
      </c>
      <c r="AB55" s="104">
        <v>3171000</v>
      </c>
      <c r="AC55" s="41">
        <v>56.06</v>
      </c>
      <c r="AD55" s="2">
        <f t="shared" si="0"/>
        <v>1.9600000000000009</v>
      </c>
      <c r="AE55" s="138">
        <f t="shared" si="1"/>
        <v>4.4794839634474393E-3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52.9452</v>
      </c>
      <c r="Q56" s="2"/>
      <c r="R56" s="34"/>
      <c r="T56" s="108" t="s">
        <v>111</v>
      </c>
      <c r="U56" s="106" t="s">
        <v>130</v>
      </c>
      <c r="W56" s="110">
        <v>42570</v>
      </c>
      <c r="X56" s="41">
        <v>57.1</v>
      </c>
      <c r="Y56" s="41">
        <v>57.48</v>
      </c>
      <c r="Z56" s="41">
        <v>55.84</v>
      </c>
      <c r="AA56" s="41">
        <v>56.11</v>
      </c>
      <c r="AB56" s="104">
        <v>2305200</v>
      </c>
      <c r="AC56" s="41">
        <v>55.81</v>
      </c>
      <c r="AD56" s="2">
        <f t="shared" si="0"/>
        <v>1.6399999999999935</v>
      </c>
      <c r="AE56" s="138">
        <f t="shared" si="1"/>
        <v>-2.5833478792110287E-2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52.410399999999996</v>
      </c>
      <c r="Q57" s="2"/>
      <c r="R57" s="34"/>
      <c r="T57" s="108" t="s">
        <v>112</v>
      </c>
      <c r="U57" s="106">
        <v>-10.25</v>
      </c>
      <c r="W57" s="110">
        <v>42569</v>
      </c>
      <c r="X57" s="41">
        <v>56.72</v>
      </c>
      <c r="Y57" s="41">
        <v>57.65</v>
      </c>
      <c r="Z57" s="41">
        <v>56.25</v>
      </c>
      <c r="AA57" s="41">
        <v>57.6</v>
      </c>
      <c r="AB57" s="104">
        <v>2802700</v>
      </c>
      <c r="AC57" s="41">
        <v>57.29</v>
      </c>
      <c r="AD57" s="2">
        <f t="shared" si="0"/>
        <v>1.3999999999999986</v>
      </c>
      <c r="AE57" s="138">
        <f t="shared" si="1"/>
        <v>1.165460003531682E-2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51.875599999999999</v>
      </c>
      <c r="Q58" s="2"/>
      <c r="R58" s="34"/>
      <c r="T58" s="108" t="s">
        <v>109</v>
      </c>
      <c r="U58" s="106" t="s">
        <v>478</v>
      </c>
      <c r="W58" s="110">
        <v>42566</v>
      </c>
      <c r="X58" s="41">
        <v>58.08</v>
      </c>
      <c r="Y58" s="41">
        <v>58.36</v>
      </c>
      <c r="Z58" s="41">
        <v>56.68</v>
      </c>
      <c r="AA58" s="41">
        <v>56.93</v>
      </c>
      <c r="AB58" s="104">
        <v>3409300</v>
      </c>
      <c r="AC58" s="41">
        <v>56.63</v>
      </c>
      <c r="AD58" s="2">
        <f t="shared" si="0"/>
        <v>1.6799999999999997</v>
      </c>
      <c r="AE58" s="138">
        <f t="shared" si="1"/>
        <v>-1.8544194107452339E-2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51.340799999999994</v>
      </c>
      <c r="W59" s="110">
        <v>42565</v>
      </c>
      <c r="X59" s="41">
        <v>59.09</v>
      </c>
      <c r="Y59" s="41">
        <v>59.43</v>
      </c>
      <c r="Z59" s="41">
        <v>57.98</v>
      </c>
      <c r="AA59" s="41">
        <v>58.01</v>
      </c>
      <c r="AB59" s="104">
        <v>2839500</v>
      </c>
      <c r="AC59" s="41">
        <v>57.7</v>
      </c>
      <c r="AD59" s="2">
        <f t="shared" si="0"/>
        <v>1.4500000000000028</v>
      </c>
      <c r="AE59" s="138">
        <f t="shared" si="1"/>
        <v>-1.7328019407381046E-4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50.805999999999997</v>
      </c>
      <c r="W60" s="110">
        <v>42564</v>
      </c>
      <c r="X60" s="41">
        <v>59.99</v>
      </c>
      <c r="Y60" s="41">
        <v>60.12</v>
      </c>
      <c r="Z60" s="41">
        <v>57.46</v>
      </c>
      <c r="AA60" s="41">
        <v>58.02</v>
      </c>
      <c r="AB60" s="104">
        <v>4019900</v>
      </c>
      <c r="AC60" s="41">
        <v>57.71</v>
      </c>
      <c r="AD60" s="2">
        <f t="shared" si="0"/>
        <v>2.6599999999999966</v>
      </c>
      <c r="AE60" s="138">
        <f t="shared" si="1"/>
        <v>-3.5111185420498292E-2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50.271199999999993</v>
      </c>
      <c r="W61" s="110">
        <v>42563</v>
      </c>
      <c r="X61" s="41">
        <v>57.24</v>
      </c>
      <c r="Y61" s="41">
        <v>60.17</v>
      </c>
      <c r="Z61" s="41">
        <v>57.08</v>
      </c>
      <c r="AA61" s="41">
        <v>60.13</v>
      </c>
      <c r="AB61" s="104">
        <v>4561700</v>
      </c>
      <c r="AC61" s="41">
        <v>59.81</v>
      </c>
      <c r="AD61" s="2">
        <f t="shared" si="0"/>
        <v>3.0900000000000034</v>
      </c>
      <c r="AE61" s="138">
        <f t="shared" si="1"/>
        <v>7.2440380132687832E-2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49.736399999999996</v>
      </c>
      <c r="W62" s="110">
        <v>42562</v>
      </c>
      <c r="X62" s="41">
        <v>57.23</v>
      </c>
      <c r="Y62" s="41">
        <v>57.41</v>
      </c>
      <c r="Z62" s="41">
        <v>55.99</v>
      </c>
      <c r="AA62" s="41">
        <v>56.07</v>
      </c>
      <c r="AB62" s="104">
        <v>2337000</v>
      </c>
      <c r="AC62" s="41">
        <v>55.77</v>
      </c>
      <c r="AD62" s="2">
        <f t="shared" si="0"/>
        <v>1.4199999999999946</v>
      </c>
      <c r="AE62" s="138">
        <f t="shared" si="1"/>
        <v>-1.3095027428773554E-2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49.201599999999999</v>
      </c>
      <c r="W63" s="110">
        <v>42559</v>
      </c>
      <c r="X63" s="41">
        <v>57.68</v>
      </c>
      <c r="Y63" s="41">
        <v>57.87</v>
      </c>
      <c r="Z63" s="41">
        <v>55.77</v>
      </c>
      <c r="AA63" s="41">
        <v>56.81</v>
      </c>
      <c r="AB63" s="104">
        <v>3259200</v>
      </c>
      <c r="AC63" s="41">
        <v>56.51</v>
      </c>
      <c r="AD63" s="2">
        <f t="shared" si="0"/>
        <v>2.0999999999999943</v>
      </c>
      <c r="AE63" s="138">
        <f t="shared" si="1"/>
        <v>5.8739765040940473E-3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48.666800000000002</v>
      </c>
      <c r="W64" s="110">
        <v>42558</v>
      </c>
      <c r="X64" s="41">
        <v>57.73</v>
      </c>
      <c r="Y64" s="41">
        <v>58.68</v>
      </c>
      <c r="Z64" s="41">
        <v>55.85</v>
      </c>
      <c r="AA64" s="41">
        <v>56.48</v>
      </c>
      <c r="AB64" s="104">
        <v>4218100</v>
      </c>
      <c r="AC64" s="41">
        <v>56.18</v>
      </c>
      <c r="AD64" s="2">
        <f t="shared" si="0"/>
        <v>2.8299999999999983</v>
      </c>
      <c r="AE64" s="138">
        <f t="shared" si="1"/>
        <v>-7.0696359137504272E-3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48.131999999999998</v>
      </c>
      <c r="W65" s="110">
        <v>42557</v>
      </c>
      <c r="X65" s="41">
        <v>56.54</v>
      </c>
      <c r="Y65" s="41">
        <v>56.96</v>
      </c>
      <c r="Z65" s="41">
        <v>55.86</v>
      </c>
      <c r="AA65" s="41">
        <v>56.88</v>
      </c>
      <c r="AB65" s="104">
        <v>3065100</v>
      </c>
      <c r="AC65" s="41">
        <v>56.58</v>
      </c>
      <c r="AD65" s="2">
        <f t="shared" si="0"/>
        <v>1.1000000000000014</v>
      </c>
      <c r="AE65" s="138">
        <f t="shared" si="1"/>
        <v>-1.411930815390039E-3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42556</v>
      </c>
      <c r="X66" s="41">
        <v>58.65</v>
      </c>
      <c r="Y66" s="41">
        <v>59.28</v>
      </c>
      <c r="Z66" s="41">
        <v>56.19</v>
      </c>
      <c r="AA66" s="41">
        <v>56.96</v>
      </c>
      <c r="AB66" s="104">
        <v>4089100</v>
      </c>
      <c r="AC66" s="41">
        <v>56.66</v>
      </c>
      <c r="AD66" s="2">
        <f t="shared" si="0"/>
        <v>3.0900000000000034</v>
      </c>
      <c r="AE66" s="138">
        <f t="shared" si="1"/>
        <v>-5.2983453117165347E-2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42552</v>
      </c>
      <c r="X67" s="41">
        <v>60.01</v>
      </c>
      <c r="Y67" s="41">
        <v>61.54</v>
      </c>
      <c r="Z67" s="41">
        <v>59.69</v>
      </c>
      <c r="AA67" s="41">
        <v>60.15</v>
      </c>
      <c r="AB67" s="104">
        <v>3315600</v>
      </c>
      <c r="AC67" s="41">
        <v>59.83</v>
      </c>
      <c r="AD67" s="2">
        <f>Y67-Z67</f>
        <v>1.8500000000000014</v>
      </c>
      <c r="AE67" s="138">
        <f>AC67/AC68-1</f>
        <v>8.3640013382391132E-4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42551</v>
      </c>
      <c r="X68" s="41">
        <v>59.42</v>
      </c>
      <c r="Y68" s="41">
        <v>60.38</v>
      </c>
      <c r="Z68" s="41">
        <v>58.81</v>
      </c>
      <c r="AA68" s="41">
        <v>60.1</v>
      </c>
      <c r="AB68" s="104">
        <v>11904700</v>
      </c>
      <c r="AC68" s="41">
        <v>59.78</v>
      </c>
      <c r="AD68" s="2">
        <f>Y68-Z68</f>
        <v>1.5700000000000003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221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174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53" priority="17">
      <formula>F38&gt;0</formula>
    </cfRule>
    <cfRule type="expression" dxfId="452" priority="18">
      <formula>F38&lt;0</formula>
    </cfRule>
  </conditionalFormatting>
  <conditionalFormatting sqref="H38:H72">
    <cfRule type="expression" dxfId="451" priority="9">
      <formula>H38&gt;0</formula>
    </cfRule>
    <cfRule type="expression" dxfId="450" priority="10">
      <formula>H38&lt;0</formula>
    </cfRule>
  </conditionalFormatting>
  <conditionalFormatting sqref="F21:F37">
    <cfRule type="expression" dxfId="449" priority="7">
      <formula>F21&gt;0</formula>
    </cfRule>
    <cfRule type="expression" dxfId="448" priority="8">
      <formula>F21&lt;0</formula>
    </cfRule>
  </conditionalFormatting>
  <conditionalFormatting sqref="H21:H37">
    <cfRule type="expression" dxfId="447" priority="5">
      <formula>H21&gt;0</formula>
    </cfRule>
    <cfRule type="expression" dxfId="446" priority="6">
      <formula>H21&lt;0</formula>
    </cfRule>
  </conditionalFormatting>
  <conditionalFormatting sqref="Q8">
    <cfRule type="expression" dxfId="445" priority="1">
      <formula>Q8&gt;0</formula>
    </cfRule>
    <cfRule type="expression" dxfId="444" priority="2">
      <formula>Q8&lt;0</formula>
    </cfRule>
  </conditionalFormatting>
  <conditionalFormatting sqref="Q7">
    <cfRule type="expression" dxfId="443" priority="3">
      <formula>Q7&gt;0</formula>
    </cfRule>
    <cfRule type="expression" dxfId="44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25" style="34" customWidth="1"/>
    <col min="20" max="20" width="18.625" style="42" customWidth="1"/>
    <col min="21" max="21" width="35.625" style="34" bestFit="1" customWidth="1"/>
    <col min="23" max="23" width="12.875" customWidth="1"/>
    <col min="24" max="24" width="13.125" bestFit="1" customWidth="1"/>
    <col min="25" max="27" width="7" bestFit="1" customWidth="1"/>
    <col min="28" max="28" width="10.125" bestFit="1" customWidth="1"/>
    <col min="29" max="29" width="10.25" bestFit="1" customWidth="1"/>
    <col min="30" max="30" width="12.37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42646</v>
      </c>
      <c r="X2" s="10">
        <v>97.18</v>
      </c>
      <c r="Y2" s="10">
        <v>97.89</v>
      </c>
      <c r="Z2" s="10">
        <v>97.06</v>
      </c>
      <c r="AA2" s="10">
        <v>97.35</v>
      </c>
      <c r="AB2" s="95">
        <v>2376100</v>
      </c>
      <c r="AC2" s="10">
        <v>97.35</v>
      </c>
      <c r="AD2" s="2">
        <f>Y2-Z2</f>
        <v>0.82999999999999829</v>
      </c>
      <c r="AE2" s="138">
        <f>AC2/AC3-1</f>
        <v>-1.8455859735466706E-3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98.54</v>
      </c>
      <c r="W3" s="133">
        <v>42643</v>
      </c>
      <c r="X3" s="10">
        <v>96.78</v>
      </c>
      <c r="Y3" s="10">
        <v>98</v>
      </c>
      <c r="Z3" s="10">
        <v>96.61</v>
      </c>
      <c r="AA3" s="10">
        <v>97.53</v>
      </c>
      <c r="AB3" s="95">
        <v>4565000</v>
      </c>
      <c r="AC3" s="10">
        <v>97.53</v>
      </c>
      <c r="AD3" s="2">
        <f t="shared" ref="AD3:AD66" si="0">Y3-Z3</f>
        <v>1.3900000000000006</v>
      </c>
      <c r="AE3" s="138">
        <f t="shared" ref="AE3:AE66" si="1">AC3/AC4-1</f>
        <v>1.6360983743226365E-2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98.54</v>
      </c>
      <c r="R4" s="558">
        <v>1.9300000000000001E-2</v>
      </c>
      <c r="W4" s="133">
        <v>42642</v>
      </c>
      <c r="X4" s="10">
        <v>96.24</v>
      </c>
      <c r="Y4" s="10">
        <v>96.79</v>
      </c>
      <c r="Z4" s="10">
        <v>95.5</v>
      </c>
      <c r="AA4" s="10">
        <v>95.96</v>
      </c>
      <c r="AB4" s="95">
        <v>2671900</v>
      </c>
      <c r="AC4" s="10">
        <v>95.96</v>
      </c>
      <c r="AD4" s="2">
        <f t="shared" si="0"/>
        <v>1.2900000000000063</v>
      </c>
      <c r="AE4" s="138">
        <f t="shared" si="1"/>
        <v>-2.0798668885191329E-3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42641</v>
      </c>
      <c r="X5" s="10">
        <v>94.98</v>
      </c>
      <c r="Y5" s="10">
        <v>96.23</v>
      </c>
      <c r="Z5" s="10">
        <v>94.94</v>
      </c>
      <c r="AA5" s="10">
        <v>96.16</v>
      </c>
      <c r="AB5" s="95">
        <v>2533500</v>
      </c>
      <c r="AC5" s="10">
        <v>96.16</v>
      </c>
      <c r="AD5" s="2">
        <f t="shared" si="0"/>
        <v>1.2900000000000063</v>
      </c>
      <c r="AE5" s="138">
        <f t="shared" si="1"/>
        <v>1.3811280969952655E-2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42640</v>
      </c>
      <c r="X6" s="10">
        <v>94.13</v>
      </c>
      <c r="Y6" s="10">
        <v>95.36</v>
      </c>
      <c r="Z6" s="10">
        <v>93.79</v>
      </c>
      <c r="AA6" s="10">
        <v>94.85</v>
      </c>
      <c r="AB6" s="95">
        <v>3167400</v>
      </c>
      <c r="AC6" s="10">
        <v>94.85</v>
      </c>
      <c r="AD6" s="2">
        <f t="shared" si="0"/>
        <v>1.5699999999999932</v>
      </c>
      <c r="AE6" s="138">
        <f t="shared" si="1"/>
        <v>7.1140369505200418E-3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185</v>
      </c>
      <c r="Q7" s="2">
        <f>Q10+Q8</f>
        <v>128.08999999999833</v>
      </c>
      <c r="R7">
        <v>0</v>
      </c>
      <c r="W7" s="133">
        <v>42639</v>
      </c>
      <c r="X7" s="10">
        <v>94.11</v>
      </c>
      <c r="Y7" s="10">
        <v>94.46</v>
      </c>
      <c r="Z7" s="10">
        <v>93.53</v>
      </c>
      <c r="AA7" s="10">
        <v>94.18</v>
      </c>
      <c r="AB7" s="95">
        <v>3625100</v>
      </c>
      <c r="AC7" s="10">
        <v>94.18</v>
      </c>
      <c r="AD7" s="2">
        <f t="shared" si="0"/>
        <v>0.92999999999999261</v>
      </c>
      <c r="AE7" s="138">
        <f t="shared" si="1"/>
        <v>-1.5901621965439539E-3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42636</v>
      </c>
      <c r="X8" s="10">
        <v>94.78</v>
      </c>
      <c r="Y8" s="10">
        <v>94.93</v>
      </c>
      <c r="Z8" s="10">
        <v>94.22</v>
      </c>
      <c r="AA8" s="10">
        <v>94.33</v>
      </c>
      <c r="AB8" s="95">
        <v>2912900</v>
      </c>
      <c r="AC8" s="10">
        <v>94.33</v>
      </c>
      <c r="AD8" s="2">
        <f t="shared" si="0"/>
        <v>0.71000000000000796</v>
      </c>
      <c r="AE8" s="138">
        <f t="shared" si="1"/>
        <v>-7.8880942364324413E-3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42635</v>
      </c>
      <c r="X9" s="10">
        <v>95.78</v>
      </c>
      <c r="Y9" s="10">
        <v>96.17</v>
      </c>
      <c r="Z9" s="10">
        <v>95.03</v>
      </c>
      <c r="AA9" s="10">
        <v>95.08</v>
      </c>
      <c r="AB9" s="95">
        <v>2960900</v>
      </c>
      <c r="AC9" s="10">
        <v>95.08</v>
      </c>
      <c r="AD9" s="2">
        <f t="shared" si="0"/>
        <v>1.1400000000000006</v>
      </c>
      <c r="AE9" s="138">
        <f t="shared" si="1"/>
        <v>5.2614963695662986E-4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P10" s="34"/>
      <c r="Q10" s="2">
        <f>M34</f>
        <v>128.08999999999833</v>
      </c>
      <c r="W10" s="133">
        <v>42634</v>
      </c>
      <c r="X10" s="10">
        <v>93.61</v>
      </c>
      <c r="Y10" s="10">
        <v>95.22</v>
      </c>
      <c r="Z10" s="10">
        <v>93.61</v>
      </c>
      <c r="AA10" s="10">
        <v>95.03</v>
      </c>
      <c r="AB10" s="95">
        <v>2524000</v>
      </c>
      <c r="AC10" s="10">
        <v>95.03</v>
      </c>
      <c r="AD10" s="2">
        <f t="shared" si="0"/>
        <v>1.6099999999999994</v>
      </c>
      <c r="AE10" s="138">
        <f t="shared" si="1"/>
        <v>2.029203349796016E-2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2.4299999999999999E-2</v>
      </c>
      <c r="T11" s="43"/>
      <c r="U11" s="33"/>
      <c r="V11" s="11"/>
      <c r="W11" s="99">
        <v>42633</v>
      </c>
      <c r="X11" s="10">
        <v>93.53</v>
      </c>
      <c r="Y11" s="10">
        <v>93.68</v>
      </c>
      <c r="Z11" s="10">
        <v>92.91</v>
      </c>
      <c r="AA11" s="10">
        <v>93.14</v>
      </c>
      <c r="AB11" s="95">
        <v>2477400</v>
      </c>
      <c r="AC11" s="10">
        <v>93.14</v>
      </c>
      <c r="AD11" s="2">
        <f t="shared" si="0"/>
        <v>0.77000000000001023</v>
      </c>
      <c r="AE11" s="138">
        <f t="shared" si="1"/>
        <v>5.3711462025995971E-4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42632</v>
      </c>
      <c r="X12" s="10">
        <v>92.97</v>
      </c>
      <c r="Y12" s="10">
        <v>93.68</v>
      </c>
      <c r="Z12" s="10">
        <v>92.73</v>
      </c>
      <c r="AA12" s="10">
        <v>93.09</v>
      </c>
      <c r="AB12" s="95">
        <v>3195700</v>
      </c>
      <c r="AC12" s="10">
        <v>93.09</v>
      </c>
      <c r="AD12" s="2">
        <f t="shared" si="0"/>
        <v>0.95000000000000284</v>
      </c>
      <c r="AE12" s="138">
        <f t="shared" si="1"/>
        <v>7.6856462437757678E-3</v>
      </c>
    </row>
    <row r="13" spans="1:31" x14ac:dyDescent="0.25">
      <c r="T13" s="67"/>
      <c r="W13" s="133">
        <v>42629</v>
      </c>
      <c r="X13" s="10">
        <v>92.5</v>
      </c>
      <c r="Y13" s="10">
        <v>93.14</v>
      </c>
      <c r="Z13" s="10">
        <v>91.76</v>
      </c>
      <c r="AA13" s="10">
        <v>92.38</v>
      </c>
      <c r="AB13" s="95">
        <v>5185700</v>
      </c>
      <c r="AC13" s="10">
        <v>92.38</v>
      </c>
      <c r="AD13" s="2">
        <f t="shared" si="0"/>
        <v>1.3799999999999955</v>
      </c>
      <c r="AE13" s="138">
        <f t="shared" si="1"/>
        <v>-6.0253927264902751E-3</v>
      </c>
    </row>
    <row r="14" spans="1:31" x14ac:dyDescent="0.25">
      <c r="W14" s="133">
        <v>42628</v>
      </c>
      <c r="X14" s="10">
        <v>92.28</v>
      </c>
      <c r="Y14" s="10">
        <v>93.24</v>
      </c>
      <c r="Z14" s="10">
        <v>91.32</v>
      </c>
      <c r="AA14" s="10">
        <v>92.94</v>
      </c>
      <c r="AB14" s="95">
        <v>3383300</v>
      </c>
      <c r="AC14" s="10">
        <v>92.94</v>
      </c>
      <c r="AD14" s="2">
        <f t="shared" si="0"/>
        <v>1.9200000000000017</v>
      </c>
      <c r="AE14" s="138">
        <f t="shared" si="1"/>
        <v>2.3727351164797295E-3</v>
      </c>
    </row>
    <row r="15" spans="1:31" x14ac:dyDescent="0.25">
      <c r="W15" s="133">
        <v>42627</v>
      </c>
      <c r="X15" s="10">
        <v>92.38</v>
      </c>
      <c r="Y15" s="10">
        <v>93.33</v>
      </c>
      <c r="Z15" s="10">
        <v>92.2</v>
      </c>
      <c r="AA15" s="10">
        <v>92.72</v>
      </c>
      <c r="AB15" s="95">
        <v>2883900</v>
      </c>
      <c r="AC15" s="10">
        <v>92.72</v>
      </c>
      <c r="AD15" s="2">
        <f t="shared" si="0"/>
        <v>1.1299999999999955</v>
      </c>
      <c r="AE15" s="138">
        <f t="shared" si="1"/>
        <v>3.0289917784509512E-3</v>
      </c>
    </row>
    <row r="16" spans="1:31" x14ac:dyDescent="0.25">
      <c r="W16" s="133">
        <v>42626</v>
      </c>
      <c r="X16" s="10">
        <v>93.05</v>
      </c>
      <c r="Y16" s="10">
        <v>93.63</v>
      </c>
      <c r="Z16" s="10">
        <v>91.98</v>
      </c>
      <c r="AA16" s="10">
        <v>92.44</v>
      </c>
      <c r="AB16" s="95">
        <v>3717200</v>
      </c>
      <c r="AC16" s="10">
        <v>92.44</v>
      </c>
      <c r="AD16" s="2">
        <f t="shared" si="0"/>
        <v>1.6499999999999915</v>
      </c>
      <c r="AE16" s="138">
        <f t="shared" si="1"/>
        <v>-1.4603986781793088E-2</v>
      </c>
    </row>
    <row r="17" spans="1:31" x14ac:dyDescent="0.25">
      <c r="W17" s="133">
        <v>42625</v>
      </c>
      <c r="X17" s="10">
        <v>91.91</v>
      </c>
      <c r="Y17" s="10">
        <v>94.7</v>
      </c>
      <c r="Z17" s="10">
        <v>91.47</v>
      </c>
      <c r="AA17" s="10">
        <v>93.81</v>
      </c>
      <c r="AB17" s="95">
        <v>4670700</v>
      </c>
      <c r="AC17" s="10">
        <v>93.81</v>
      </c>
      <c r="AD17" s="2">
        <f t="shared" si="0"/>
        <v>3.230000000000004</v>
      </c>
      <c r="AE17" s="138">
        <f t="shared" si="1"/>
        <v>1.1755823986195013E-2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42622</v>
      </c>
      <c r="X18" s="10">
        <v>95.44</v>
      </c>
      <c r="Y18" s="10">
        <v>96.06</v>
      </c>
      <c r="Z18" s="10">
        <v>92.72</v>
      </c>
      <c r="AA18" s="10">
        <v>92.72</v>
      </c>
      <c r="AB18" s="95">
        <v>4321100</v>
      </c>
      <c r="AC18" s="10">
        <v>92.72</v>
      </c>
      <c r="AD18" s="2">
        <f t="shared" si="0"/>
        <v>3.3400000000000034</v>
      </c>
      <c r="AE18" s="138">
        <f t="shared" si="1"/>
        <v>-4.0463624133291853E-2</v>
      </c>
    </row>
    <row r="19" spans="1:31" x14ac:dyDescent="0.25">
      <c r="W19" s="133">
        <v>42621</v>
      </c>
      <c r="X19" s="10">
        <v>96.3</v>
      </c>
      <c r="Y19" s="10">
        <v>96.85</v>
      </c>
      <c r="Z19" s="10">
        <v>95.75</v>
      </c>
      <c r="AA19" s="10">
        <v>96.63</v>
      </c>
      <c r="AB19" s="95">
        <v>2096300</v>
      </c>
      <c r="AC19" s="10">
        <v>96.63</v>
      </c>
      <c r="AD19" s="2">
        <f t="shared" si="0"/>
        <v>1.0999999999999943</v>
      </c>
      <c r="AE19" s="138">
        <f t="shared" si="1"/>
        <v>3.6352305774822735E-3</v>
      </c>
    </row>
    <row r="20" spans="1:31" x14ac:dyDescent="0.25">
      <c r="W20" s="133">
        <v>42620</v>
      </c>
      <c r="X20" s="10">
        <v>95.69</v>
      </c>
      <c r="Y20" s="10">
        <v>97.05</v>
      </c>
      <c r="Z20" s="10">
        <v>95.69</v>
      </c>
      <c r="AA20" s="10">
        <v>96.28</v>
      </c>
      <c r="AB20" s="95">
        <v>2437500</v>
      </c>
      <c r="AC20" s="10">
        <v>96.28</v>
      </c>
      <c r="AD20" s="2">
        <f t="shared" si="0"/>
        <v>1.3599999999999994</v>
      </c>
      <c r="AE20" s="138">
        <f t="shared" si="1"/>
        <v>3.2301760966968462E-3</v>
      </c>
    </row>
    <row r="21" spans="1:31" x14ac:dyDescent="0.25">
      <c r="W21" s="40">
        <v>42619</v>
      </c>
      <c r="X21" s="10">
        <v>95.63</v>
      </c>
      <c r="Y21" s="10">
        <v>96.09</v>
      </c>
      <c r="Z21" s="10">
        <v>95.24</v>
      </c>
      <c r="AA21" s="10">
        <v>95.97</v>
      </c>
      <c r="AB21" s="95">
        <v>2269100</v>
      </c>
      <c r="AC21" s="10">
        <v>95.97</v>
      </c>
      <c r="AD21" s="2">
        <f t="shared" si="0"/>
        <v>0.85000000000000853</v>
      </c>
      <c r="AE21" s="138">
        <f t="shared" si="1"/>
        <v>7.2418136020151458E-3</v>
      </c>
    </row>
    <row r="22" spans="1:31" x14ac:dyDescent="0.25">
      <c r="W22" s="133">
        <v>42615</v>
      </c>
      <c r="X22" s="10">
        <v>95.61</v>
      </c>
      <c r="Y22" s="10">
        <v>95.95</v>
      </c>
      <c r="Z22" s="10">
        <v>94.87</v>
      </c>
      <c r="AA22" s="10">
        <v>95.28</v>
      </c>
      <c r="AB22" s="95">
        <v>2095900</v>
      </c>
      <c r="AC22" s="10">
        <v>95.28</v>
      </c>
      <c r="AD22" s="2">
        <f t="shared" si="0"/>
        <v>1.0799999999999983</v>
      </c>
      <c r="AE22" s="138">
        <f t="shared" si="1"/>
        <v>-1.0494280617068252E-4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159</v>
      </c>
      <c r="W23" s="133">
        <v>42614</v>
      </c>
      <c r="X23" s="10">
        <v>95.64</v>
      </c>
      <c r="Y23" s="10">
        <v>95.98</v>
      </c>
      <c r="Z23" s="10">
        <v>94.68</v>
      </c>
      <c r="AA23" s="10">
        <v>95.29</v>
      </c>
      <c r="AB23" s="95">
        <v>2068100</v>
      </c>
      <c r="AC23" s="10">
        <v>95.29</v>
      </c>
      <c r="AD23" s="2">
        <f t="shared" si="0"/>
        <v>1.2999999999999972</v>
      </c>
      <c r="AE23" s="138">
        <f t="shared" si="1"/>
        <v>-2.5122998011095632E-3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42613</v>
      </c>
      <c r="X24" s="10">
        <v>95.33</v>
      </c>
      <c r="Y24" s="10">
        <v>95.88</v>
      </c>
      <c r="Z24" s="10">
        <v>94.65</v>
      </c>
      <c r="AA24" s="10">
        <v>95.53</v>
      </c>
      <c r="AB24" s="95">
        <v>2864100</v>
      </c>
      <c r="AC24" s="10">
        <v>95.53</v>
      </c>
      <c r="AD24" s="2">
        <f t="shared" si="0"/>
        <v>1.2299999999999898</v>
      </c>
      <c r="AE24" s="138">
        <f t="shared" si="1"/>
        <v>-3.3385498174229866E-3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42612</v>
      </c>
      <c r="X25" s="10">
        <v>96</v>
      </c>
      <c r="Y25" s="10">
        <v>96.28</v>
      </c>
      <c r="Z25" s="10">
        <v>95.48</v>
      </c>
      <c r="AA25" s="10">
        <v>95.85</v>
      </c>
      <c r="AB25" s="95">
        <v>2426700</v>
      </c>
      <c r="AC25" s="10">
        <v>95.85</v>
      </c>
      <c r="AD25" s="2">
        <f t="shared" si="0"/>
        <v>0.79999999999999716</v>
      </c>
      <c r="AE25" s="138">
        <f t="shared" si="1"/>
        <v>-2.1861336664585895E-3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42611</v>
      </c>
      <c r="X26" s="10">
        <v>94.86</v>
      </c>
      <c r="Y26" s="10">
        <v>96.18</v>
      </c>
      <c r="Z26" s="10">
        <v>94.41</v>
      </c>
      <c r="AA26" s="10">
        <v>96.06</v>
      </c>
      <c r="AB26" s="95">
        <v>2746200</v>
      </c>
      <c r="AC26" s="10">
        <v>96.06</v>
      </c>
      <c r="AD26" s="2">
        <f t="shared" si="0"/>
        <v>1.7700000000000102</v>
      </c>
      <c r="AE26" s="138" t="e">
        <f t="shared" si="1"/>
        <v>#DIV/0!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42611</v>
      </c>
      <c r="X27" s="10" t="s">
        <v>131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42608</v>
      </c>
      <c r="X28" s="10">
        <v>95.35</v>
      </c>
      <c r="Y28" s="10">
        <v>95.98</v>
      </c>
      <c r="Z28" s="10">
        <v>94.74</v>
      </c>
      <c r="AA28" s="10">
        <v>95.12</v>
      </c>
      <c r="AB28" s="95">
        <v>2531800</v>
      </c>
      <c r="AC28" s="10">
        <v>94.57</v>
      </c>
      <c r="AD28" s="2">
        <f t="shared" si="0"/>
        <v>1.2400000000000091</v>
      </c>
      <c r="AE28" s="138">
        <f t="shared" si="1"/>
        <v>4.2314609118787594E-4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42607</v>
      </c>
      <c r="X29" s="10">
        <v>95.32</v>
      </c>
      <c r="Y29" s="10">
        <v>95.82</v>
      </c>
      <c r="Z29" s="10">
        <v>94.96</v>
      </c>
      <c r="AA29" s="10">
        <v>95.08</v>
      </c>
      <c r="AB29" s="95">
        <v>1853000</v>
      </c>
      <c r="AC29" s="10">
        <v>94.53</v>
      </c>
      <c r="AD29" s="2">
        <f t="shared" si="0"/>
        <v>0.85999999999999943</v>
      </c>
      <c r="AE29" s="138">
        <f t="shared" si="1"/>
        <v>-4.2136310965975587E-3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42606</v>
      </c>
      <c r="X30" s="10">
        <v>96.01</v>
      </c>
      <c r="Y30" s="10">
        <v>96.06</v>
      </c>
      <c r="Z30" s="10">
        <v>95.27</v>
      </c>
      <c r="AA30" s="10">
        <v>95.48</v>
      </c>
      <c r="AB30" s="95">
        <v>2504200</v>
      </c>
      <c r="AC30" s="10">
        <v>94.93</v>
      </c>
      <c r="AD30" s="2">
        <f t="shared" si="0"/>
        <v>0.79000000000000625</v>
      </c>
      <c r="AE30" s="138">
        <f t="shared" si="1"/>
        <v>-5.447878470403289E-3</v>
      </c>
    </row>
    <row r="31" spans="1:31" x14ac:dyDescent="0.25">
      <c r="W31" s="133">
        <v>42605</v>
      </c>
      <c r="X31" s="10">
        <v>95.91</v>
      </c>
      <c r="Y31" s="10">
        <v>96.23</v>
      </c>
      <c r="Z31" s="10">
        <v>95.58</v>
      </c>
      <c r="AA31" s="10">
        <v>96.01</v>
      </c>
      <c r="AB31" s="95">
        <v>2300600</v>
      </c>
      <c r="AC31" s="10">
        <v>95.45</v>
      </c>
      <c r="AD31" s="2">
        <f t="shared" si="0"/>
        <v>0.65000000000000568</v>
      </c>
      <c r="AE31" s="138">
        <f t="shared" si="1"/>
        <v>7.0690018991348413E-3</v>
      </c>
    </row>
    <row r="32" spans="1:31" x14ac:dyDescent="0.25">
      <c r="W32" s="133">
        <v>42604</v>
      </c>
      <c r="X32" s="10">
        <v>95.3</v>
      </c>
      <c r="Y32" s="10">
        <v>95.8</v>
      </c>
      <c r="Z32" s="10">
        <v>95.06</v>
      </c>
      <c r="AA32" s="10">
        <v>95.33</v>
      </c>
      <c r="AB32" s="95">
        <v>1947900</v>
      </c>
      <c r="AC32" s="10">
        <v>94.78</v>
      </c>
      <c r="AD32" s="2">
        <f t="shared" si="0"/>
        <v>0.73999999999999488</v>
      </c>
      <c r="AE32" s="138">
        <f t="shared" si="1"/>
        <v>-3.67917586460631E-3</v>
      </c>
    </row>
    <row r="33" spans="1:31" x14ac:dyDescent="0.25">
      <c r="W33" s="133">
        <v>42601</v>
      </c>
      <c r="X33" s="10">
        <v>95.69</v>
      </c>
      <c r="Y33" s="10">
        <v>95.85</v>
      </c>
      <c r="Z33" s="10">
        <v>95.27</v>
      </c>
      <c r="AA33" s="10">
        <v>95.68</v>
      </c>
      <c r="AB33" s="95">
        <v>3027100</v>
      </c>
      <c r="AC33" s="10">
        <v>95.13</v>
      </c>
      <c r="AD33" s="2">
        <f t="shared" si="0"/>
        <v>0.57999999999999829</v>
      </c>
      <c r="AE33" s="138">
        <f t="shared" si="1"/>
        <v>-1.5743073047859157E-3</v>
      </c>
    </row>
    <row r="34" spans="1:31" x14ac:dyDescent="0.25">
      <c r="L34" t="s">
        <v>221</v>
      </c>
      <c r="M34" s="2">
        <f>M49+K49-F49</f>
        <v>128.08999999999833</v>
      </c>
      <c r="W34" s="133">
        <v>42600</v>
      </c>
      <c r="X34" s="10">
        <v>94.17</v>
      </c>
      <c r="Y34" s="10">
        <v>96.05</v>
      </c>
      <c r="Z34" s="10">
        <v>93.63</v>
      </c>
      <c r="AA34" s="10">
        <v>95.83</v>
      </c>
      <c r="AB34" s="95">
        <v>5063400</v>
      </c>
      <c r="AC34" s="10">
        <v>95.28</v>
      </c>
      <c r="AD34" s="2">
        <f t="shared" si="0"/>
        <v>2.4200000000000017</v>
      </c>
      <c r="AE34" s="138">
        <f t="shared" si="1"/>
        <v>1.3401403956605051E-2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42599</v>
      </c>
      <c r="X35" s="10">
        <v>92.77</v>
      </c>
      <c r="Y35" s="10">
        <v>94.64</v>
      </c>
      <c r="Z35" s="10">
        <v>92.65</v>
      </c>
      <c r="AA35" s="10">
        <v>94.57</v>
      </c>
      <c r="AB35" s="95">
        <v>4718400</v>
      </c>
      <c r="AC35" s="10">
        <v>94.02</v>
      </c>
      <c r="AD35" s="2">
        <f t="shared" si="0"/>
        <v>1.9899999999999949</v>
      </c>
      <c r="AE35" s="138">
        <f t="shared" si="1"/>
        <v>1.8083378451543064E-2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42598</v>
      </c>
      <c r="X36" s="10">
        <v>92.21</v>
      </c>
      <c r="Y36" s="10">
        <v>93</v>
      </c>
      <c r="Z36" s="10">
        <v>91.88</v>
      </c>
      <c r="AA36" s="10">
        <v>92.89</v>
      </c>
      <c r="AB36" s="95">
        <v>3787500</v>
      </c>
      <c r="AC36" s="10">
        <v>92.35</v>
      </c>
      <c r="AD36" s="2">
        <f t="shared" si="0"/>
        <v>1.1200000000000045</v>
      </c>
      <c r="AE36" s="138">
        <f t="shared" si="1"/>
        <v>4.1317821028594715E-3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42597</v>
      </c>
      <c r="X37" s="10">
        <v>92.46</v>
      </c>
      <c r="Y37" s="10">
        <v>93.27</v>
      </c>
      <c r="Z37" s="10">
        <v>92.28</v>
      </c>
      <c r="AA37" s="10">
        <v>92.5</v>
      </c>
      <c r="AB37" s="95">
        <v>2733900</v>
      </c>
      <c r="AC37" s="10">
        <v>91.97</v>
      </c>
      <c r="AD37" s="2">
        <f t="shared" si="0"/>
        <v>0.98999999999999488</v>
      </c>
      <c r="AE37" s="138">
        <f t="shared" si="1"/>
        <v>6.5667067965413661E-3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42594</v>
      </c>
      <c r="X38" s="10">
        <v>92.67</v>
      </c>
      <c r="Y38" s="10">
        <v>92.67</v>
      </c>
      <c r="Z38" s="10">
        <v>91.74</v>
      </c>
      <c r="AA38" s="10">
        <v>91.9</v>
      </c>
      <c r="AB38" s="95">
        <v>2898400</v>
      </c>
      <c r="AC38" s="10">
        <v>91.37</v>
      </c>
      <c r="AD38" s="2">
        <f t="shared" si="0"/>
        <v>0.93000000000000682</v>
      </c>
      <c r="AE38" s="138">
        <f t="shared" si="1"/>
        <v>-1.1361177234364805E-2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42593</v>
      </c>
      <c r="X39" s="10">
        <v>92.72</v>
      </c>
      <c r="Y39" s="10">
        <v>93.45</v>
      </c>
      <c r="Z39" s="10">
        <v>92.61</v>
      </c>
      <c r="AA39" s="10">
        <v>92.96</v>
      </c>
      <c r="AB39" s="95">
        <v>2525100</v>
      </c>
      <c r="AC39" s="10">
        <v>92.42</v>
      </c>
      <c r="AD39" s="2">
        <f t="shared" si="0"/>
        <v>0.84000000000000341</v>
      </c>
      <c r="AE39" s="138">
        <f t="shared" si="1"/>
        <v>5.548906539005527E-3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42592</v>
      </c>
      <c r="X40" s="10">
        <v>93.41</v>
      </c>
      <c r="Y40" s="10">
        <v>93.45</v>
      </c>
      <c r="Z40" s="10">
        <v>92.22</v>
      </c>
      <c r="AA40" s="10">
        <v>92.44</v>
      </c>
      <c r="AB40" s="95">
        <v>2568200</v>
      </c>
      <c r="AC40" s="10">
        <v>91.91</v>
      </c>
      <c r="AD40" s="2">
        <f t="shared" si="0"/>
        <v>1.230000000000004</v>
      </c>
      <c r="AE40" s="138">
        <f t="shared" si="1"/>
        <v>-6.7005295579812829E-3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42591</v>
      </c>
      <c r="X41" s="10">
        <v>93.75</v>
      </c>
      <c r="Y41" s="10">
        <v>94.18</v>
      </c>
      <c r="Z41" s="10">
        <v>93</v>
      </c>
      <c r="AA41" s="10">
        <v>93.07</v>
      </c>
      <c r="AB41" s="95">
        <v>2416200</v>
      </c>
      <c r="AC41" s="10">
        <v>92.53</v>
      </c>
      <c r="AD41" s="2">
        <f t="shared" si="0"/>
        <v>1.1800000000000068</v>
      </c>
      <c r="AE41" s="138">
        <f t="shared" si="1"/>
        <v>-8.4654950707242493E-3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42590</v>
      </c>
      <c r="X42" s="10">
        <v>93.88</v>
      </c>
      <c r="Y42" s="10">
        <v>94.95</v>
      </c>
      <c r="Z42" s="10">
        <v>93.67</v>
      </c>
      <c r="AA42" s="10">
        <v>93.86</v>
      </c>
      <c r="AB42" s="95">
        <v>2491900</v>
      </c>
      <c r="AC42" s="10">
        <v>93.32</v>
      </c>
      <c r="AD42" s="2">
        <f t="shared" si="0"/>
        <v>1.2800000000000011</v>
      </c>
      <c r="AE42" s="138">
        <f t="shared" si="1"/>
        <v>1.0716964955514996E-4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97.06</v>
      </c>
      <c r="W43" s="133">
        <v>42587</v>
      </c>
      <c r="X43" s="10">
        <v>93.17</v>
      </c>
      <c r="Y43" s="10">
        <v>94.65</v>
      </c>
      <c r="Z43" s="10">
        <v>92.62</v>
      </c>
      <c r="AA43" s="10">
        <v>93.85</v>
      </c>
      <c r="AB43" s="95">
        <v>3146700</v>
      </c>
      <c r="AC43" s="10">
        <v>93.31</v>
      </c>
      <c r="AD43" s="2">
        <f t="shared" si="0"/>
        <v>2.0300000000000011</v>
      </c>
      <c r="AE43" s="138">
        <f t="shared" si="1"/>
        <v>1.2807988711603269E-2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96.59</v>
      </c>
      <c r="W44" s="133">
        <v>42586</v>
      </c>
      <c r="X44" s="10">
        <v>92.37</v>
      </c>
      <c r="Y44" s="10">
        <v>93.09</v>
      </c>
      <c r="Z44" s="10">
        <v>91.94</v>
      </c>
      <c r="AA44" s="10">
        <v>92.67</v>
      </c>
      <c r="AB44" s="95">
        <v>2245900</v>
      </c>
      <c r="AC44" s="10">
        <v>92.13</v>
      </c>
      <c r="AD44" s="2">
        <f t="shared" si="0"/>
        <v>1.1500000000000057</v>
      </c>
      <c r="AE44" s="138">
        <f t="shared" si="1"/>
        <v>-2.1661431820643173E-3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479</v>
      </c>
      <c r="W45" s="133">
        <v>42585</v>
      </c>
      <c r="X45" s="10">
        <v>91.54</v>
      </c>
      <c r="Y45" s="10">
        <v>93.19</v>
      </c>
      <c r="Z45" s="10">
        <v>91.4</v>
      </c>
      <c r="AA45" s="10">
        <v>92.87</v>
      </c>
      <c r="AB45" s="95">
        <v>3907400</v>
      </c>
      <c r="AC45" s="10">
        <v>92.33</v>
      </c>
      <c r="AD45" s="2">
        <f t="shared" si="0"/>
        <v>1.789999999999992</v>
      </c>
      <c r="AE45" s="138">
        <f t="shared" si="1"/>
        <v>1.7186295031398124E-2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84" t="s">
        <v>78</v>
      </c>
      <c r="P46" s="584"/>
      <c r="Q46" s="34"/>
      <c r="R46"/>
      <c r="T46" s="87" t="s">
        <v>101</v>
      </c>
      <c r="U46" s="130" t="s">
        <v>480</v>
      </c>
      <c r="W46" s="133">
        <v>42584</v>
      </c>
      <c r="X46" s="10">
        <v>92.39</v>
      </c>
      <c r="Y46" s="10">
        <v>92.59</v>
      </c>
      <c r="Z46" s="10">
        <v>90.68</v>
      </c>
      <c r="AA46" s="10">
        <v>91.3</v>
      </c>
      <c r="AB46" s="95">
        <v>3787000</v>
      </c>
      <c r="AC46" s="10">
        <v>90.77</v>
      </c>
      <c r="AD46" s="2">
        <f t="shared" si="0"/>
        <v>1.9099999999999966</v>
      </c>
      <c r="AE46" s="138">
        <f t="shared" si="1"/>
        <v>-1.8914829226113317E-2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108.39400000000002</v>
      </c>
      <c r="Q47" s="34"/>
      <c r="R47"/>
      <c r="T47" s="87" t="s">
        <v>102</v>
      </c>
      <c r="U47" s="130">
        <v>94.19</v>
      </c>
      <c r="W47" s="133">
        <v>42583</v>
      </c>
      <c r="X47" s="10">
        <v>92.92</v>
      </c>
      <c r="Y47" s="10">
        <v>93.65</v>
      </c>
      <c r="Z47" s="10">
        <v>92.41</v>
      </c>
      <c r="AA47" s="10">
        <v>93.06</v>
      </c>
      <c r="AB47" s="95">
        <v>2797400</v>
      </c>
      <c r="AC47" s="10">
        <v>92.52</v>
      </c>
      <c r="AD47" s="2">
        <f t="shared" si="0"/>
        <v>1.2400000000000091</v>
      </c>
      <c r="AE47" s="138">
        <f t="shared" si="1"/>
        <v>1.0809642200837466E-4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107.40860000000002</v>
      </c>
      <c r="Q48" s="34"/>
      <c r="R48"/>
      <c r="T48" s="87" t="s">
        <v>103</v>
      </c>
      <c r="U48" s="130">
        <v>1.3283</v>
      </c>
      <c r="W48" s="133">
        <v>42580</v>
      </c>
      <c r="X48" s="10">
        <v>92.55</v>
      </c>
      <c r="Y48" s="10">
        <v>93.31</v>
      </c>
      <c r="Z48" s="10">
        <v>92.26</v>
      </c>
      <c r="AA48" s="10">
        <v>93.05</v>
      </c>
      <c r="AB48" s="95">
        <v>2801100</v>
      </c>
      <c r="AC48" s="10">
        <v>92.51</v>
      </c>
      <c r="AD48" s="2">
        <f t="shared" si="0"/>
        <v>1.0499999999999972</v>
      </c>
      <c r="AE48" s="138">
        <f t="shared" si="1"/>
        <v>-3.2418413658963363E-4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106.42320000000001</v>
      </c>
      <c r="Q49" s="34"/>
      <c r="R49"/>
      <c r="T49" s="87" t="s">
        <v>123</v>
      </c>
      <c r="U49" s="94" t="s">
        <v>309</v>
      </c>
      <c r="W49" s="133">
        <v>42579</v>
      </c>
      <c r="X49" s="10">
        <v>91.44</v>
      </c>
      <c r="Y49" s="10">
        <v>93.41</v>
      </c>
      <c r="Z49" s="10">
        <v>91.07</v>
      </c>
      <c r="AA49" s="10">
        <v>93.08</v>
      </c>
      <c r="AB49" s="95">
        <v>3104100</v>
      </c>
      <c r="AC49" s="10">
        <v>92.54</v>
      </c>
      <c r="AD49" s="2">
        <f t="shared" si="0"/>
        <v>2.3400000000000034</v>
      </c>
      <c r="AE49" s="138">
        <f t="shared" si="1"/>
        <v>1.5806805708013405E-2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105.43780000000001</v>
      </c>
      <c r="Q50" s="83"/>
      <c r="R50"/>
      <c r="T50" s="87"/>
      <c r="U50" s="130"/>
      <c r="W50" s="133">
        <v>42578</v>
      </c>
      <c r="X50" s="10">
        <v>92.73</v>
      </c>
      <c r="Y50" s="10">
        <v>92.95</v>
      </c>
      <c r="Z50" s="10">
        <v>90.94</v>
      </c>
      <c r="AA50" s="10">
        <v>91.63</v>
      </c>
      <c r="AB50" s="95">
        <v>3523100</v>
      </c>
      <c r="AC50" s="10">
        <v>91.1</v>
      </c>
      <c r="AD50" s="2">
        <f t="shared" si="0"/>
        <v>2.0100000000000051</v>
      </c>
      <c r="AE50" s="138">
        <f t="shared" si="1"/>
        <v>-1.481561587541913E-2</v>
      </c>
    </row>
    <row r="51" spans="1:31" x14ac:dyDescent="0.25">
      <c r="O51" s="83">
        <v>1.06</v>
      </c>
      <c r="P51" s="83">
        <f t="shared" si="3"/>
        <v>104.45240000000001</v>
      </c>
      <c r="Q51" s="83"/>
      <c r="R51"/>
      <c r="T51" s="87" t="s">
        <v>105</v>
      </c>
      <c r="U51" s="130" t="s">
        <v>481</v>
      </c>
      <c r="W51" s="133">
        <v>42577</v>
      </c>
      <c r="X51" s="10">
        <v>92.38</v>
      </c>
      <c r="Y51" s="10">
        <v>93.01</v>
      </c>
      <c r="Z51" s="10">
        <v>91.83</v>
      </c>
      <c r="AA51" s="10">
        <v>93.01</v>
      </c>
      <c r="AB51" s="95">
        <v>2890100</v>
      </c>
      <c r="AC51" s="10">
        <v>92.47</v>
      </c>
      <c r="AD51" s="2">
        <f t="shared" si="0"/>
        <v>1.1800000000000068</v>
      </c>
      <c r="AE51" s="138">
        <f t="shared" si="1"/>
        <v>7.8474114441415832E-3</v>
      </c>
    </row>
    <row r="52" spans="1:31" x14ac:dyDescent="0.25">
      <c r="O52" s="83">
        <v>1.05</v>
      </c>
      <c r="P52" s="83">
        <f t="shared" si="3"/>
        <v>103.46700000000001</v>
      </c>
      <c r="Q52" s="83"/>
      <c r="R52"/>
      <c r="T52" s="87" t="s">
        <v>106</v>
      </c>
      <c r="U52" s="130" t="s">
        <v>224</v>
      </c>
      <c r="W52" s="133">
        <v>42576</v>
      </c>
      <c r="X52" s="10">
        <v>92.71</v>
      </c>
      <c r="Y52" s="10">
        <v>92.76</v>
      </c>
      <c r="Z52" s="10">
        <v>91.86</v>
      </c>
      <c r="AA52" s="10">
        <v>92.28</v>
      </c>
      <c r="AB52" s="95">
        <v>2744500</v>
      </c>
      <c r="AC52" s="10">
        <v>91.75</v>
      </c>
      <c r="AD52" s="2">
        <f t="shared" si="0"/>
        <v>0.90000000000000568</v>
      </c>
      <c r="AE52" s="138">
        <f t="shared" si="1"/>
        <v>-6.0665150037916282E-3</v>
      </c>
    </row>
    <row r="53" spans="1:31" x14ac:dyDescent="0.25">
      <c r="O53" s="83">
        <v>1.04</v>
      </c>
      <c r="P53" s="83">
        <f t="shared" si="3"/>
        <v>102.48160000000001</v>
      </c>
      <c r="Q53" s="83"/>
      <c r="R53"/>
      <c r="T53" s="87" t="s">
        <v>107</v>
      </c>
      <c r="U53" s="131">
        <v>1350166</v>
      </c>
      <c r="W53" s="133">
        <v>42573</v>
      </c>
      <c r="X53" s="10">
        <v>90.87</v>
      </c>
      <c r="Y53" s="10">
        <v>93.02</v>
      </c>
      <c r="Z53" s="10">
        <v>90.29</v>
      </c>
      <c r="AA53" s="10">
        <v>92.85</v>
      </c>
      <c r="AB53" s="95">
        <v>4208500</v>
      </c>
      <c r="AC53" s="10">
        <v>92.31</v>
      </c>
      <c r="AD53" s="2">
        <f t="shared" si="0"/>
        <v>2.7299999999999898</v>
      </c>
      <c r="AE53" s="138">
        <f t="shared" si="1"/>
        <v>2.1128318584070716E-2</v>
      </c>
    </row>
    <row r="54" spans="1:31" x14ac:dyDescent="0.25">
      <c r="O54" s="83">
        <v>1.03</v>
      </c>
      <c r="P54" s="83">
        <f t="shared" si="3"/>
        <v>101.49620000000002</v>
      </c>
      <c r="Q54" s="83"/>
      <c r="R54"/>
      <c r="T54" s="87" t="s">
        <v>110</v>
      </c>
      <c r="U54" s="131">
        <v>1404340</v>
      </c>
      <c r="W54" s="133">
        <v>42572</v>
      </c>
      <c r="X54" s="10">
        <v>91</v>
      </c>
      <c r="Y54" s="10">
        <v>92.3</v>
      </c>
      <c r="Z54" s="10">
        <v>90.72</v>
      </c>
      <c r="AA54" s="10">
        <v>90.93</v>
      </c>
      <c r="AB54" s="95">
        <v>6622300</v>
      </c>
      <c r="AC54" s="10">
        <v>90.4</v>
      </c>
      <c r="AD54" s="2">
        <f t="shared" si="0"/>
        <v>1.5799999999999983</v>
      </c>
      <c r="AE54" s="138">
        <f t="shared" si="1"/>
        <v>-3.3981620004274293E-2</v>
      </c>
    </row>
    <row r="55" spans="1:31" x14ac:dyDescent="0.25">
      <c r="O55" s="83">
        <v>1.02</v>
      </c>
      <c r="P55" s="83">
        <f t="shared" si="3"/>
        <v>100.5108</v>
      </c>
      <c r="Q55" s="83"/>
      <c r="R55"/>
      <c r="T55" s="87" t="s">
        <v>108</v>
      </c>
      <c r="U55" s="130" t="s">
        <v>482</v>
      </c>
      <c r="W55" s="133">
        <v>42571</v>
      </c>
      <c r="X55" s="10">
        <v>92.73</v>
      </c>
      <c r="Y55" s="10">
        <v>94.32</v>
      </c>
      <c r="Z55" s="10">
        <v>92.49</v>
      </c>
      <c r="AA55" s="10">
        <v>94.12</v>
      </c>
      <c r="AB55" s="95">
        <v>4244500</v>
      </c>
      <c r="AC55" s="10">
        <v>93.58</v>
      </c>
      <c r="AD55" s="2">
        <f t="shared" si="0"/>
        <v>1.8299999999999983</v>
      </c>
      <c r="AE55" s="138">
        <f t="shared" si="1"/>
        <v>1.8199336259501209E-3</v>
      </c>
    </row>
    <row r="56" spans="1:31" x14ac:dyDescent="0.25">
      <c r="O56" s="83">
        <v>1.01</v>
      </c>
      <c r="P56" s="83">
        <f t="shared" si="3"/>
        <v>99.525400000000005</v>
      </c>
      <c r="Q56" s="83"/>
      <c r="R56"/>
      <c r="T56" s="87" t="s">
        <v>111</v>
      </c>
      <c r="U56" s="130">
        <v>18.149999999999999</v>
      </c>
      <c r="W56" s="133">
        <v>42570</v>
      </c>
      <c r="X56" s="10">
        <v>93.46</v>
      </c>
      <c r="Y56" s="10">
        <v>94.05</v>
      </c>
      <c r="Z56" s="10">
        <v>92.88</v>
      </c>
      <c r="AA56" s="10">
        <v>93.95</v>
      </c>
      <c r="AB56" s="95">
        <v>3351300</v>
      </c>
      <c r="AC56" s="10">
        <v>93.41</v>
      </c>
      <c r="AD56" s="2">
        <f t="shared" si="0"/>
        <v>1.1700000000000017</v>
      </c>
      <c r="AE56" s="138">
        <f t="shared" si="1"/>
        <v>-1.8166274845052843E-3</v>
      </c>
    </row>
    <row r="57" spans="1:31" x14ac:dyDescent="0.25">
      <c r="O57" s="83">
        <v>1</v>
      </c>
      <c r="P57" s="83">
        <f t="shared" si="3"/>
        <v>98.54</v>
      </c>
      <c r="Q57" s="83"/>
      <c r="R57"/>
      <c r="T57" s="87" t="s">
        <v>112</v>
      </c>
      <c r="U57" s="130">
        <v>5.34</v>
      </c>
      <c r="W57" s="133">
        <v>42569</v>
      </c>
      <c r="X57" s="10">
        <v>93.98</v>
      </c>
      <c r="Y57" s="10">
        <v>94.36</v>
      </c>
      <c r="Z57" s="10">
        <v>93.08</v>
      </c>
      <c r="AA57" s="10">
        <v>94.12</v>
      </c>
      <c r="AB57" s="95">
        <v>2721200</v>
      </c>
      <c r="AC57" s="10">
        <v>93.58</v>
      </c>
      <c r="AD57" s="2">
        <f t="shared" si="0"/>
        <v>1.2800000000000011</v>
      </c>
      <c r="AE57" s="138">
        <f t="shared" si="1"/>
        <v>1.4982876712328341E-3</v>
      </c>
    </row>
    <row r="58" spans="1:31" x14ac:dyDescent="0.25">
      <c r="O58" s="83">
        <v>0.99</v>
      </c>
      <c r="P58" s="83">
        <f t="shared" si="3"/>
        <v>97.554600000000008</v>
      </c>
      <c r="Q58" s="83"/>
      <c r="R58"/>
      <c r="T58" s="87" t="s">
        <v>109</v>
      </c>
      <c r="U58" s="130" t="s">
        <v>483</v>
      </c>
      <c r="W58" s="133">
        <v>42566</v>
      </c>
      <c r="X58" s="10">
        <v>94.97</v>
      </c>
      <c r="Y58" s="10">
        <v>95.34</v>
      </c>
      <c r="Z58" s="10">
        <v>93.71</v>
      </c>
      <c r="AA58" s="10">
        <v>93.98</v>
      </c>
      <c r="AB58" s="95">
        <v>4030900</v>
      </c>
      <c r="AC58" s="10">
        <v>93.44</v>
      </c>
      <c r="AD58" s="2">
        <f t="shared" si="0"/>
        <v>1.6300000000000097</v>
      </c>
      <c r="AE58" s="138">
        <f t="shared" si="1"/>
        <v>-7.5411577270314556E-3</v>
      </c>
    </row>
    <row r="59" spans="1:31" x14ac:dyDescent="0.25">
      <c r="O59" s="83">
        <v>0.98</v>
      </c>
      <c r="P59" s="83">
        <f t="shared" si="3"/>
        <v>96.569200000000009</v>
      </c>
      <c r="Q59" s="83"/>
      <c r="R59"/>
      <c r="W59" s="133">
        <v>42565</v>
      </c>
      <c r="X59" s="10">
        <v>94.92</v>
      </c>
      <c r="Y59" s="10">
        <v>96</v>
      </c>
      <c r="Z59" s="10">
        <v>94.43</v>
      </c>
      <c r="AA59" s="10">
        <v>94.7</v>
      </c>
      <c r="AB59" s="95">
        <v>5331900</v>
      </c>
      <c r="AC59" s="10">
        <v>94.15</v>
      </c>
      <c r="AD59" s="2">
        <f t="shared" si="0"/>
        <v>1.5699999999999932</v>
      </c>
      <c r="AE59" s="138">
        <f t="shared" si="1"/>
        <v>5.8760683760685772E-3</v>
      </c>
    </row>
    <row r="60" spans="1:31" x14ac:dyDescent="0.25">
      <c r="O60" s="83">
        <v>0.97</v>
      </c>
      <c r="P60" s="83">
        <f t="shared" si="3"/>
        <v>95.583799999999997</v>
      </c>
      <c r="Q60" s="83"/>
      <c r="R60"/>
      <c r="W60" s="133">
        <v>42564</v>
      </c>
      <c r="X60" s="10">
        <v>92.55</v>
      </c>
      <c r="Y60" s="10">
        <v>94.79</v>
      </c>
      <c r="Z60" s="10">
        <v>92.04</v>
      </c>
      <c r="AA60" s="10">
        <v>94.14</v>
      </c>
      <c r="AB60" s="95">
        <v>5898900</v>
      </c>
      <c r="AC60" s="10">
        <v>93.6</v>
      </c>
      <c r="AD60" s="2">
        <f t="shared" si="0"/>
        <v>2.75</v>
      </c>
      <c r="AE60" s="138">
        <f t="shared" si="1"/>
        <v>2.2615535889872085E-2</v>
      </c>
    </row>
    <row r="61" spans="1:31" x14ac:dyDescent="0.25">
      <c r="O61" s="83">
        <v>0.96</v>
      </c>
      <c r="P61" s="83">
        <f t="shared" si="3"/>
        <v>94.598399999999998</v>
      </c>
      <c r="Q61" s="83"/>
      <c r="R61"/>
      <c r="W61" s="133">
        <v>42563</v>
      </c>
      <c r="X61" s="10">
        <v>91.78</v>
      </c>
      <c r="Y61" s="10">
        <v>92.72</v>
      </c>
      <c r="Z61" s="10">
        <v>91.43</v>
      </c>
      <c r="AA61" s="10">
        <v>92.06</v>
      </c>
      <c r="AB61" s="95">
        <v>4120800</v>
      </c>
      <c r="AC61" s="10">
        <v>91.53</v>
      </c>
      <c r="AD61" s="2">
        <f t="shared" si="0"/>
        <v>1.289999999999992</v>
      </c>
      <c r="AE61" s="138">
        <f t="shared" si="1"/>
        <v>7.3739819502531834E-3</v>
      </c>
    </row>
    <row r="62" spans="1:31" x14ac:dyDescent="0.25">
      <c r="O62" s="83">
        <v>0.95</v>
      </c>
      <c r="P62" s="83">
        <f t="shared" si="3"/>
        <v>93.613</v>
      </c>
      <c r="Q62" s="83"/>
      <c r="R62"/>
      <c r="W62" s="133">
        <v>42562</v>
      </c>
      <c r="X62" s="10">
        <v>90.71</v>
      </c>
      <c r="Y62" s="10">
        <v>91.63</v>
      </c>
      <c r="Z62" s="10">
        <v>90.69</v>
      </c>
      <c r="AA62" s="10">
        <v>91.39</v>
      </c>
      <c r="AB62" s="95">
        <v>5423200</v>
      </c>
      <c r="AC62" s="10">
        <v>90.86</v>
      </c>
      <c r="AD62" s="2">
        <f t="shared" si="0"/>
        <v>0.93999999999999773</v>
      </c>
      <c r="AE62" s="138">
        <f t="shared" si="1"/>
        <v>7.6522124875235686E-3</v>
      </c>
    </row>
    <row r="63" spans="1:31" x14ac:dyDescent="0.25">
      <c r="O63" s="83">
        <v>0.94</v>
      </c>
      <c r="P63" s="83">
        <f t="shared" si="3"/>
        <v>92.627600000000001</v>
      </c>
      <c r="Q63" s="83"/>
      <c r="R63"/>
      <c r="T63" s="86"/>
      <c r="W63" s="133">
        <v>42559</v>
      </c>
      <c r="X63" s="10">
        <v>88.94</v>
      </c>
      <c r="Y63" s="10">
        <v>91.29</v>
      </c>
      <c r="Z63" s="10">
        <v>88.47</v>
      </c>
      <c r="AA63" s="10">
        <v>90.69</v>
      </c>
      <c r="AB63" s="95">
        <v>6448500</v>
      </c>
      <c r="AC63" s="10">
        <v>90.17</v>
      </c>
      <c r="AD63" s="2">
        <f t="shared" si="0"/>
        <v>2.8200000000000074</v>
      </c>
      <c r="AE63" s="138">
        <f t="shared" si="1"/>
        <v>3.0278793418647254E-2</v>
      </c>
    </row>
    <row r="64" spans="1:31" x14ac:dyDescent="0.25">
      <c r="O64" s="83">
        <v>0.93</v>
      </c>
      <c r="P64" s="83">
        <f t="shared" si="3"/>
        <v>91.642200000000017</v>
      </c>
      <c r="Q64" s="83"/>
      <c r="R64"/>
      <c r="S64" s="86"/>
      <c r="T64"/>
      <c r="W64" s="133">
        <v>42558</v>
      </c>
      <c r="X64" s="10">
        <v>87.99</v>
      </c>
      <c r="Y64" s="10">
        <v>88.47</v>
      </c>
      <c r="Z64" s="10">
        <v>87.58</v>
      </c>
      <c r="AA64" s="10">
        <v>88.03</v>
      </c>
      <c r="AB64" s="95">
        <v>4798700</v>
      </c>
      <c r="AC64" s="10">
        <v>87.52</v>
      </c>
      <c r="AD64" s="2">
        <f t="shared" si="0"/>
        <v>0.89000000000000057</v>
      </c>
      <c r="AE64" s="138">
        <f t="shared" si="1"/>
        <v>6.7870700563670283E-3</v>
      </c>
    </row>
    <row r="65" spans="15:31" x14ac:dyDescent="0.25">
      <c r="O65" s="83">
        <v>0.92</v>
      </c>
      <c r="P65" s="83">
        <f t="shared" si="3"/>
        <v>90.656800000000004</v>
      </c>
      <c r="Q65" s="83"/>
      <c r="R65"/>
      <c r="S65" s="86"/>
      <c r="T65"/>
      <c r="W65" s="133">
        <v>42557</v>
      </c>
      <c r="X65" s="10">
        <v>86.59</v>
      </c>
      <c r="Y65" s="10">
        <v>87.52</v>
      </c>
      <c r="Z65" s="10">
        <v>86.01</v>
      </c>
      <c r="AA65" s="10">
        <v>87.44</v>
      </c>
      <c r="AB65" s="95">
        <v>3740500</v>
      </c>
      <c r="AC65" s="10">
        <v>86.93</v>
      </c>
      <c r="AD65" s="2">
        <f t="shared" si="0"/>
        <v>1.5099999999999909</v>
      </c>
      <c r="AE65" s="138">
        <f t="shared" si="1"/>
        <v>3.1156242787908628E-3</v>
      </c>
    </row>
    <row r="66" spans="15:31" x14ac:dyDescent="0.25">
      <c r="O66" s="83">
        <v>0.91</v>
      </c>
      <c r="P66" s="83">
        <f t="shared" si="3"/>
        <v>89.671400000000006</v>
      </c>
      <c r="Q66" s="83"/>
      <c r="R66"/>
      <c r="S66" s="86"/>
      <c r="T66"/>
      <c r="W66" s="133">
        <v>42556</v>
      </c>
      <c r="X66" s="10">
        <v>86.85</v>
      </c>
      <c r="Y66" s="10">
        <v>87.49</v>
      </c>
      <c r="Z66" s="10">
        <v>86.77</v>
      </c>
      <c r="AA66" s="10">
        <v>87.16</v>
      </c>
      <c r="AB66" s="95">
        <v>4305700</v>
      </c>
      <c r="AC66" s="10">
        <v>86.66</v>
      </c>
      <c r="AD66" s="2">
        <f t="shared" si="0"/>
        <v>0.71999999999999886</v>
      </c>
      <c r="AE66" s="138">
        <f t="shared" si="1"/>
        <v>-1.9578486698146325E-3</v>
      </c>
    </row>
    <row r="67" spans="15:31" x14ac:dyDescent="0.25">
      <c r="O67" s="83">
        <v>0.9</v>
      </c>
      <c r="P67" s="83">
        <f t="shared" si="3"/>
        <v>88.686000000000007</v>
      </c>
      <c r="Q67" s="83"/>
      <c r="R67"/>
      <c r="S67" s="86"/>
      <c r="T67"/>
      <c r="W67" s="133">
        <v>42552</v>
      </c>
      <c r="X67" s="10">
        <v>87.25</v>
      </c>
      <c r="Y67" s="10">
        <v>88.19</v>
      </c>
      <c r="Z67" s="10">
        <v>87.12</v>
      </c>
      <c r="AA67" s="10">
        <v>87.34</v>
      </c>
      <c r="AB67" s="95">
        <v>3772700</v>
      </c>
      <c r="AC67" s="10">
        <v>86.83</v>
      </c>
      <c r="AD67" s="2">
        <f>Y67-Z67</f>
        <v>1.0699999999999932</v>
      </c>
      <c r="AE67" s="138">
        <f>AC67/AC68-1</f>
        <v>9.221902017291228E-4</v>
      </c>
    </row>
    <row r="68" spans="15:31" x14ac:dyDescent="0.25">
      <c r="W68" s="133">
        <v>42551</v>
      </c>
      <c r="X68" s="10">
        <v>86.74</v>
      </c>
      <c r="Y68" s="10">
        <v>87.39</v>
      </c>
      <c r="Z68" s="10">
        <v>84.8</v>
      </c>
      <c r="AA68" s="10">
        <v>87.25</v>
      </c>
      <c r="AB68" s="95">
        <v>5839500</v>
      </c>
      <c r="AC68" s="10">
        <v>86.75</v>
      </c>
      <c r="AD68" s="2">
        <f>Y68-Z68</f>
        <v>2.5900000000000034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41" priority="11">
      <formula>F24&gt;0</formula>
    </cfRule>
    <cfRule type="expression" dxfId="440" priority="12">
      <formula>F24&lt;0</formula>
    </cfRule>
  </conditionalFormatting>
  <conditionalFormatting sqref="H27:H30">
    <cfRule type="expression" dxfId="439" priority="9">
      <formula>H27&gt;0</formula>
    </cfRule>
    <cfRule type="expression" dxfId="438" priority="10">
      <formula>H27&lt;0</formula>
    </cfRule>
  </conditionalFormatting>
  <conditionalFormatting sqref="F25">
    <cfRule type="expression" dxfId="437" priority="7">
      <formula>F25&gt;0</formula>
    </cfRule>
    <cfRule type="expression" dxfId="436" priority="8">
      <formula>F25&lt;0</formula>
    </cfRule>
  </conditionalFormatting>
  <conditionalFormatting sqref="H24:H26">
    <cfRule type="expression" dxfId="435" priority="5">
      <formula>H24&gt;0</formula>
    </cfRule>
    <cfRule type="expression" dxfId="434" priority="6">
      <formula>H24&lt;0</formula>
    </cfRule>
  </conditionalFormatting>
  <conditionalFormatting sqref="Q7">
    <cfRule type="expression" dxfId="433" priority="3">
      <formula>Q7&gt;0</formula>
    </cfRule>
    <cfRule type="expression" dxfId="432" priority="4">
      <formula>Q7&lt;0</formula>
    </cfRule>
  </conditionalFormatting>
  <conditionalFormatting sqref="Q8">
    <cfRule type="expression" dxfId="431" priority="1">
      <formula>Q8&gt;0</formula>
    </cfRule>
    <cfRule type="expression" dxfId="43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.375" style="34" customWidth="1"/>
    <col min="24" max="24" width="5.875" customWidth="1"/>
    <col min="25" max="26" width="5.625" style="2" customWidth="1"/>
    <col min="27" max="27" width="5.875" customWidth="1"/>
    <col min="28" max="28" width="10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365</v>
      </c>
      <c r="B2" s="525">
        <v>42621</v>
      </c>
      <c r="C2" s="4">
        <v>50</v>
      </c>
      <c r="D2" s="3">
        <v>34.68</v>
      </c>
      <c r="E2" s="3">
        <v>0</v>
      </c>
      <c r="F2" s="3">
        <f>D2*C2+E2</f>
        <v>1734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42646</v>
      </c>
      <c r="X2" s="368">
        <v>37.69</v>
      </c>
      <c r="Y2" s="40">
        <v>38.07</v>
      </c>
      <c r="Z2" s="40">
        <v>37.39</v>
      </c>
      <c r="AA2" s="368">
        <v>37.78</v>
      </c>
      <c r="AB2" s="95">
        <v>1243400</v>
      </c>
      <c r="AC2" s="243">
        <v>37.78</v>
      </c>
      <c r="AD2" s="2">
        <f>Y2-Z2</f>
        <v>0.67999999999999972</v>
      </c>
      <c r="AE2" s="138">
        <f>AC2/AC3-1</f>
        <v>2.1220159151194018E-3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34.68</v>
      </c>
      <c r="T3" s="121"/>
      <c r="W3" s="94">
        <v>42643</v>
      </c>
      <c r="X3" s="368">
        <v>37.32</v>
      </c>
      <c r="Y3" s="40">
        <v>38</v>
      </c>
      <c r="Z3" s="40">
        <v>36.93</v>
      </c>
      <c r="AA3" s="368">
        <v>37.700000000000003</v>
      </c>
      <c r="AB3" s="95">
        <v>1744000</v>
      </c>
      <c r="AC3" s="243">
        <v>37.700000000000003</v>
      </c>
      <c r="AD3" s="2">
        <f>Y3-Z3</f>
        <v>1.0700000000000003</v>
      </c>
      <c r="AE3" s="138">
        <f>AC3/AC4-1</f>
        <v>1.4531754574811817E-2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38.26</v>
      </c>
      <c r="R4" s="559">
        <v>5.4999999999999997E-3</v>
      </c>
      <c r="T4" s="121"/>
      <c r="W4" s="94">
        <v>42642</v>
      </c>
      <c r="X4" s="368">
        <v>37.479999999999997</v>
      </c>
      <c r="Y4" s="40">
        <v>37.5</v>
      </c>
      <c r="Z4" s="40">
        <v>36.61</v>
      </c>
      <c r="AA4" s="368">
        <v>37.159999999999997</v>
      </c>
      <c r="AB4" s="95">
        <v>1723300</v>
      </c>
      <c r="AC4" s="243">
        <v>37.159999999999997</v>
      </c>
      <c r="AD4" s="2">
        <f t="shared" ref="AD4:AD67" si="0">Y4-Z4</f>
        <v>0.89000000000000057</v>
      </c>
      <c r="AE4" s="138">
        <f t="shared" ref="AE4:AE67" si="1">AC4/AC5-1</f>
        <v>-7.4786324786325631E-3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1913</v>
      </c>
      <c r="W5" s="94">
        <v>42641</v>
      </c>
      <c r="X5" s="368">
        <v>37.81</v>
      </c>
      <c r="Y5" s="40">
        <v>37.86</v>
      </c>
      <c r="Z5" s="40">
        <v>36.950000000000003</v>
      </c>
      <c r="AA5" s="368">
        <v>37.44</v>
      </c>
      <c r="AB5" s="95">
        <v>2938900</v>
      </c>
      <c r="AC5" s="243">
        <v>37.44</v>
      </c>
      <c r="AD5" s="2">
        <f t="shared" si="0"/>
        <v>0.90999999999999659</v>
      </c>
      <c r="AE5" s="138">
        <f t="shared" si="1"/>
        <v>-6.6330591668877226E-3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1734</v>
      </c>
      <c r="W6" s="94">
        <v>42640</v>
      </c>
      <c r="X6" s="368">
        <v>36.86</v>
      </c>
      <c r="Y6" s="40">
        <v>38</v>
      </c>
      <c r="Z6" s="40">
        <v>36.86</v>
      </c>
      <c r="AA6" s="368">
        <v>37.69</v>
      </c>
      <c r="AB6" s="95">
        <v>2505300</v>
      </c>
      <c r="AC6" s="243">
        <v>37.69</v>
      </c>
      <c r="AD6" s="2">
        <f t="shared" si="0"/>
        <v>1.1400000000000006</v>
      </c>
      <c r="AE6" s="138">
        <f t="shared" si="1"/>
        <v>2.6416122004357279E-2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179</v>
      </c>
      <c r="R7" s="30">
        <v>42653</v>
      </c>
      <c r="T7" s="85"/>
      <c r="W7" s="94">
        <v>42639</v>
      </c>
      <c r="X7" s="368">
        <v>37.340000000000003</v>
      </c>
      <c r="Y7" s="40">
        <v>38.03</v>
      </c>
      <c r="Z7" s="40">
        <v>36.03</v>
      </c>
      <c r="AA7" s="368">
        <v>36.72</v>
      </c>
      <c r="AB7" s="95">
        <v>3167000</v>
      </c>
      <c r="AC7" s="243">
        <v>36.72</v>
      </c>
      <c r="AD7" s="2">
        <f t="shared" si="0"/>
        <v>2</v>
      </c>
      <c r="AE7" s="138">
        <f t="shared" si="1"/>
        <v>-1.8706574024585865E-2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179</v>
      </c>
      <c r="W8" s="94">
        <v>42636</v>
      </c>
      <c r="X8" s="368">
        <v>36.92</v>
      </c>
      <c r="Y8" s="40">
        <v>37.5</v>
      </c>
      <c r="Z8" s="40">
        <v>36.479999999999997</v>
      </c>
      <c r="AA8" s="368">
        <v>37.42</v>
      </c>
      <c r="AB8" s="95">
        <v>1497600</v>
      </c>
      <c r="AC8" s="243">
        <v>37.42</v>
      </c>
      <c r="AD8" s="2">
        <f t="shared" si="0"/>
        <v>1.0200000000000031</v>
      </c>
      <c r="AE8" s="138">
        <f t="shared" si="1"/>
        <v>6.7258541834813723E-3</v>
      </c>
    </row>
    <row r="9" spans="1:40" x14ac:dyDescent="0.25">
      <c r="O9" s="11" t="s">
        <v>222</v>
      </c>
      <c r="P9"/>
      <c r="Q9" s="138">
        <f>IF(Q2=0, 0, Q8/Q6)</f>
        <v>0.10322952710495963</v>
      </c>
      <c r="W9" s="94">
        <v>42635</v>
      </c>
      <c r="X9" s="368">
        <v>36.43</v>
      </c>
      <c r="Y9" s="40">
        <v>37.24</v>
      </c>
      <c r="Z9" s="40">
        <v>36.43</v>
      </c>
      <c r="AA9" s="368">
        <v>37.17</v>
      </c>
      <c r="AB9" s="95">
        <v>1599600</v>
      </c>
      <c r="AC9" s="243">
        <v>37.17</v>
      </c>
      <c r="AD9" s="2">
        <f t="shared" si="0"/>
        <v>0.81000000000000227</v>
      </c>
      <c r="AE9" s="138">
        <f t="shared" si="1"/>
        <v>2.3966942148760495E-2</v>
      </c>
      <c r="AK9" s="234"/>
      <c r="AN9" s="234"/>
    </row>
    <row r="10" spans="1:40" ht="12.75" customHeight="1" x14ac:dyDescent="0.25">
      <c r="O10" s="11" t="s">
        <v>221</v>
      </c>
      <c r="Q10" s="2">
        <f>M37</f>
        <v>0</v>
      </c>
      <c r="W10" s="94">
        <v>42634</v>
      </c>
      <c r="X10" s="368">
        <v>36.409999999999997</v>
      </c>
      <c r="Y10" s="40">
        <v>36.64</v>
      </c>
      <c r="Z10" s="40">
        <v>35.799999999999997</v>
      </c>
      <c r="AA10" s="368">
        <v>36.299999999999997</v>
      </c>
      <c r="AB10" s="95">
        <v>1829200</v>
      </c>
      <c r="AC10" s="243">
        <v>36.299999999999997</v>
      </c>
      <c r="AD10" s="2">
        <f t="shared" si="0"/>
        <v>0.84000000000000341</v>
      </c>
      <c r="AE10" s="138">
        <f t="shared" si="1"/>
        <v>-2.754062241807631E-4</v>
      </c>
    </row>
    <row r="11" spans="1:40" x14ac:dyDescent="0.25">
      <c r="O11" s="11" t="s">
        <v>182</v>
      </c>
      <c r="Q11" s="138">
        <v>0</v>
      </c>
      <c r="W11" s="94">
        <v>42633</v>
      </c>
      <c r="X11" s="368">
        <v>35.4</v>
      </c>
      <c r="Y11" s="40">
        <v>36.43</v>
      </c>
      <c r="Z11" s="40">
        <v>35.4</v>
      </c>
      <c r="AA11" s="368">
        <v>36.31</v>
      </c>
      <c r="AB11" s="95">
        <v>1853400</v>
      </c>
      <c r="AC11" s="243">
        <v>36.31</v>
      </c>
      <c r="AD11" s="2">
        <f t="shared" si="0"/>
        <v>1.0300000000000011</v>
      </c>
      <c r="AE11" s="138">
        <f t="shared" si="1"/>
        <v>2.7447651386530714E-2</v>
      </c>
      <c r="AK11" s="234"/>
      <c r="AN11" s="234"/>
    </row>
    <row r="12" spans="1:40" x14ac:dyDescent="0.25">
      <c r="W12" s="94">
        <v>42632</v>
      </c>
      <c r="X12" s="368">
        <v>35.97</v>
      </c>
      <c r="Y12" s="40">
        <v>36.04</v>
      </c>
      <c r="Z12" s="40">
        <v>35.19</v>
      </c>
      <c r="AA12" s="368">
        <v>35.340000000000003</v>
      </c>
      <c r="AB12" s="95">
        <v>1716100</v>
      </c>
      <c r="AC12" s="243">
        <v>35.340000000000003</v>
      </c>
      <c r="AD12" s="2">
        <f t="shared" si="0"/>
        <v>0.85000000000000142</v>
      </c>
      <c r="AE12" s="138">
        <f t="shared" si="1"/>
        <v>-1.1468531468531329E-2</v>
      </c>
    </row>
    <row r="13" spans="1:40" x14ac:dyDescent="0.25">
      <c r="W13" s="94">
        <v>42629</v>
      </c>
      <c r="X13" s="368">
        <v>36.25</v>
      </c>
      <c r="Y13" s="40">
        <v>36.46</v>
      </c>
      <c r="Z13" s="40">
        <v>35.65</v>
      </c>
      <c r="AA13" s="368">
        <v>35.75</v>
      </c>
      <c r="AB13" s="95">
        <v>3015400</v>
      </c>
      <c r="AC13" s="243">
        <v>35.75</v>
      </c>
      <c r="AD13" s="2">
        <f t="shared" si="0"/>
        <v>0.81000000000000227</v>
      </c>
      <c r="AE13" s="138">
        <f t="shared" si="1"/>
        <v>-1.3520971302428353E-2</v>
      </c>
      <c r="AK13" s="234"/>
      <c r="AN13" s="234"/>
    </row>
    <row r="14" spans="1:40" x14ac:dyDescent="0.25">
      <c r="T14" s="84"/>
      <c r="U14" s="11"/>
      <c r="W14" s="94">
        <v>42628</v>
      </c>
      <c r="X14" s="368">
        <v>35.770000000000003</v>
      </c>
      <c r="Y14" s="40">
        <v>36.49</v>
      </c>
      <c r="Z14" s="40">
        <v>35.76</v>
      </c>
      <c r="AA14" s="368">
        <v>36.24</v>
      </c>
      <c r="AB14" s="95">
        <v>2577600</v>
      </c>
      <c r="AC14" s="243">
        <v>36.24</v>
      </c>
      <c r="AD14" s="2">
        <f t="shared" si="0"/>
        <v>0.73000000000000398</v>
      </c>
      <c r="AE14" s="138">
        <f t="shared" si="1"/>
        <v>7.7864293659621886E-3</v>
      </c>
    </row>
    <row r="15" spans="1:40" x14ac:dyDescent="0.25">
      <c r="W15" s="94">
        <v>42627</v>
      </c>
      <c r="X15" s="368">
        <v>35.32</v>
      </c>
      <c r="Y15" s="40">
        <v>35.99</v>
      </c>
      <c r="Z15" s="40">
        <v>35.020000000000003</v>
      </c>
      <c r="AA15" s="368">
        <v>35.96</v>
      </c>
      <c r="AB15" s="95">
        <v>2266700</v>
      </c>
      <c r="AC15" s="243">
        <v>35.96</v>
      </c>
      <c r="AD15" s="2">
        <f t="shared" si="0"/>
        <v>0.96999999999999886</v>
      </c>
      <c r="AE15" s="138">
        <f t="shared" si="1"/>
        <v>1.8985548313970035E-2</v>
      </c>
      <c r="AK15" s="234"/>
      <c r="AN15" s="234"/>
    </row>
    <row r="16" spans="1:40" x14ac:dyDescent="0.25">
      <c r="W16" s="94">
        <v>42626</v>
      </c>
      <c r="X16" s="368">
        <v>35.1</v>
      </c>
      <c r="Y16" s="40">
        <v>35.450000000000003</v>
      </c>
      <c r="Z16" s="40">
        <v>34.75</v>
      </c>
      <c r="AA16" s="368">
        <v>35.29</v>
      </c>
      <c r="AB16" s="95">
        <v>2021100</v>
      </c>
      <c r="AC16" s="243">
        <v>35.29</v>
      </c>
      <c r="AD16" s="2">
        <f t="shared" si="0"/>
        <v>0.70000000000000284</v>
      </c>
      <c r="AE16" s="138">
        <f t="shared" si="1"/>
        <v>1.1347517730495582E-3</v>
      </c>
    </row>
    <row r="17" spans="1:40" x14ac:dyDescent="0.25">
      <c r="W17" s="94">
        <v>42625</v>
      </c>
      <c r="X17" s="368">
        <v>34.42</v>
      </c>
      <c r="Y17" s="40">
        <v>35.32</v>
      </c>
      <c r="Z17" s="40">
        <v>34.17</v>
      </c>
      <c r="AA17" s="368">
        <v>35.25</v>
      </c>
      <c r="AB17" s="95">
        <v>1691600</v>
      </c>
      <c r="AC17" s="243">
        <v>35.25</v>
      </c>
      <c r="AD17" s="2">
        <f t="shared" si="0"/>
        <v>1.1499999999999986</v>
      </c>
      <c r="AE17" s="138">
        <f t="shared" si="1"/>
        <v>2.1739130434782705E-2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1734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42622</v>
      </c>
      <c r="X18" s="368">
        <v>34.4</v>
      </c>
      <c r="Y18" s="40">
        <v>34.61</v>
      </c>
      <c r="Z18" s="40">
        <v>34.159999999999997</v>
      </c>
      <c r="AA18" s="368">
        <v>34.5</v>
      </c>
      <c r="AB18" s="95">
        <v>3201500</v>
      </c>
      <c r="AC18" s="243">
        <v>34.5</v>
      </c>
      <c r="AD18" s="2">
        <f t="shared" si="0"/>
        <v>0.45000000000000284</v>
      </c>
      <c r="AE18" s="138">
        <f t="shared" si="1"/>
        <v>2.9069767441860517E-3</v>
      </c>
    </row>
    <row r="19" spans="1:40" x14ac:dyDescent="0.25">
      <c r="W19" s="94">
        <v>42621</v>
      </c>
      <c r="X19" s="368">
        <v>35</v>
      </c>
      <c r="Y19" s="40">
        <v>35.03</v>
      </c>
      <c r="Z19" s="40">
        <v>34.36</v>
      </c>
      <c r="AA19" s="368">
        <v>34.4</v>
      </c>
      <c r="AB19" s="95">
        <v>1741300</v>
      </c>
      <c r="AC19" s="243">
        <v>34.4</v>
      </c>
      <c r="AD19" s="2">
        <f t="shared" si="0"/>
        <v>0.67000000000000171</v>
      </c>
      <c r="AE19" s="138">
        <f t="shared" si="1"/>
        <v>-1.6299685444666867E-2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42620</v>
      </c>
      <c r="X20" s="368">
        <v>35.270000000000003</v>
      </c>
      <c r="Y20" s="40">
        <v>35.479999999999997</v>
      </c>
      <c r="Z20" s="40">
        <v>34.83</v>
      </c>
      <c r="AA20" s="368">
        <v>34.97</v>
      </c>
      <c r="AB20" s="95">
        <v>2314300</v>
      </c>
      <c r="AC20" s="243">
        <v>34.97</v>
      </c>
      <c r="AD20" s="2">
        <f t="shared" si="0"/>
        <v>0.64999999999999858</v>
      </c>
      <c r="AE20" s="138">
        <f t="shared" si="1"/>
        <v>-9.6290002832060129E-3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42619</v>
      </c>
      <c r="X21" s="368">
        <v>35.729999999999997</v>
      </c>
      <c r="Y21" s="40">
        <v>35.81</v>
      </c>
      <c r="Z21" s="40">
        <v>35.22</v>
      </c>
      <c r="AA21" s="368">
        <v>35.31</v>
      </c>
      <c r="AB21" s="95">
        <v>1538800</v>
      </c>
      <c r="AC21" s="243">
        <v>35.31</v>
      </c>
      <c r="AD21" s="2">
        <f t="shared" si="0"/>
        <v>0.59000000000000341</v>
      </c>
      <c r="AE21" s="138">
        <f t="shared" si="1"/>
        <v>-8.4245998315078952E-3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42615</v>
      </c>
      <c r="X22" s="368">
        <v>36.270000000000003</v>
      </c>
      <c r="Y22" s="40">
        <v>36.909999999999997</v>
      </c>
      <c r="Z22" s="40">
        <v>35.36</v>
      </c>
      <c r="AA22" s="368">
        <v>35.61</v>
      </c>
      <c r="AB22" s="95">
        <v>3946400</v>
      </c>
      <c r="AC22" s="243">
        <v>35.61</v>
      </c>
      <c r="AD22" s="2">
        <f t="shared" si="0"/>
        <v>1.5499999999999972</v>
      </c>
      <c r="AE22" s="138">
        <f t="shared" si="1"/>
        <v>-3.886639676113357E-2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42614</v>
      </c>
      <c r="X23" s="368">
        <v>37.47</v>
      </c>
      <c r="Y23" s="40">
        <v>38.31</v>
      </c>
      <c r="Z23" s="40">
        <v>36.5</v>
      </c>
      <c r="AA23" s="368">
        <v>37.049999999999997</v>
      </c>
      <c r="AB23" s="95">
        <v>4218100</v>
      </c>
      <c r="AC23" s="243">
        <v>37.049999999999997</v>
      </c>
      <c r="AD23" s="2">
        <f t="shared" si="0"/>
        <v>1.8100000000000023</v>
      </c>
      <c r="AE23" s="138">
        <f t="shared" si="1"/>
        <v>3.2320980774589003E-2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42613</v>
      </c>
      <c r="X24" s="368">
        <v>35.93</v>
      </c>
      <c r="Y24" s="40">
        <v>36.36</v>
      </c>
      <c r="Z24" s="40">
        <v>35.64</v>
      </c>
      <c r="AA24" s="368">
        <v>35.89</v>
      </c>
      <c r="AB24" s="95">
        <v>1947000</v>
      </c>
      <c r="AC24" s="243">
        <v>35.89</v>
      </c>
      <c r="AD24" s="2">
        <f t="shared" si="0"/>
        <v>0.71999999999999886</v>
      </c>
      <c r="AE24" s="138">
        <f t="shared" si="1"/>
        <v>1.1157601115758808E-3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42612</v>
      </c>
      <c r="X25" s="368">
        <v>35.630000000000003</v>
      </c>
      <c r="Y25" s="40">
        <v>36</v>
      </c>
      <c r="Z25" s="40">
        <v>35.39</v>
      </c>
      <c r="AA25" s="368">
        <v>35.85</v>
      </c>
      <c r="AB25" s="95">
        <v>2066400</v>
      </c>
      <c r="AC25" s="243">
        <v>35.85</v>
      </c>
      <c r="AD25" s="2">
        <f t="shared" si="0"/>
        <v>0.60999999999999943</v>
      </c>
      <c r="AE25" s="138">
        <f t="shared" si="1"/>
        <v>9.2905405405405705E-3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42611</v>
      </c>
      <c r="X26" s="368">
        <v>36.04</v>
      </c>
      <c r="Y26" s="40">
        <v>36.619999999999997</v>
      </c>
      <c r="Z26" s="40">
        <v>35.36</v>
      </c>
      <c r="AA26" s="368">
        <v>35.520000000000003</v>
      </c>
      <c r="AB26" s="95">
        <v>2716600</v>
      </c>
      <c r="AC26" s="243">
        <v>35.520000000000003</v>
      </c>
      <c r="AD26" s="2">
        <f t="shared" si="0"/>
        <v>1.259999999999998</v>
      </c>
      <c r="AE26" s="138">
        <f t="shared" si="1"/>
        <v>-7.8212290502791548E-3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42608</v>
      </c>
      <c r="X27" s="368">
        <v>36.15</v>
      </c>
      <c r="Y27" s="40">
        <v>36.369999999999997</v>
      </c>
      <c r="Z27" s="40">
        <v>35.68</v>
      </c>
      <c r="AA27" s="368">
        <v>35.799999999999997</v>
      </c>
      <c r="AB27" s="95">
        <v>2550200</v>
      </c>
      <c r="AC27" s="243">
        <v>35.799999999999997</v>
      </c>
      <c r="AD27" s="2">
        <f t="shared" si="0"/>
        <v>0.68999999999999773</v>
      </c>
      <c r="AE27" s="138">
        <f t="shared" si="1"/>
        <v>-1.0503040353786686E-2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42607</v>
      </c>
      <c r="X28" s="368">
        <v>36.68</v>
      </c>
      <c r="Y28" s="40">
        <v>36.770000000000003</v>
      </c>
      <c r="Z28" s="40">
        <v>36.159999999999997</v>
      </c>
      <c r="AA28" s="368">
        <v>36.18</v>
      </c>
      <c r="AB28" s="95">
        <v>2279500</v>
      </c>
      <c r="AC28" s="243">
        <v>36.18</v>
      </c>
      <c r="AD28" s="2">
        <f t="shared" si="0"/>
        <v>0.61000000000000654</v>
      </c>
      <c r="AE28" s="138">
        <f t="shared" si="1"/>
        <v>-1.8448182311448735E-2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42606</v>
      </c>
      <c r="X29" s="368">
        <v>37.79</v>
      </c>
      <c r="Y29" s="40">
        <v>38.06</v>
      </c>
      <c r="Z29" s="40">
        <v>36.78</v>
      </c>
      <c r="AA29" s="368">
        <v>36.86</v>
      </c>
      <c r="AB29" s="95">
        <v>2587200</v>
      </c>
      <c r="AC29" s="243">
        <v>36.86</v>
      </c>
      <c r="AD29" s="2">
        <f t="shared" si="0"/>
        <v>1.2800000000000011</v>
      </c>
      <c r="AE29" s="138">
        <f t="shared" si="1"/>
        <v>-2.1762208067940603E-2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42605</v>
      </c>
      <c r="X30" s="368">
        <v>37.700000000000003</v>
      </c>
      <c r="Y30" s="40">
        <v>38.090000000000003</v>
      </c>
      <c r="Z30" s="40">
        <v>37.57</v>
      </c>
      <c r="AA30" s="368">
        <v>37.68</v>
      </c>
      <c r="AB30" s="95">
        <v>2937800</v>
      </c>
      <c r="AC30" s="243">
        <v>37.68</v>
      </c>
      <c r="AD30" s="2">
        <f t="shared" si="0"/>
        <v>0.52000000000000313</v>
      </c>
      <c r="AE30" s="138">
        <f t="shared" si="1"/>
        <v>0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42604</v>
      </c>
      <c r="X31" s="368">
        <v>38.19</v>
      </c>
      <c r="Y31" s="40">
        <v>38.229999999999997</v>
      </c>
      <c r="Z31" s="40">
        <v>37.53</v>
      </c>
      <c r="AA31" s="368">
        <v>37.68</v>
      </c>
      <c r="AB31" s="95">
        <v>1567600</v>
      </c>
      <c r="AC31" s="243">
        <v>37.68</v>
      </c>
      <c r="AD31" s="2">
        <f t="shared" si="0"/>
        <v>0.69999999999999574</v>
      </c>
      <c r="AE31" s="138">
        <f t="shared" si="1"/>
        <v>-1.3870714472651202E-2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42601</v>
      </c>
      <c r="X32" s="368">
        <v>38.26</v>
      </c>
      <c r="Y32" s="40">
        <v>38.64</v>
      </c>
      <c r="Z32" s="40">
        <v>38</v>
      </c>
      <c r="AA32" s="368">
        <v>38.21</v>
      </c>
      <c r="AB32" s="95">
        <v>2124700</v>
      </c>
      <c r="AC32" s="243">
        <v>38.21</v>
      </c>
      <c r="AD32" s="2">
        <f t="shared" si="0"/>
        <v>0.64000000000000057</v>
      </c>
      <c r="AE32" s="138">
        <f t="shared" si="1"/>
        <v>-1.2661498708010366E-2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42600</v>
      </c>
      <c r="X33" s="368">
        <v>38.54</v>
      </c>
      <c r="Y33" s="40">
        <v>38.74</v>
      </c>
      <c r="Z33" s="40">
        <v>38.340000000000003</v>
      </c>
      <c r="AA33" s="368">
        <v>38.700000000000003</v>
      </c>
      <c r="AB33" s="95">
        <v>1626900</v>
      </c>
      <c r="AC33" s="243">
        <v>38.700000000000003</v>
      </c>
      <c r="AD33" s="2">
        <f t="shared" si="0"/>
        <v>0.39999999999999858</v>
      </c>
      <c r="AE33" s="138">
        <f t="shared" si="1"/>
        <v>1.0346611484739476E-3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42599</v>
      </c>
      <c r="X34" s="368">
        <v>37.799999999999997</v>
      </c>
      <c r="Y34" s="40">
        <v>38.659999999999997</v>
      </c>
      <c r="Z34" s="40">
        <v>37.5</v>
      </c>
      <c r="AA34" s="368">
        <v>38.659999999999997</v>
      </c>
      <c r="AB34" s="95">
        <v>2137200</v>
      </c>
      <c r="AC34" s="243">
        <v>38.659999999999997</v>
      </c>
      <c r="AD34" s="2">
        <f t="shared" si="0"/>
        <v>1.1599999999999966</v>
      </c>
      <c r="AE34" s="138">
        <f t="shared" si="1"/>
        <v>2.737177783683209E-2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42598</v>
      </c>
      <c r="X35" s="368">
        <v>38.15</v>
      </c>
      <c r="Y35" s="40">
        <v>38.299999999999997</v>
      </c>
      <c r="Z35" s="40">
        <v>37.299999999999997</v>
      </c>
      <c r="AA35" s="368">
        <v>37.630000000000003</v>
      </c>
      <c r="AB35" s="95">
        <v>2436700</v>
      </c>
      <c r="AC35" s="243">
        <v>37.630000000000003</v>
      </c>
      <c r="AD35" s="2">
        <f t="shared" si="0"/>
        <v>1</v>
      </c>
      <c r="AE35" s="138">
        <f t="shared" si="1"/>
        <v>-1.9285900443054338E-2</v>
      </c>
    </row>
    <row r="36" spans="1:31" x14ac:dyDescent="0.25">
      <c r="W36" s="94">
        <v>42597</v>
      </c>
      <c r="X36" s="368">
        <v>38.46</v>
      </c>
      <c r="Y36" s="40">
        <v>38.85</v>
      </c>
      <c r="Z36" s="40">
        <v>38.26</v>
      </c>
      <c r="AA36" s="368">
        <v>38.369999999999997</v>
      </c>
      <c r="AB36" s="95">
        <v>2683800</v>
      </c>
      <c r="AC36" s="243">
        <v>38.369999999999997</v>
      </c>
      <c r="AD36" s="2">
        <f t="shared" si="0"/>
        <v>0.59000000000000341</v>
      </c>
      <c r="AE36" s="138">
        <f t="shared" si="1"/>
        <v>-1.8210197710718523E-3</v>
      </c>
    </row>
    <row r="37" spans="1:31" x14ac:dyDescent="0.25">
      <c r="L37" t="s">
        <v>221</v>
      </c>
      <c r="M37" s="2">
        <f>M55+K55-F55</f>
        <v>0</v>
      </c>
      <c r="W37" s="94">
        <v>42594</v>
      </c>
      <c r="X37" s="368">
        <v>38.53</v>
      </c>
      <c r="Y37" s="40">
        <v>38.979999999999997</v>
      </c>
      <c r="Z37" s="40">
        <v>38.17</v>
      </c>
      <c r="AA37" s="368">
        <v>38.44</v>
      </c>
      <c r="AB37" s="95">
        <v>2401000</v>
      </c>
      <c r="AC37" s="243">
        <v>38.44</v>
      </c>
      <c r="AD37" s="2">
        <f t="shared" si="0"/>
        <v>0.80999999999999517</v>
      </c>
      <c r="AE37" s="138">
        <f t="shared" si="1"/>
        <v>-8.7674058793193455E-3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42593</v>
      </c>
      <c r="X38" s="368">
        <v>37.68</v>
      </c>
      <c r="Y38" s="40">
        <v>38.81</v>
      </c>
      <c r="Z38" s="40">
        <v>37.42</v>
      </c>
      <c r="AA38" s="368">
        <v>38.78</v>
      </c>
      <c r="AB38" s="95">
        <v>2808300</v>
      </c>
      <c r="AC38" s="243">
        <v>38.78</v>
      </c>
      <c r="AD38" s="2">
        <f t="shared" si="0"/>
        <v>1.3900000000000006</v>
      </c>
      <c r="AE38" s="138">
        <f t="shared" si="1"/>
        <v>3.967828418230579E-2</v>
      </c>
    </row>
    <row r="39" spans="1:31" ht="20.25" thickBot="1" x14ac:dyDescent="0.35">
      <c r="A39" s="265" t="s">
        <v>365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4" t="s">
        <v>78</v>
      </c>
      <c r="Q39" s="584"/>
      <c r="R39" s="34"/>
      <c r="T39" s="91" t="s">
        <v>113</v>
      </c>
      <c r="W39" s="94">
        <v>42592</v>
      </c>
      <c r="X39" s="368">
        <v>38.07</v>
      </c>
      <c r="Y39" s="40">
        <v>38.450000000000003</v>
      </c>
      <c r="Z39" s="40">
        <v>37.28</v>
      </c>
      <c r="AA39" s="368">
        <v>37.299999999999997</v>
      </c>
      <c r="AB39" s="95">
        <v>4066600</v>
      </c>
      <c r="AC39" s="243">
        <v>37.299999999999997</v>
      </c>
      <c r="AD39" s="2">
        <f t="shared" si="0"/>
        <v>1.1700000000000017</v>
      </c>
      <c r="AE39" s="138">
        <f t="shared" si="1"/>
        <v>-1.6090741229227157E-2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42.085999999999999</v>
      </c>
      <c r="R40" s="34"/>
      <c r="T40" s="97" t="s">
        <v>98</v>
      </c>
      <c r="U40" s="129">
        <v>37.700000000000003</v>
      </c>
      <c r="W40" s="94">
        <v>42591</v>
      </c>
      <c r="X40" s="368">
        <v>39.549999999999997</v>
      </c>
      <c r="Y40" s="40">
        <v>40.590000000000003</v>
      </c>
      <c r="Z40" s="40">
        <v>37.659999999999997</v>
      </c>
      <c r="AA40" s="368">
        <v>37.909999999999997</v>
      </c>
      <c r="AB40" s="95">
        <v>10992300</v>
      </c>
      <c r="AC40" s="243">
        <v>37.909999999999997</v>
      </c>
      <c r="AD40" s="2">
        <f t="shared" si="0"/>
        <v>2.9300000000000068</v>
      </c>
      <c r="AE40" s="138">
        <f t="shared" si="1"/>
        <v>-0.11755121042830552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5">P41*$Q$4</f>
        <v>41.703400000000002</v>
      </c>
      <c r="R41" s="34"/>
      <c r="T41" s="87" t="s">
        <v>99</v>
      </c>
      <c r="U41" s="130">
        <v>37.69</v>
      </c>
      <c r="W41" s="94">
        <v>42590</v>
      </c>
      <c r="X41" s="368">
        <v>42.98</v>
      </c>
      <c r="Y41" s="40">
        <v>43.57</v>
      </c>
      <c r="Z41" s="40">
        <v>42.81</v>
      </c>
      <c r="AA41" s="368">
        <v>42.96</v>
      </c>
      <c r="AB41" s="95">
        <v>2551800</v>
      </c>
      <c r="AC41" s="243">
        <v>42.96</v>
      </c>
      <c r="AD41" s="2">
        <f t="shared" si="0"/>
        <v>0.75999999999999801</v>
      </c>
      <c r="AE41" s="138">
        <f t="shared" si="1"/>
        <v>-3.2482598607889157E-3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5"/>
        <v>41.320799999999998</v>
      </c>
      <c r="R42" s="34"/>
      <c r="T42" s="87" t="s">
        <v>100</v>
      </c>
      <c r="U42" s="130" t="s">
        <v>650</v>
      </c>
      <c r="W42" s="94">
        <v>42587</v>
      </c>
      <c r="X42" s="368">
        <v>41.95</v>
      </c>
      <c r="Y42" s="40">
        <v>43.14</v>
      </c>
      <c r="Z42" s="40">
        <v>41.69</v>
      </c>
      <c r="AA42" s="368">
        <v>43.1</v>
      </c>
      <c r="AB42" s="95">
        <v>1837200</v>
      </c>
      <c r="AC42" s="243">
        <v>43.1</v>
      </c>
      <c r="AD42" s="2">
        <f t="shared" si="0"/>
        <v>1.4500000000000028</v>
      </c>
      <c r="AE42" s="138">
        <f t="shared" si="1"/>
        <v>3.456553048487776E-2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40.938200000000002</v>
      </c>
      <c r="R43" s="83"/>
      <c r="T43" s="87" t="s">
        <v>101</v>
      </c>
      <c r="U43" s="130" t="s">
        <v>448</v>
      </c>
      <c r="W43" s="94">
        <v>42586</v>
      </c>
      <c r="X43" s="368">
        <v>40.28</v>
      </c>
      <c r="Y43" s="40">
        <v>41.76</v>
      </c>
      <c r="Z43" s="40">
        <v>40.28</v>
      </c>
      <c r="AA43" s="368">
        <v>41.66</v>
      </c>
      <c r="AB43" s="95">
        <v>1916500</v>
      </c>
      <c r="AC43" s="243">
        <v>41.66</v>
      </c>
      <c r="AD43" s="2">
        <f t="shared" si="0"/>
        <v>1.4799999999999969</v>
      </c>
      <c r="AE43" s="138">
        <f t="shared" si="1"/>
        <v>2.9913473423980097E-2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40.555599999999998</v>
      </c>
      <c r="R44" s="83"/>
      <c r="T44" s="87" t="s">
        <v>102</v>
      </c>
      <c r="U44" s="130">
        <v>51.81</v>
      </c>
      <c r="W44" s="94">
        <v>42585</v>
      </c>
      <c r="X44" s="368">
        <v>39.75</v>
      </c>
      <c r="Y44" s="40">
        <v>40.700000000000003</v>
      </c>
      <c r="Z44" s="40">
        <v>39.54</v>
      </c>
      <c r="AA44" s="368">
        <v>40.450000000000003</v>
      </c>
      <c r="AB44" s="95">
        <v>2172800</v>
      </c>
      <c r="AC44" s="243">
        <v>40.450000000000003</v>
      </c>
      <c r="AD44" s="2">
        <f t="shared" si="0"/>
        <v>1.1600000000000037</v>
      </c>
      <c r="AE44" s="138">
        <f t="shared" si="1"/>
        <v>1.7354124748490962E-2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40.173000000000002</v>
      </c>
      <c r="R45" s="83"/>
      <c r="T45" s="87" t="s">
        <v>103</v>
      </c>
      <c r="U45" s="130">
        <v>1.3998200000000001</v>
      </c>
      <c r="W45" s="94">
        <v>42584</v>
      </c>
      <c r="X45" s="368">
        <v>41.99</v>
      </c>
      <c r="Y45" s="40">
        <v>42.05</v>
      </c>
      <c r="Z45" s="40">
        <v>39.29</v>
      </c>
      <c r="AA45" s="368">
        <v>39.76</v>
      </c>
      <c r="AB45" s="95">
        <v>4858200</v>
      </c>
      <c r="AC45" s="243">
        <v>39.76</v>
      </c>
      <c r="AD45" s="2">
        <f t="shared" si="0"/>
        <v>2.759999999999998</v>
      </c>
      <c r="AE45" s="138">
        <f t="shared" si="1"/>
        <v>-6.3589260480452214E-2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39.790399999999998</v>
      </c>
      <c r="R46" s="83"/>
      <c r="T46" s="87" t="s">
        <v>123</v>
      </c>
      <c r="U46" s="232" t="s">
        <v>310</v>
      </c>
      <c r="W46" s="94">
        <v>42583</v>
      </c>
      <c r="X46" s="368">
        <v>42.5</v>
      </c>
      <c r="Y46" s="40">
        <v>42.68</v>
      </c>
      <c r="Z46" s="40">
        <v>42.39</v>
      </c>
      <c r="AA46" s="368">
        <v>42.46</v>
      </c>
      <c r="AB46" s="95">
        <v>2202300</v>
      </c>
      <c r="AC46" s="243">
        <v>42.46</v>
      </c>
      <c r="AD46" s="2">
        <f t="shared" si="0"/>
        <v>0.28999999999999915</v>
      </c>
      <c r="AE46" s="138">
        <f t="shared" si="1"/>
        <v>-3.2863849765257802E-3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39.407800000000002</v>
      </c>
      <c r="R47" s="83"/>
      <c r="T47" s="87"/>
      <c r="U47" s="130"/>
      <c r="W47" s="94">
        <v>42580</v>
      </c>
      <c r="X47" s="368">
        <v>43</v>
      </c>
      <c r="Y47" s="40">
        <v>43.21</v>
      </c>
      <c r="Z47" s="40">
        <v>42.43</v>
      </c>
      <c r="AA47" s="368">
        <v>42.6</v>
      </c>
      <c r="AB47" s="95">
        <v>2196900</v>
      </c>
      <c r="AC47" s="243">
        <v>42.6</v>
      </c>
      <c r="AD47" s="2">
        <f t="shared" si="0"/>
        <v>0.78000000000000114</v>
      </c>
      <c r="AE47" s="138">
        <f t="shared" si="1"/>
        <v>-8.379888268156388E-3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39.025199999999998</v>
      </c>
      <c r="R48" s="83"/>
      <c r="T48" s="87" t="s">
        <v>105</v>
      </c>
      <c r="U48" s="130" t="s">
        <v>651</v>
      </c>
      <c r="W48" s="94">
        <v>42579</v>
      </c>
      <c r="X48" s="368">
        <v>42.25</v>
      </c>
      <c r="Y48" s="40">
        <v>43.12</v>
      </c>
      <c r="Z48" s="40">
        <v>41.78</v>
      </c>
      <c r="AA48" s="368">
        <v>42.96</v>
      </c>
      <c r="AB48" s="95">
        <v>1569600</v>
      </c>
      <c r="AC48" s="243">
        <v>42.96</v>
      </c>
      <c r="AD48" s="2">
        <f t="shared" si="0"/>
        <v>1.3399999999999963</v>
      </c>
      <c r="AE48" s="138">
        <f t="shared" si="1"/>
        <v>1.9700925706147565E-2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38.642600000000002</v>
      </c>
      <c r="R49" s="83"/>
      <c r="T49" s="87" t="s">
        <v>106</v>
      </c>
      <c r="U49" s="130" t="s">
        <v>371</v>
      </c>
      <c r="W49" s="94">
        <v>42578</v>
      </c>
      <c r="X49" s="368">
        <v>41.93</v>
      </c>
      <c r="Y49" s="40">
        <v>42.3</v>
      </c>
      <c r="Z49" s="40">
        <v>41.32</v>
      </c>
      <c r="AA49" s="368">
        <v>42.13</v>
      </c>
      <c r="AB49" s="95">
        <v>1513600</v>
      </c>
      <c r="AC49" s="243">
        <v>42.13</v>
      </c>
      <c r="AD49" s="2">
        <f t="shared" si="0"/>
        <v>0.97999999999999687</v>
      </c>
      <c r="AE49" s="138">
        <f t="shared" si="1"/>
        <v>6.2096966802007714E-3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38.26</v>
      </c>
      <c r="R50" s="83"/>
      <c r="T50" s="87" t="s">
        <v>107</v>
      </c>
      <c r="U50" s="131">
        <v>1244131</v>
      </c>
      <c r="W50" s="94">
        <v>42577</v>
      </c>
      <c r="X50" s="368">
        <v>41.9</v>
      </c>
      <c r="Y50" s="40">
        <v>42.12</v>
      </c>
      <c r="Z50" s="40">
        <v>41.73</v>
      </c>
      <c r="AA50" s="368">
        <v>41.87</v>
      </c>
      <c r="AB50" s="95">
        <v>1164800</v>
      </c>
      <c r="AC50" s="243">
        <v>41.87</v>
      </c>
      <c r="AD50" s="2">
        <f t="shared" si="0"/>
        <v>0.39000000000000057</v>
      </c>
      <c r="AE50" s="138">
        <f t="shared" si="1"/>
        <v>4.3175821539938042E-3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37.877399999999994</v>
      </c>
      <c r="R51" s="83"/>
      <c r="T51" s="87" t="s">
        <v>110</v>
      </c>
      <c r="U51" s="131">
        <v>2401290</v>
      </c>
      <c r="W51" s="94">
        <v>42576</v>
      </c>
      <c r="X51" s="368">
        <v>41.23</v>
      </c>
      <c r="Y51" s="40">
        <v>41.8</v>
      </c>
      <c r="Z51" s="40">
        <v>41.21</v>
      </c>
      <c r="AA51" s="368">
        <v>41.69</v>
      </c>
      <c r="AB51" s="95">
        <v>1533800</v>
      </c>
      <c r="AC51" s="243">
        <v>41.69</v>
      </c>
      <c r="AD51" s="2">
        <f t="shared" si="0"/>
        <v>0.58999999999999631</v>
      </c>
      <c r="AE51" s="138">
        <f t="shared" si="1"/>
        <v>1.4108489418632963E-2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37.494799999999998</v>
      </c>
      <c r="R52" s="83"/>
      <c r="T52" s="87" t="s">
        <v>108</v>
      </c>
      <c r="U52" s="130" t="s">
        <v>652</v>
      </c>
      <c r="W52" s="94">
        <v>42573</v>
      </c>
      <c r="X52" s="368">
        <v>41.26</v>
      </c>
      <c r="Y52" s="40">
        <v>41.42</v>
      </c>
      <c r="Z52" s="40">
        <v>40.93</v>
      </c>
      <c r="AA52" s="368">
        <v>41.11</v>
      </c>
      <c r="AB52" s="95">
        <v>1686300</v>
      </c>
      <c r="AC52" s="243">
        <v>41.11</v>
      </c>
      <c r="AD52" s="2">
        <f t="shared" si="0"/>
        <v>0.49000000000000199</v>
      </c>
      <c r="AE52" s="138">
        <f t="shared" si="1"/>
        <v>-2.4319066147859836E-4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37.112199999999994</v>
      </c>
      <c r="R53" s="83"/>
      <c r="T53" s="87" t="s">
        <v>111</v>
      </c>
      <c r="U53" s="130">
        <v>17.02</v>
      </c>
      <c r="W53" s="94">
        <v>42572</v>
      </c>
      <c r="X53" s="368">
        <v>41.24</v>
      </c>
      <c r="Y53" s="40">
        <v>41.71</v>
      </c>
      <c r="Z53" s="40">
        <v>41</v>
      </c>
      <c r="AA53" s="368">
        <v>41.12</v>
      </c>
      <c r="AB53" s="95">
        <v>1170900</v>
      </c>
      <c r="AC53" s="243">
        <v>41.12</v>
      </c>
      <c r="AD53" s="2">
        <f t="shared" si="0"/>
        <v>0.71000000000000085</v>
      </c>
      <c r="AE53" s="138">
        <f t="shared" si="1"/>
        <v>-1.6994416120417188E-3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36.729599999999998</v>
      </c>
      <c r="R54" s="83"/>
      <c r="T54" s="87" t="s">
        <v>112</v>
      </c>
      <c r="U54" s="130">
        <v>2.2200000000000002</v>
      </c>
      <c r="W54" s="94">
        <v>42571</v>
      </c>
      <c r="X54" s="368">
        <v>40.1</v>
      </c>
      <c r="Y54" s="40">
        <v>41.24</v>
      </c>
      <c r="Z54" s="40">
        <v>39.32</v>
      </c>
      <c r="AA54" s="368">
        <v>41.19</v>
      </c>
      <c r="AB54" s="95">
        <v>2150500</v>
      </c>
      <c r="AC54" s="243">
        <v>41.19</v>
      </c>
      <c r="AD54" s="2">
        <f t="shared" si="0"/>
        <v>1.9200000000000017</v>
      </c>
      <c r="AE54" s="138">
        <f t="shared" si="1"/>
        <v>2.615844544095669E-2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5"/>
        <v>36.346999999999994</v>
      </c>
      <c r="R55" s="83"/>
      <c r="T55" s="87" t="s">
        <v>109</v>
      </c>
      <c r="U55" s="130" t="s">
        <v>124</v>
      </c>
      <c r="W55" s="94">
        <v>42570</v>
      </c>
      <c r="X55" s="368">
        <v>41.13</v>
      </c>
      <c r="Y55" s="40">
        <v>41.39</v>
      </c>
      <c r="Z55" s="40">
        <v>40.03</v>
      </c>
      <c r="AA55" s="368">
        <v>40.14</v>
      </c>
      <c r="AB55" s="95">
        <v>1668300</v>
      </c>
      <c r="AC55" s="243">
        <v>40.14</v>
      </c>
      <c r="AD55" s="2">
        <f t="shared" si="0"/>
        <v>1.3599999999999994</v>
      </c>
      <c r="AE55" s="138">
        <f t="shared" si="1"/>
        <v>-2.4781341107871668E-2</v>
      </c>
    </row>
    <row r="56" spans="1:31" x14ac:dyDescent="0.25">
      <c r="O56" s="2"/>
      <c r="P56" s="83">
        <v>0.94</v>
      </c>
      <c r="Q56" s="83">
        <f t="shared" si="5"/>
        <v>35.964399999999998</v>
      </c>
      <c r="R56" s="83"/>
      <c r="W56" s="94">
        <v>42569</v>
      </c>
      <c r="X56" s="368">
        <v>41.37</v>
      </c>
      <c r="Y56" s="40">
        <v>41.64</v>
      </c>
      <c r="Z56" s="40">
        <v>40.92</v>
      </c>
      <c r="AA56" s="368">
        <v>41.16</v>
      </c>
      <c r="AB56" s="95">
        <v>1881900</v>
      </c>
      <c r="AC56" s="243">
        <v>41.16</v>
      </c>
      <c r="AD56" s="2">
        <f t="shared" si="0"/>
        <v>0.71999999999999886</v>
      </c>
      <c r="AE56" s="138">
        <f t="shared" si="1"/>
        <v>-7.2833211944645093E-4</v>
      </c>
    </row>
    <row r="57" spans="1:31" x14ac:dyDescent="0.25">
      <c r="O57" s="2"/>
      <c r="P57" s="83">
        <v>0.93</v>
      </c>
      <c r="Q57" s="83">
        <f t="shared" si="5"/>
        <v>35.581800000000001</v>
      </c>
      <c r="R57" s="83"/>
      <c r="W57" s="94">
        <v>42566</v>
      </c>
      <c r="X57" s="368">
        <v>42.52</v>
      </c>
      <c r="Y57" s="40">
        <v>42.55</v>
      </c>
      <c r="Z57" s="40">
        <v>40.82</v>
      </c>
      <c r="AA57" s="368">
        <v>41.19</v>
      </c>
      <c r="AB57" s="95">
        <v>3334200</v>
      </c>
      <c r="AC57" s="243">
        <v>41.19</v>
      </c>
      <c r="AD57" s="2">
        <f t="shared" si="0"/>
        <v>1.7299999999999969</v>
      </c>
      <c r="AE57" s="138">
        <f t="shared" si="1"/>
        <v>-3.6941781622632841E-2</v>
      </c>
    </row>
    <row r="58" spans="1:31" x14ac:dyDescent="0.25">
      <c r="O58" s="2"/>
      <c r="P58" s="83">
        <v>0.92</v>
      </c>
      <c r="Q58" s="83">
        <f t="shared" si="5"/>
        <v>35.199199999999998</v>
      </c>
      <c r="R58" s="83"/>
      <c r="W58" s="94">
        <v>42565</v>
      </c>
      <c r="X58" s="368">
        <v>44.37</v>
      </c>
      <c r="Y58" s="40">
        <v>44.7</v>
      </c>
      <c r="Z58" s="40">
        <v>42.75</v>
      </c>
      <c r="AA58" s="368">
        <v>42.77</v>
      </c>
      <c r="AB58" s="95">
        <v>3039000</v>
      </c>
      <c r="AC58" s="243">
        <v>42.77</v>
      </c>
      <c r="AD58" s="2">
        <f t="shared" si="0"/>
        <v>1.9500000000000028</v>
      </c>
      <c r="AE58" s="138">
        <f t="shared" si="1"/>
        <v>-2.7512505684401889E-2</v>
      </c>
    </row>
    <row r="59" spans="1:31" x14ac:dyDescent="0.25">
      <c r="O59" s="2"/>
      <c r="P59" s="83">
        <v>0.91</v>
      </c>
      <c r="Q59" s="83">
        <f t="shared" si="5"/>
        <v>34.816600000000001</v>
      </c>
      <c r="R59" s="83"/>
      <c r="W59" s="94">
        <v>42564</v>
      </c>
      <c r="X59" s="368">
        <v>44.59</v>
      </c>
      <c r="Y59" s="40">
        <v>44.62</v>
      </c>
      <c r="Z59" s="40">
        <v>43.91</v>
      </c>
      <c r="AA59" s="368">
        <v>43.98</v>
      </c>
      <c r="AB59" s="95">
        <v>2035500</v>
      </c>
      <c r="AC59" s="243">
        <v>43.98</v>
      </c>
      <c r="AD59" s="2">
        <f t="shared" si="0"/>
        <v>0.71000000000000085</v>
      </c>
      <c r="AE59" s="138">
        <f t="shared" si="1"/>
        <v>-1.2794612794612803E-2</v>
      </c>
    </row>
    <row r="60" spans="1:31" x14ac:dyDescent="0.25">
      <c r="O60" s="2"/>
      <c r="P60" s="83">
        <v>0.9</v>
      </c>
      <c r="Q60" s="83">
        <f t="shared" si="5"/>
        <v>34.433999999999997</v>
      </c>
      <c r="R60" s="83"/>
      <c r="W60" s="94">
        <v>42563</v>
      </c>
      <c r="X60" s="368">
        <v>43.54</v>
      </c>
      <c r="Y60" s="40">
        <v>44.6</v>
      </c>
      <c r="Z60" s="40">
        <v>43.54</v>
      </c>
      <c r="AA60" s="368">
        <v>44.55</v>
      </c>
      <c r="AB60" s="95">
        <v>2672700</v>
      </c>
      <c r="AC60" s="243">
        <v>44.55</v>
      </c>
      <c r="AD60" s="2">
        <f t="shared" si="0"/>
        <v>1.0600000000000023</v>
      </c>
      <c r="AE60" s="138">
        <f t="shared" si="1"/>
        <v>3.2205746061167773E-2</v>
      </c>
    </row>
    <row r="61" spans="1:31" x14ac:dyDescent="0.25">
      <c r="W61" s="94">
        <v>42562</v>
      </c>
      <c r="X61" s="368">
        <v>42.37</v>
      </c>
      <c r="Y61" s="40">
        <v>43.24</v>
      </c>
      <c r="Z61" s="40">
        <v>42.18</v>
      </c>
      <c r="AA61" s="368">
        <v>43.16</v>
      </c>
      <c r="AB61" s="95">
        <v>2046500</v>
      </c>
      <c r="AC61" s="243">
        <v>43.16</v>
      </c>
      <c r="AD61" s="2">
        <f t="shared" si="0"/>
        <v>1.0600000000000023</v>
      </c>
      <c r="AE61" s="138">
        <f t="shared" si="1"/>
        <v>2.6153114598193028E-2</v>
      </c>
    </row>
    <row r="62" spans="1:31" x14ac:dyDescent="0.25">
      <c r="W62" s="94">
        <v>42559</v>
      </c>
      <c r="X62" s="368">
        <v>40.93</v>
      </c>
      <c r="Y62" s="40">
        <v>42.27</v>
      </c>
      <c r="Z62" s="40">
        <v>40.340000000000003</v>
      </c>
      <c r="AA62" s="368">
        <v>42.06</v>
      </c>
      <c r="AB62" s="95">
        <v>2021100</v>
      </c>
      <c r="AC62" s="243">
        <v>42.06</v>
      </c>
      <c r="AD62" s="2">
        <f t="shared" si="0"/>
        <v>1.9299999999999997</v>
      </c>
      <c r="AE62" s="138">
        <f t="shared" si="1"/>
        <v>3.6215816703621506E-2</v>
      </c>
    </row>
    <row r="63" spans="1:31" x14ac:dyDescent="0.25">
      <c r="W63" s="94">
        <v>42558</v>
      </c>
      <c r="X63" s="368">
        <v>40.26</v>
      </c>
      <c r="Y63" s="40">
        <v>41.06</v>
      </c>
      <c r="Z63" s="40">
        <v>40.119999999999997</v>
      </c>
      <c r="AA63" s="368">
        <v>40.590000000000003</v>
      </c>
      <c r="AB63" s="95">
        <v>1468100</v>
      </c>
      <c r="AC63" s="243">
        <v>40.590000000000003</v>
      </c>
      <c r="AD63" s="2">
        <f t="shared" si="0"/>
        <v>0.94000000000000483</v>
      </c>
      <c r="AE63" s="138">
        <f t="shared" si="1"/>
        <v>7.1960297766751058E-3</v>
      </c>
    </row>
    <row r="64" spans="1:31" x14ac:dyDescent="0.25">
      <c r="W64" s="94">
        <v>42557</v>
      </c>
      <c r="X64" s="368">
        <v>40.299999999999997</v>
      </c>
      <c r="Y64" s="40">
        <v>40.74</v>
      </c>
      <c r="Z64" s="40">
        <v>39.799999999999997</v>
      </c>
      <c r="AA64" s="368">
        <v>40.299999999999997</v>
      </c>
      <c r="AB64" s="95">
        <v>1978600</v>
      </c>
      <c r="AC64" s="243">
        <v>40.299999999999997</v>
      </c>
      <c r="AD64" s="2">
        <f t="shared" si="0"/>
        <v>0.94000000000000483</v>
      </c>
      <c r="AE64" s="138">
        <f t="shared" si="1"/>
        <v>-5.1839052085904669E-3</v>
      </c>
    </row>
    <row r="65" spans="23:31" x14ac:dyDescent="0.25">
      <c r="W65" s="94">
        <v>42556</v>
      </c>
      <c r="X65" s="368">
        <v>40.75</v>
      </c>
      <c r="Y65" s="40">
        <v>41.31</v>
      </c>
      <c r="Z65" s="40">
        <v>40.159999999999997</v>
      </c>
      <c r="AA65" s="368">
        <v>40.51</v>
      </c>
      <c r="AB65" s="95">
        <v>1959700</v>
      </c>
      <c r="AC65" s="243">
        <v>40.51</v>
      </c>
      <c r="AD65" s="2">
        <f t="shared" si="0"/>
        <v>1.1500000000000057</v>
      </c>
      <c r="AE65" s="138">
        <f t="shared" si="1"/>
        <v>-1.3395031660983991E-2</v>
      </c>
    </row>
    <row r="66" spans="23:31" x14ac:dyDescent="0.25">
      <c r="W66" s="94">
        <v>42552</v>
      </c>
      <c r="X66" s="368">
        <v>40</v>
      </c>
      <c r="Y66" s="40">
        <v>41.19</v>
      </c>
      <c r="Z66" s="40">
        <v>39.97</v>
      </c>
      <c r="AA66" s="368">
        <v>41.06</v>
      </c>
      <c r="AB66" s="95">
        <v>1952600</v>
      </c>
      <c r="AC66" s="243">
        <v>41.06</v>
      </c>
      <c r="AD66" s="2">
        <f t="shared" si="0"/>
        <v>1.2199999999999989</v>
      </c>
      <c r="AE66" s="138">
        <f t="shared" si="1"/>
        <v>3.0622489959839294E-2</v>
      </c>
    </row>
    <row r="67" spans="23:31" x14ac:dyDescent="0.25">
      <c r="W67" s="94">
        <v>42551</v>
      </c>
      <c r="X67" s="368">
        <v>39.5</v>
      </c>
      <c r="Y67" s="40">
        <v>39.869999999999997</v>
      </c>
      <c r="Z67" s="40">
        <v>38.619999999999997</v>
      </c>
      <c r="AA67" s="368">
        <v>39.840000000000003</v>
      </c>
      <c r="AB67" s="95">
        <v>2012100</v>
      </c>
      <c r="AC67" s="243">
        <v>39.840000000000003</v>
      </c>
      <c r="AD67" s="2">
        <f t="shared" si="0"/>
        <v>1.25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7">
    <cfRule type="expression" dxfId="429" priority="19">
      <formula>F27&gt;0</formula>
    </cfRule>
    <cfRule type="expression" dxfId="428" priority="20">
      <formula>F27&lt;0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7" priority="11">
      <formula>F28&gt;0</formula>
    </cfRule>
    <cfRule type="expression" dxfId="426" priority="12">
      <formula>F28&lt;0</formula>
    </cfRule>
  </conditionalFormatting>
  <conditionalFormatting sqref="F28:F35">
    <cfRule type="expression" dxfId="425" priority="13">
      <formula>F28&gt;0</formula>
    </cfRule>
    <cfRule type="expression" dxfId="424" priority="14">
      <formula>F28&lt;0</formula>
    </cfRule>
  </conditionalFormatting>
  <conditionalFormatting sqref="H27:H35">
    <cfRule type="expression" dxfId="423" priority="9">
      <formula>H27&gt;0</formula>
    </cfRule>
    <cfRule type="expression" dxfId="422" priority="10">
      <formula>H27&lt;0</formula>
    </cfRule>
  </conditionalFormatting>
  <conditionalFormatting sqref="F21:F26">
    <cfRule type="expression" dxfId="421" priority="7">
      <formula>F21&gt;0</formula>
    </cfRule>
    <cfRule type="expression" dxfId="420" priority="8">
      <formula>F21&lt;0</formula>
    </cfRule>
  </conditionalFormatting>
  <conditionalFormatting sqref="H21:H26">
    <cfRule type="expression" dxfId="419" priority="5">
      <formula>H21&gt;0</formula>
    </cfRule>
    <cfRule type="expression" dxfId="418" priority="6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5.5" style="86" customWidth="1"/>
    <col min="21" max="21" width="13.375" customWidth="1"/>
    <col min="23" max="23" width="21" style="34" customWidth="1"/>
    <col min="24" max="24" width="13.125" bestFit="1" customWidth="1"/>
    <col min="25" max="26" width="6.625" style="2" bestFit="1" customWidth="1"/>
    <col min="27" max="27" width="7" bestFit="1" customWidth="1"/>
    <col min="28" max="28" width="11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42646</v>
      </c>
      <c r="X2" s="368">
        <v>215.82</v>
      </c>
      <c r="Y2" s="40">
        <v>216.04</v>
      </c>
      <c r="Z2" s="40">
        <v>215.04</v>
      </c>
      <c r="AA2" s="368">
        <v>215.78</v>
      </c>
      <c r="AB2" s="95">
        <v>82635100</v>
      </c>
      <c r="AC2" s="243">
        <v>215.78</v>
      </c>
      <c r="AD2" s="2">
        <f>Y2-Z2</f>
        <v>1</v>
      </c>
      <c r="AE2" s="138">
        <f>AC2/AC3-1</f>
        <v>-2.40406842348595E-3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215.63</v>
      </c>
      <c r="T3" s="121"/>
      <c r="W3" s="94">
        <v>42643</v>
      </c>
      <c r="X3" s="368">
        <v>215.65</v>
      </c>
      <c r="Y3" s="40">
        <v>217.12</v>
      </c>
      <c r="Z3" s="40">
        <v>215.36</v>
      </c>
      <c r="AA3" s="368">
        <v>216.3</v>
      </c>
      <c r="AB3" s="95">
        <v>105334000</v>
      </c>
      <c r="AC3" s="243">
        <v>216.3</v>
      </c>
      <c r="AD3" s="2">
        <f>Y3-Z3</f>
        <v>1.7599999999999909</v>
      </c>
      <c r="AE3" s="138">
        <f>AC3/AC4-1</f>
        <v>7.5461151481275301E-3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215.63</v>
      </c>
      <c r="R4" s="527">
        <v>4.4000000000000003E-3</v>
      </c>
      <c r="T4" s="121"/>
      <c r="W4" s="94">
        <v>42642</v>
      </c>
      <c r="X4" s="368">
        <v>216.4</v>
      </c>
      <c r="Y4" s="40">
        <v>216.87</v>
      </c>
      <c r="Z4" s="40">
        <v>214.04</v>
      </c>
      <c r="AA4" s="368">
        <v>214.68</v>
      </c>
      <c r="AB4" s="95">
        <v>128070600</v>
      </c>
      <c r="AC4" s="243">
        <v>214.68</v>
      </c>
      <c r="AD4" s="2">
        <f t="shared" ref="AD4:AD67" si="0">Y4-Z4</f>
        <v>2.8300000000000125</v>
      </c>
      <c r="AE4" s="138">
        <f t="shared" ref="AE4:AE67" si="1">AC4/AC5-1</f>
        <v>-9.0472673559821581E-3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42641</v>
      </c>
      <c r="X5" s="368">
        <v>215.83</v>
      </c>
      <c r="Y5" s="40">
        <v>216.82</v>
      </c>
      <c r="Z5" s="40">
        <v>214.71</v>
      </c>
      <c r="AA5" s="368">
        <v>216.64</v>
      </c>
      <c r="AB5" s="95">
        <v>87411000</v>
      </c>
      <c r="AC5" s="243">
        <v>216.64</v>
      </c>
      <c r="AD5" s="2">
        <f t="shared" si="0"/>
        <v>2.1099999999999852</v>
      </c>
      <c r="AE5" s="138">
        <f t="shared" si="1"/>
        <v>4.9635849144129551E-3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42640</v>
      </c>
      <c r="X6" s="368">
        <v>214.05</v>
      </c>
      <c r="Y6" s="40">
        <v>215.68</v>
      </c>
      <c r="Z6" s="40">
        <v>213.62</v>
      </c>
      <c r="AA6" s="368">
        <v>215.57</v>
      </c>
      <c r="AB6" s="95">
        <v>78494800</v>
      </c>
      <c r="AC6" s="243">
        <v>215.57</v>
      </c>
      <c r="AD6" s="2">
        <f t="shared" si="0"/>
        <v>2.0600000000000023</v>
      </c>
      <c r="AE6" s="138">
        <f t="shared" si="1"/>
        <v>6.207991038088112E-3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160.82999999999993</v>
      </c>
      <c r="R7">
        <v>0</v>
      </c>
      <c r="T7" s="85"/>
      <c r="W7" s="94">
        <v>42639</v>
      </c>
      <c r="X7" s="368">
        <v>215.02</v>
      </c>
      <c r="Y7" s="40">
        <v>215.23</v>
      </c>
      <c r="Z7" s="40">
        <v>214.01</v>
      </c>
      <c r="AA7" s="368">
        <v>214.24</v>
      </c>
      <c r="AB7" s="95">
        <v>89827300</v>
      </c>
      <c r="AC7" s="243">
        <v>214.24</v>
      </c>
      <c r="AD7" s="2">
        <f t="shared" si="0"/>
        <v>1.2199999999999989</v>
      </c>
      <c r="AE7" s="138">
        <f t="shared" si="1"/>
        <v>-8.1022269549516635E-3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0</v>
      </c>
      <c r="W8" s="94">
        <v>42636</v>
      </c>
      <c r="X8" s="368">
        <v>216.72</v>
      </c>
      <c r="Y8" s="40">
        <v>216.88</v>
      </c>
      <c r="Z8" s="40">
        <v>215.88</v>
      </c>
      <c r="AA8" s="368">
        <v>215.99</v>
      </c>
      <c r="AB8" s="95">
        <v>73630900</v>
      </c>
      <c r="AC8" s="243">
        <v>215.99</v>
      </c>
      <c r="AD8" s="2">
        <f t="shared" si="0"/>
        <v>1</v>
      </c>
      <c r="AE8" s="138">
        <f t="shared" si="1"/>
        <v>-5.4793259047793974E-3</v>
      </c>
    </row>
    <row r="9" spans="1:40" x14ac:dyDescent="0.25">
      <c r="O9" s="11" t="s">
        <v>222</v>
      </c>
      <c r="P9"/>
      <c r="Q9" s="138">
        <f>IF(Q2=0, 0, Q8/Q6)</f>
        <v>0</v>
      </c>
      <c r="W9" s="94">
        <v>42635</v>
      </c>
      <c r="X9" s="368">
        <v>217</v>
      </c>
      <c r="Y9" s="40">
        <v>217.53</v>
      </c>
      <c r="Z9" s="40">
        <v>216.71</v>
      </c>
      <c r="AA9" s="368">
        <v>217.18</v>
      </c>
      <c r="AB9" s="95">
        <v>76678700</v>
      </c>
      <c r="AC9" s="243">
        <v>217.18</v>
      </c>
      <c r="AD9" s="2">
        <f t="shared" si="0"/>
        <v>0.81999999999999318</v>
      </c>
      <c r="AE9" s="138">
        <f t="shared" si="1"/>
        <v>6.3015475859513614E-3</v>
      </c>
      <c r="AK9" s="234"/>
      <c r="AN9" s="234"/>
    </row>
    <row r="10" spans="1:40" ht="12.75" customHeight="1" x14ac:dyDescent="0.25">
      <c r="O10" s="11" t="s">
        <v>221</v>
      </c>
      <c r="Q10" s="2">
        <f>M37</f>
        <v>160.82999999999993</v>
      </c>
      <c r="W10" s="94">
        <v>42634</v>
      </c>
      <c r="X10" s="368">
        <v>214.24</v>
      </c>
      <c r="Y10" s="40">
        <v>216.03</v>
      </c>
      <c r="Z10" s="40">
        <v>213.44</v>
      </c>
      <c r="AA10" s="368">
        <v>215.82</v>
      </c>
      <c r="AB10" s="95">
        <v>110284400</v>
      </c>
      <c r="AC10" s="243">
        <v>215.82</v>
      </c>
      <c r="AD10" s="2">
        <f t="shared" si="0"/>
        <v>2.5900000000000034</v>
      </c>
      <c r="AE10" s="138">
        <f t="shared" si="1"/>
        <v>1.1245431543435602E-2</v>
      </c>
    </row>
    <row r="11" spans="1:40" x14ac:dyDescent="0.25">
      <c r="O11" s="11" t="s">
        <v>182</v>
      </c>
      <c r="Q11" s="138">
        <v>0</v>
      </c>
      <c r="W11" s="94">
        <v>42633</v>
      </c>
      <c r="X11" s="368">
        <v>214.41</v>
      </c>
      <c r="Y11" s="40">
        <v>214.59</v>
      </c>
      <c r="Z11" s="40">
        <v>213.38</v>
      </c>
      <c r="AA11" s="368">
        <v>213.42</v>
      </c>
      <c r="AB11" s="95">
        <v>69665300</v>
      </c>
      <c r="AC11" s="243">
        <v>213.42</v>
      </c>
      <c r="AD11" s="2">
        <f t="shared" si="0"/>
        <v>1.210000000000008</v>
      </c>
      <c r="AE11" s="138">
        <f t="shared" si="1"/>
        <v>4.6858160348550726E-5</v>
      </c>
      <c r="AK11" s="234"/>
      <c r="AN11" s="234"/>
    </row>
    <row r="12" spans="1:40" x14ac:dyDescent="0.25">
      <c r="W12" s="94">
        <v>42632</v>
      </c>
      <c r="X12" s="368">
        <v>214.13</v>
      </c>
      <c r="Y12" s="40">
        <v>214.88</v>
      </c>
      <c r="Z12" s="40">
        <v>213.03</v>
      </c>
      <c r="AA12" s="368">
        <v>213.41</v>
      </c>
      <c r="AB12" s="95">
        <v>80250500</v>
      </c>
      <c r="AC12" s="243">
        <v>213.41</v>
      </c>
      <c r="AD12" s="2">
        <f t="shared" si="0"/>
        <v>1.8499999999999943</v>
      </c>
      <c r="AE12" s="138">
        <f t="shared" si="1"/>
        <v>1.8746777897549194E-4</v>
      </c>
    </row>
    <row r="13" spans="1:40" x14ac:dyDescent="0.25">
      <c r="W13" s="94">
        <v>42629</v>
      </c>
      <c r="X13" s="368">
        <v>213.48</v>
      </c>
      <c r="Y13" s="40">
        <v>213.69</v>
      </c>
      <c r="Z13" s="40">
        <v>212.57</v>
      </c>
      <c r="AA13" s="368">
        <v>213.37</v>
      </c>
      <c r="AB13" s="95">
        <v>155236400</v>
      </c>
      <c r="AC13" s="243">
        <v>213.37</v>
      </c>
      <c r="AD13" s="2">
        <f t="shared" si="0"/>
        <v>1.1200000000000045</v>
      </c>
      <c r="AE13" s="138" t="e">
        <f t="shared" si="1"/>
        <v>#DIV/0!</v>
      </c>
      <c r="AK13" s="234"/>
      <c r="AN13" s="234"/>
    </row>
    <row r="14" spans="1:40" x14ac:dyDescent="0.25">
      <c r="T14" s="84"/>
      <c r="U14" s="11"/>
      <c r="W14" s="94">
        <v>42629</v>
      </c>
      <c r="X14" s="368" t="s">
        <v>401</v>
      </c>
      <c r="Y14" s="40"/>
      <c r="Z14" s="40"/>
      <c r="AA14" s="368"/>
      <c r="AB14" s="95"/>
      <c r="AC14" s="243"/>
      <c r="AD14" s="2">
        <f t="shared" si="0"/>
        <v>0</v>
      </c>
      <c r="AE14" s="138">
        <f t="shared" si="1"/>
        <v>-1</v>
      </c>
    </row>
    <row r="15" spans="1:40" x14ac:dyDescent="0.25">
      <c r="W15" s="94">
        <v>42628</v>
      </c>
      <c r="X15" s="368">
        <v>212.96</v>
      </c>
      <c r="Y15" s="40">
        <v>215.73</v>
      </c>
      <c r="Z15" s="40">
        <v>212.75</v>
      </c>
      <c r="AA15" s="368">
        <v>215.28</v>
      </c>
      <c r="AB15" s="95">
        <v>134427900</v>
      </c>
      <c r="AC15" s="243">
        <v>214.2</v>
      </c>
      <c r="AD15" s="2">
        <f t="shared" si="0"/>
        <v>2.9799999999999898</v>
      </c>
      <c r="AE15" s="138">
        <f t="shared" si="1"/>
        <v>9.9962278385514747E-3</v>
      </c>
      <c r="AK15" s="234"/>
      <c r="AN15" s="234"/>
    </row>
    <row r="16" spans="1:40" x14ac:dyDescent="0.25">
      <c r="W16" s="94">
        <v>42627</v>
      </c>
      <c r="X16" s="368">
        <v>213.29</v>
      </c>
      <c r="Y16" s="40">
        <v>214.7</v>
      </c>
      <c r="Z16" s="40">
        <v>212.5</v>
      </c>
      <c r="AA16" s="368">
        <v>213.15</v>
      </c>
      <c r="AB16" s="95">
        <v>134185500</v>
      </c>
      <c r="AC16" s="243">
        <v>212.08</v>
      </c>
      <c r="AD16" s="2">
        <f t="shared" si="0"/>
        <v>2.1999999999999886</v>
      </c>
      <c r="AE16" s="138">
        <f t="shared" si="1"/>
        <v>-3.7707390648555883E-4</v>
      </c>
    </row>
    <row r="17" spans="1:40" x14ac:dyDescent="0.25">
      <c r="W17" s="94">
        <v>42626</v>
      </c>
      <c r="X17" s="368">
        <v>214.84</v>
      </c>
      <c r="Y17" s="40">
        <v>215.15</v>
      </c>
      <c r="Z17" s="40">
        <v>212.5</v>
      </c>
      <c r="AA17" s="368">
        <v>213.23</v>
      </c>
      <c r="AB17" s="95">
        <v>182828800</v>
      </c>
      <c r="AC17" s="243">
        <v>212.16</v>
      </c>
      <c r="AD17" s="2">
        <f t="shared" si="0"/>
        <v>2.6500000000000057</v>
      </c>
      <c r="AE17" s="138">
        <f t="shared" si="1"/>
        <v>-1.435540069686414E-2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42625</v>
      </c>
      <c r="X18" s="368">
        <v>212.39</v>
      </c>
      <c r="Y18" s="40">
        <v>216.81</v>
      </c>
      <c r="Z18" s="40">
        <v>212.31</v>
      </c>
      <c r="AA18" s="368">
        <v>216.34</v>
      </c>
      <c r="AB18" s="95">
        <v>168110900</v>
      </c>
      <c r="AC18" s="243">
        <v>215.25</v>
      </c>
      <c r="AD18" s="2">
        <f t="shared" si="0"/>
        <v>4.5</v>
      </c>
      <c r="AE18" s="138">
        <f t="shared" si="1"/>
        <v>1.4325432354742818E-2</v>
      </c>
    </row>
    <row r="19" spans="1:40" x14ac:dyDescent="0.25">
      <c r="W19" s="94">
        <v>42622</v>
      </c>
      <c r="X19" s="368">
        <v>216.97</v>
      </c>
      <c r="Y19" s="40">
        <v>217.03</v>
      </c>
      <c r="Z19" s="40">
        <v>213.25</v>
      </c>
      <c r="AA19" s="368">
        <v>213.28</v>
      </c>
      <c r="AB19" s="95">
        <v>221589100</v>
      </c>
      <c r="AC19" s="243">
        <v>212.21</v>
      </c>
      <c r="AD19" s="2">
        <f t="shared" si="0"/>
        <v>3.7800000000000011</v>
      </c>
      <c r="AE19" s="138">
        <f t="shared" si="1"/>
        <v>-2.3917943056897095E-2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42621</v>
      </c>
      <c r="X20" s="368">
        <v>218.62</v>
      </c>
      <c r="Y20" s="40">
        <v>218.94</v>
      </c>
      <c r="Z20" s="40">
        <v>218.15</v>
      </c>
      <c r="AA20" s="368">
        <v>218.51</v>
      </c>
      <c r="AB20" s="95">
        <v>74102900</v>
      </c>
      <c r="AC20" s="243">
        <v>217.41</v>
      </c>
      <c r="AD20" s="2">
        <f t="shared" si="0"/>
        <v>0.78999999999999204</v>
      </c>
      <c r="AE20" s="138">
        <f t="shared" si="1"/>
        <v>-2.2945252627231127E-3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42620</v>
      </c>
      <c r="X21" s="368">
        <v>218.84</v>
      </c>
      <c r="Y21" s="40">
        <v>219.22</v>
      </c>
      <c r="Z21" s="40">
        <v>218.3</v>
      </c>
      <c r="AA21" s="368">
        <v>219.01</v>
      </c>
      <c r="AB21" s="95">
        <v>76554900</v>
      </c>
      <c r="AC21" s="243">
        <v>217.91</v>
      </c>
      <c r="AD21" s="2">
        <f t="shared" si="0"/>
        <v>0.91999999999998749</v>
      </c>
      <c r="AE21" s="138">
        <f t="shared" si="1"/>
        <v>-9.1772587528127225E-5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42619</v>
      </c>
      <c r="X22" s="368">
        <v>218.7</v>
      </c>
      <c r="Y22" s="40">
        <v>219.12</v>
      </c>
      <c r="Z22" s="40">
        <v>217.86</v>
      </c>
      <c r="AA22" s="368">
        <v>219.03</v>
      </c>
      <c r="AB22" s="95">
        <v>56702100</v>
      </c>
      <c r="AC22" s="243">
        <v>217.93</v>
      </c>
      <c r="AD22" s="2">
        <f t="shared" si="0"/>
        <v>1.2599999999999909</v>
      </c>
      <c r="AE22" s="138">
        <f t="shared" si="1"/>
        <v>3.0376950338288911E-3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42615</v>
      </c>
      <c r="X23" s="368">
        <v>218.39</v>
      </c>
      <c r="Y23" s="40">
        <v>218.87</v>
      </c>
      <c r="Z23" s="40">
        <v>217.7</v>
      </c>
      <c r="AA23" s="368">
        <v>218.37</v>
      </c>
      <c r="AB23" s="95">
        <v>79293900</v>
      </c>
      <c r="AC23" s="243">
        <v>217.27</v>
      </c>
      <c r="AD23" s="2">
        <f t="shared" si="0"/>
        <v>1.1700000000000159</v>
      </c>
      <c r="AE23" s="138">
        <f t="shared" si="1"/>
        <v>4.4845122515024816E-3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42614</v>
      </c>
      <c r="X24" s="368">
        <v>217.37</v>
      </c>
      <c r="Y24" s="40">
        <v>217.73</v>
      </c>
      <c r="Z24" s="40">
        <v>216.03</v>
      </c>
      <c r="AA24" s="368">
        <v>217.39</v>
      </c>
      <c r="AB24" s="95">
        <v>97844200</v>
      </c>
      <c r="AC24" s="243">
        <v>216.3</v>
      </c>
      <c r="AD24" s="2">
        <f t="shared" si="0"/>
        <v>1.6999999999999886</v>
      </c>
      <c r="AE24" s="138">
        <f t="shared" si="1"/>
        <v>4.6234222571550632E-5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42613</v>
      </c>
      <c r="X25" s="368">
        <v>217.61</v>
      </c>
      <c r="Y25" s="40">
        <v>217.75</v>
      </c>
      <c r="Z25" s="40">
        <v>216.47</v>
      </c>
      <c r="AA25" s="368">
        <v>217.38</v>
      </c>
      <c r="AB25" s="95">
        <v>85269500</v>
      </c>
      <c r="AC25" s="243">
        <v>216.29</v>
      </c>
      <c r="AD25" s="2">
        <f t="shared" si="0"/>
        <v>1.2800000000000011</v>
      </c>
      <c r="AE25" s="138">
        <f t="shared" si="1"/>
        <v>-2.8123559243892204E-3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42612</v>
      </c>
      <c r="X26" s="368">
        <v>218.26</v>
      </c>
      <c r="Y26" s="40">
        <v>218.59</v>
      </c>
      <c r="Z26" s="40">
        <v>217.35</v>
      </c>
      <c r="AA26" s="368">
        <v>218</v>
      </c>
      <c r="AB26" s="95">
        <v>58114500</v>
      </c>
      <c r="AC26" s="243">
        <v>216.9</v>
      </c>
      <c r="AD26" s="2">
        <f t="shared" si="0"/>
        <v>1.2400000000000091</v>
      </c>
      <c r="AE26" s="138">
        <f t="shared" si="1"/>
        <v>-1.657000828500399E-3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42611</v>
      </c>
      <c r="X27" s="368">
        <v>217.44</v>
      </c>
      <c r="Y27" s="40">
        <v>218.67</v>
      </c>
      <c r="Z27" s="40">
        <v>217.4</v>
      </c>
      <c r="AA27" s="368">
        <v>218.36</v>
      </c>
      <c r="AB27" s="95">
        <v>70502200</v>
      </c>
      <c r="AC27" s="243">
        <v>217.26</v>
      </c>
      <c r="AD27" s="2">
        <f t="shared" si="0"/>
        <v>1.2699999999999818</v>
      </c>
      <c r="AE27" s="138">
        <f t="shared" si="1"/>
        <v>4.9028677150786404E-3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42608</v>
      </c>
      <c r="X28" s="368">
        <v>217.92</v>
      </c>
      <c r="Y28" s="40">
        <v>219.12</v>
      </c>
      <c r="Z28" s="40">
        <v>216.25</v>
      </c>
      <c r="AA28" s="368">
        <v>217.29</v>
      </c>
      <c r="AB28" s="95">
        <v>122506300</v>
      </c>
      <c r="AC28" s="243">
        <v>216.2</v>
      </c>
      <c r="AD28" s="2">
        <f t="shared" si="0"/>
        <v>2.8700000000000045</v>
      </c>
      <c r="AE28" s="138">
        <f t="shared" si="1"/>
        <v>-1.8928027330226138E-3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42607</v>
      </c>
      <c r="X29" s="368">
        <v>217.4</v>
      </c>
      <c r="Y29" s="40">
        <v>218.19</v>
      </c>
      <c r="Z29" s="40">
        <v>217.22</v>
      </c>
      <c r="AA29" s="368">
        <v>217.7</v>
      </c>
      <c r="AB29" s="95">
        <v>69224800</v>
      </c>
      <c r="AC29" s="243">
        <v>216.61</v>
      </c>
      <c r="AD29" s="2">
        <f t="shared" si="0"/>
        <v>0.96999999999999886</v>
      </c>
      <c r="AE29" s="138">
        <f t="shared" si="1"/>
        <v>-6.9200959586623867E-4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42606</v>
      </c>
      <c r="X30" s="368">
        <v>218.8</v>
      </c>
      <c r="Y30" s="40">
        <v>218.91</v>
      </c>
      <c r="Z30" s="40">
        <v>217.36</v>
      </c>
      <c r="AA30" s="368">
        <v>217.85</v>
      </c>
      <c r="AB30" s="95">
        <v>71728900</v>
      </c>
      <c r="AC30" s="243">
        <v>216.76</v>
      </c>
      <c r="AD30" s="2">
        <f t="shared" si="0"/>
        <v>1.5499999999999829</v>
      </c>
      <c r="AE30" s="138">
        <f t="shared" si="1"/>
        <v>-5.0947812915960178E-3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42605</v>
      </c>
      <c r="X31" s="368">
        <v>219.25</v>
      </c>
      <c r="Y31" s="40">
        <v>219.6</v>
      </c>
      <c r="Z31" s="40">
        <v>218.9</v>
      </c>
      <c r="AA31" s="368">
        <v>218.97</v>
      </c>
      <c r="AB31" s="95">
        <v>53399200</v>
      </c>
      <c r="AC31" s="243">
        <v>217.87</v>
      </c>
      <c r="AD31" s="2">
        <f t="shared" si="0"/>
        <v>0.69999999999998863</v>
      </c>
      <c r="AE31" s="138">
        <f t="shared" si="1"/>
        <v>2.0236397921169491E-3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42604</v>
      </c>
      <c r="X32" s="368">
        <v>218.26</v>
      </c>
      <c r="Y32" s="40">
        <v>218.8</v>
      </c>
      <c r="Z32" s="40">
        <v>217.83</v>
      </c>
      <c r="AA32" s="368">
        <v>218.53</v>
      </c>
      <c r="AB32" s="95">
        <v>61368800</v>
      </c>
      <c r="AC32" s="243">
        <v>217.43</v>
      </c>
      <c r="AD32" s="2">
        <f t="shared" si="0"/>
        <v>0.96999999999999886</v>
      </c>
      <c r="AE32" s="138">
        <f t="shared" si="1"/>
        <v>-4.5989698307491444E-5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42601</v>
      </c>
      <c r="X33" s="368">
        <v>218.31</v>
      </c>
      <c r="Y33" s="40">
        <v>218.75</v>
      </c>
      <c r="Z33" s="40">
        <v>217.74</v>
      </c>
      <c r="AA33" s="368">
        <v>218.54</v>
      </c>
      <c r="AB33" s="95">
        <v>75443000</v>
      </c>
      <c r="AC33" s="243">
        <v>217.44</v>
      </c>
      <c r="AD33" s="2">
        <f t="shared" si="0"/>
        <v>1.0099999999999909</v>
      </c>
      <c r="AE33" s="138">
        <f t="shared" si="1"/>
        <v>-1.4695077149154967E-3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42600</v>
      </c>
      <c r="X34" s="368">
        <v>218.34</v>
      </c>
      <c r="Y34" s="40">
        <v>218.9</v>
      </c>
      <c r="Z34" s="40">
        <v>218.21</v>
      </c>
      <c r="AA34" s="368">
        <v>218.86</v>
      </c>
      <c r="AB34" s="95">
        <v>52989300</v>
      </c>
      <c r="AC34" s="243">
        <v>217.76</v>
      </c>
      <c r="AD34" s="2">
        <f t="shared" si="0"/>
        <v>0.68999999999999773</v>
      </c>
      <c r="AE34" s="138">
        <f t="shared" si="1"/>
        <v>2.2552584342061532E-3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42599</v>
      </c>
      <c r="X35" s="368">
        <v>218</v>
      </c>
      <c r="Y35" s="40">
        <v>218.53</v>
      </c>
      <c r="Z35" s="40">
        <v>217.02</v>
      </c>
      <c r="AA35" s="368">
        <v>218.37</v>
      </c>
      <c r="AB35" s="95">
        <v>75134300</v>
      </c>
      <c r="AC35" s="243">
        <v>217.27</v>
      </c>
      <c r="AD35" s="2">
        <f t="shared" si="0"/>
        <v>1.5099999999999909</v>
      </c>
      <c r="AE35" s="138">
        <f t="shared" si="1"/>
        <v>1.8906206769344625E-3</v>
      </c>
    </row>
    <row r="36" spans="1:31" x14ac:dyDescent="0.25">
      <c r="W36" s="94">
        <v>42598</v>
      </c>
      <c r="X36" s="368">
        <v>218.6</v>
      </c>
      <c r="Y36" s="40">
        <v>218.68</v>
      </c>
      <c r="Z36" s="40">
        <v>217.96</v>
      </c>
      <c r="AA36" s="368">
        <v>217.96</v>
      </c>
      <c r="AB36" s="95">
        <v>53213600</v>
      </c>
      <c r="AC36" s="243">
        <v>216.86</v>
      </c>
      <c r="AD36" s="2">
        <f t="shared" si="0"/>
        <v>0.71999999999999886</v>
      </c>
      <c r="AE36" s="138">
        <f t="shared" si="1"/>
        <v>-5.1837240240377724E-3</v>
      </c>
    </row>
    <row r="37" spans="1:31" x14ac:dyDescent="0.25">
      <c r="L37" t="s">
        <v>221</v>
      </c>
      <c r="M37" s="2">
        <f>M55+K55-F55</f>
        <v>160.82999999999993</v>
      </c>
      <c r="W37" s="94">
        <v>42597</v>
      </c>
      <c r="X37" s="368">
        <v>218.89</v>
      </c>
      <c r="Y37" s="40">
        <v>219.5</v>
      </c>
      <c r="Z37" s="40">
        <v>218.88</v>
      </c>
      <c r="AA37" s="368">
        <v>219.09</v>
      </c>
      <c r="AB37" s="95">
        <v>49813500</v>
      </c>
      <c r="AC37" s="243">
        <v>217.99</v>
      </c>
      <c r="AD37" s="2">
        <f t="shared" si="0"/>
        <v>0.62000000000000455</v>
      </c>
      <c r="AE37" s="138">
        <f t="shared" si="1"/>
        <v>2.8984173721016138E-3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42594</v>
      </c>
      <c r="X38" s="368">
        <v>218.29</v>
      </c>
      <c r="Y38" s="40">
        <v>218.71</v>
      </c>
      <c r="Z38" s="40">
        <v>217.99</v>
      </c>
      <c r="AA38" s="368">
        <v>218.46</v>
      </c>
      <c r="AB38" s="95">
        <v>61313500</v>
      </c>
      <c r="AC38" s="243">
        <v>217.36</v>
      </c>
      <c r="AD38" s="2">
        <f t="shared" si="0"/>
        <v>0.71999999999999886</v>
      </c>
      <c r="AE38" s="138">
        <f t="shared" si="1"/>
        <v>-8.7336244541480479E-4</v>
      </c>
    </row>
    <row r="39" spans="1:31" ht="20.25" thickBot="1" x14ac:dyDescent="0.35">
      <c r="A39" s="265" t="s">
        <v>181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84" t="s">
        <v>78</v>
      </c>
      <c r="Q39" s="584"/>
      <c r="R39" s="34"/>
      <c r="T39" s="91" t="s">
        <v>113</v>
      </c>
      <c r="W39" s="94">
        <v>42593</v>
      </c>
      <c r="X39" s="368">
        <v>218.26</v>
      </c>
      <c r="Y39" s="40">
        <v>218.94</v>
      </c>
      <c r="Z39" s="40">
        <v>217.95</v>
      </c>
      <c r="AA39" s="368">
        <v>218.65</v>
      </c>
      <c r="AB39" s="95">
        <v>72504300</v>
      </c>
      <c r="AC39" s="243">
        <v>217.55</v>
      </c>
      <c r="AD39" s="2">
        <f t="shared" si="0"/>
        <v>0.99000000000000909</v>
      </c>
      <c r="AE39" s="138">
        <f t="shared" si="1"/>
        <v>4.617871161394671E-3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237.19300000000001</v>
      </c>
      <c r="R40" s="34"/>
      <c r="T40" s="97" t="s">
        <v>98</v>
      </c>
      <c r="U40" s="129">
        <v>216.3</v>
      </c>
      <c r="W40" s="94">
        <v>42592</v>
      </c>
      <c r="X40" s="368">
        <v>218.31</v>
      </c>
      <c r="Y40" s="40">
        <v>218.4</v>
      </c>
      <c r="Z40" s="40">
        <v>217.23</v>
      </c>
      <c r="AA40" s="368">
        <v>217.64</v>
      </c>
      <c r="AB40" s="95">
        <v>57941100</v>
      </c>
      <c r="AC40" s="243">
        <v>216.55</v>
      </c>
      <c r="AD40" s="2">
        <f t="shared" si="0"/>
        <v>1.1700000000000159</v>
      </c>
      <c r="AE40" s="138">
        <f t="shared" si="1"/>
        <v>-2.4414962225907111E-3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235.03670000000002</v>
      </c>
      <c r="R41" s="34"/>
      <c r="T41" s="87" t="s">
        <v>99</v>
      </c>
      <c r="U41" s="130">
        <v>215.82</v>
      </c>
      <c r="W41" s="94">
        <v>42591</v>
      </c>
      <c r="X41" s="368">
        <v>218.13</v>
      </c>
      <c r="Y41" s="40">
        <v>218.76</v>
      </c>
      <c r="Z41" s="40">
        <v>217.8</v>
      </c>
      <c r="AA41" s="368">
        <v>218.18</v>
      </c>
      <c r="AB41" s="95">
        <v>51251700</v>
      </c>
      <c r="AC41" s="243">
        <v>217.08</v>
      </c>
      <c r="AD41" s="2">
        <f t="shared" si="0"/>
        <v>0.95999999999997954</v>
      </c>
      <c r="AE41" s="138">
        <f t="shared" si="1"/>
        <v>5.9921640931093201E-4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232.88040000000001</v>
      </c>
      <c r="R42" s="34"/>
      <c r="T42" s="87" t="s">
        <v>100</v>
      </c>
      <c r="U42" s="130" t="s">
        <v>653</v>
      </c>
      <c r="W42" s="94">
        <v>42590</v>
      </c>
      <c r="X42" s="368">
        <v>218.4</v>
      </c>
      <c r="Y42" s="40">
        <v>218.52</v>
      </c>
      <c r="Z42" s="40">
        <v>217.74</v>
      </c>
      <c r="AA42" s="368">
        <v>218.05</v>
      </c>
      <c r="AB42" s="95">
        <v>39906500</v>
      </c>
      <c r="AC42" s="243">
        <v>216.95</v>
      </c>
      <c r="AD42" s="2">
        <f t="shared" si="0"/>
        <v>0.78000000000000114</v>
      </c>
      <c r="AE42" s="138">
        <f t="shared" si="1"/>
        <v>-5.9885756403177393E-4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230.72410000000002</v>
      </c>
      <c r="R43" s="83"/>
      <c r="T43" s="87" t="s">
        <v>101</v>
      </c>
      <c r="U43" s="130" t="s">
        <v>654</v>
      </c>
      <c r="W43" s="94">
        <v>42587</v>
      </c>
      <c r="X43" s="368">
        <v>216.41</v>
      </c>
      <c r="Y43" s="40">
        <v>218.23</v>
      </c>
      <c r="Z43" s="40">
        <v>216.41</v>
      </c>
      <c r="AA43" s="368">
        <v>218.18</v>
      </c>
      <c r="AB43" s="95">
        <v>71892200</v>
      </c>
      <c r="AC43" s="243">
        <v>217.08</v>
      </c>
      <c r="AD43" s="2">
        <f t="shared" si="0"/>
        <v>1.8199999999999932</v>
      </c>
      <c r="AE43" s="138">
        <f t="shared" si="1"/>
        <v>8.173880735649286E-3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228.56780000000001</v>
      </c>
      <c r="R44" s="83"/>
      <c r="T44" s="87" t="s">
        <v>236</v>
      </c>
      <c r="U44" s="130">
        <v>216.4</v>
      </c>
      <c r="W44" s="94">
        <v>42586</v>
      </c>
      <c r="X44" s="368">
        <v>216.31</v>
      </c>
      <c r="Y44" s="40">
        <v>216.78</v>
      </c>
      <c r="Z44" s="40">
        <v>214.25</v>
      </c>
      <c r="AA44" s="368">
        <v>216.41</v>
      </c>
      <c r="AB44" s="95">
        <v>46585500</v>
      </c>
      <c r="AC44" s="243">
        <v>215.32</v>
      </c>
      <c r="AD44" s="2">
        <f t="shared" si="0"/>
        <v>2.5300000000000011</v>
      </c>
      <c r="AE44" s="138">
        <f t="shared" si="1"/>
        <v>1.0693198196103371E-3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226.41150000000002</v>
      </c>
      <c r="R45" s="83"/>
      <c r="T45" s="87" t="s">
        <v>237</v>
      </c>
      <c r="U45" s="130" t="s">
        <v>364</v>
      </c>
      <c r="W45" s="94">
        <v>42585</v>
      </c>
      <c r="X45" s="368">
        <v>215.48</v>
      </c>
      <c r="Y45" s="40">
        <v>216.25</v>
      </c>
      <c r="Z45" s="40">
        <v>215.13</v>
      </c>
      <c r="AA45" s="368">
        <v>216.18</v>
      </c>
      <c r="AB45" s="95">
        <v>53993600</v>
      </c>
      <c r="AC45" s="243">
        <v>215.09</v>
      </c>
      <c r="AD45" s="2">
        <f t="shared" si="0"/>
        <v>1.1200000000000045</v>
      </c>
      <c r="AE45" s="138">
        <f t="shared" si="1"/>
        <v>2.8908472047373124E-3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224.2552</v>
      </c>
      <c r="R46" s="83"/>
      <c r="T46" s="87" t="s">
        <v>238</v>
      </c>
      <c r="U46" s="232">
        <v>7.7299999999999994E-2</v>
      </c>
      <c r="W46" s="94">
        <v>42584</v>
      </c>
      <c r="X46" s="368">
        <v>216.65</v>
      </c>
      <c r="Y46" s="40">
        <v>216.83</v>
      </c>
      <c r="Z46" s="40">
        <v>214.57</v>
      </c>
      <c r="AA46" s="368">
        <v>215.55</v>
      </c>
      <c r="AB46" s="95">
        <v>92295500</v>
      </c>
      <c r="AC46" s="243">
        <v>214.47</v>
      </c>
      <c r="AD46" s="2">
        <f t="shared" si="0"/>
        <v>2.2600000000000193</v>
      </c>
      <c r="AE46" s="138">
        <f t="shared" si="1"/>
        <v>-6.3933287004864781E-3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222.09890000000001</v>
      </c>
      <c r="R47" s="83"/>
      <c r="T47" s="87"/>
      <c r="U47" s="130"/>
      <c r="W47" s="94">
        <v>42583</v>
      </c>
      <c r="X47" s="368">
        <v>217.19</v>
      </c>
      <c r="Y47" s="40">
        <v>217.65</v>
      </c>
      <c r="Z47" s="40">
        <v>216.41</v>
      </c>
      <c r="AA47" s="368">
        <v>216.94</v>
      </c>
      <c r="AB47" s="95">
        <v>73311400</v>
      </c>
      <c r="AC47" s="243">
        <v>215.85</v>
      </c>
      <c r="AD47" s="2">
        <f t="shared" si="0"/>
        <v>1.2400000000000091</v>
      </c>
      <c r="AE47" s="138">
        <f t="shared" si="1"/>
        <v>-8.3321760866550409E-4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219.9426</v>
      </c>
      <c r="R48" s="83"/>
      <c r="T48" s="87" t="s">
        <v>105</v>
      </c>
      <c r="U48" s="130" t="s">
        <v>655</v>
      </c>
      <c r="W48" s="94">
        <v>42580</v>
      </c>
      <c r="X48" s="368">
        <v>216.46</v>
      </c>
      <c r="Y48" s="40">
        <v>217.54</v>
      </c>
      <c r="Z48" s="40">
        <v>216.13</v>
      </c>
      <c r="AA48" s="368">
        <v>217.12</v>
      </c>
      <c r="AB48" s="95">
        <v>79519400</v>
      </c>
      <c r="AC48" s="243">
        <v>216.03</v>
      </c>
      <c r="AD48" s="2">
        <f t="shared" si="0"/>
        <v>1.4099999999999966</v>
      </c>
      <c r="AE48" s="138">
        <f t="shared" si="1"/>
        <v>1.6227744807122413E-3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217.78630000000001</v>
      </c>
      <c r="R49" s="83"/>
      <c r="T49" s="87" t="s">
        <v>106</v>
      </c>
      <c r="U49" s="130" t="s">
        <v>339</v>
      </c>
      <c r="W49" s="94">
        <v>42579</v>
      </c>
      <c r="X49" s="368">
        <v>216.29</v>
      </c>
      <c r="Y49" s="40">
        <v>217.11</v>
      </c>
      <c r="Z49" s="40">
        <v>215.75</v>
      </c>
      <c r="AA49" s="368">
        <v>216.77</v>
      </c>
      <c r="AB49" s="95">
        <v>65035700</v>
      </c>
      <c r="AC49" s="243">
        <v>215.68</v>
      </c>
      <c r="AD49" s="2">
        <f t="shared" si="0"/>
        <v>1.3600000000000136</v>
      </c>
      <c r="AE49" s="138">
        <f t="shared" si="1"/>
        <v>1.1604697581582002E-3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215.63</v>
      </c>
      <c r="R50" s="83"/>
      <c r="T50" s="87" t="s">
        <v>107</v>
      </c>
      <c r="U50" s="131">
        <v>85889785</v>
      </c>
      <c r="W50" s="94">
        <v>42578</v>
      </c>
      <c r="X50" s="368">
        <v>217.19</v>
      </c>
      <c r="Y50" s="40">
        <v>217.27</v>
      </c>
      <c r="Z50" s="40">
        <v>215.62</v>
      </c>
      <c r="AA50" s="368">
        <v>216.52</v>
      </c>
      <c r="AB50" s="95">
        <v>84083900</v>
      </c>
      <c r="AC50" s="243">
        <v>215.43</v>
      </c>
      <c r="AD50" s="2">
        <f t="shared" si="0"/>
        <v>1.6500000000000057</v>
      </c>
      <c r="AE50" s="138">
        <f t="shared" si="1"/>
        <v>-1.0664935546693677E-3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213.47369999999998</v>
      </c>
      <c r="R51" s="83"/>
      <c r="T51" s="87" t="s">
        <v>110</v>
      </c>
      <c r="U51" s="131">
        <v>84955200</v>
      </c>
      <c r="W51" s="94">
        <v>42577</v>
      </c>
      <c r="X51" s="368">
        <v>216.53</v>
      </c>
      <c r="Y51" s="40">
        <v>217.17</v>
      </c>
      <c r="Z51" s="40">
        <v>215.76</v>
      </c>
      <c r="AA51" s="368">
        <v>216.75</v>
      </c>
      <c r="AB51" s="95">
        <v>70080500</v>
      </c>
      <c r="AC51" s="243">
        <v>215.66</v>
      </c>
      <c r="AD51" s="2">
        <f t="shared" si="0"/>
        <v>1.4099999999999966</v>
      </c>
      <c r="AE51" s="138">
        <f t="shared" si="1"/>
        <v>4.6390796066053674E-4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211.31739999999999</v>
      </c>
      <c r="R52" s="83"/>
      <c r="T52" s="87" t="s">
        <v>239</v>
      </c>
      <c r="U52" s="130">
        <v>19</v>
      </c>
      <c r="W52" s="94">
        <v>42576</v>
      </c>
      <c r="X52" s="368">
        <v>217</v>
      </c>
      <c r="Y52" s="40">
        <v>217.06</v>
      </c>
      <c r="Z52" s="40">
        <v>215.97</v>
      </c>
      <c r="AA52" s="368">
        <v>216.65</v>
      </c>
      <c r="AB52" s="95">
        <v>55873100</v>
      </c>
      <c r="AC52" s="243">
        <v>215.56</v>
      </c>
      <c r="AD52" s="2">
        <f t="shared" si="0"/>
        <v>1.0900000000000034</v>
      </c>
      <c r="AE52" s="138">
        <f t="shared" si="1"/>
        <v>-2.7295859356928354E-3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209.16109999999998</v>
      </c>
      <c r="R53" s="83"/>
      <c r="T53" s="87" t="s">
        <v>240</v>
      </c>
      <c r="U53" s="130">
        <v>2.0099999999999998</v>
      </c>
      <c r="W53" s="94">
        <v>42573</v>
      </c>
      <c r="X53" s="368">
        <v>216.41</v>
      </c>
      <c r="Y53" s="40">
        <v>217.3</v>
      </c>
      <c r="Z53" s="40">
        <v>216.1</v>
      </c>
      <c r="AA53" s="368">
        <v>217.24</v>
      </c>
      <c r="AB53" s="95">
        <v>62787500</v>
      </c>
      <c r="AC53" s="243">
        <v>216.15</v>
      </c>
      <c r="AD53" s="2">
        <f t="shared" si="0"/>
        <v>1.2000000000000171</v>
      </c>
      <c r="AE53" s="138">
        <f t="shared" si="1"/>
        <v>4.5078538897667109E-3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207.00479999999999</v>
      </c>
      <c r="R54" s="83"/>
      <c r="T54" s="87"/>
      <c r="U54" s="130"/>
      <c r="W54" s="94">
        <v>42572</v>
      </c>
      <c r="X54" s="368">
        <v>216.96</v>
      </c>
      <c r="Y54" s="40">
        <v>217.22</v>
      </c>
      <c r="Z54" s="40">
        <v>215.75</v>
      </c>
      <c r="AA54" s="368">
        <v>216.27</v>
      </c>
      <c r="AB54" s="95">
        <v>67777300</v>
      </c>
      <c r="AC54" s="243">
        <v>215.18</v>
      </c>
      <c r="AD54" s="2">
        <f t="shared" si="0"/>
        <v>1.4699999999999989</v>
      </c>
      <c r="AE54" s="138">
        <f t="shared" si="1"/>
        <v>-3.7962962962962976E-3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204.84849999999997</v>
      </c>
      <c r="R55" s="83"/>
      <c r="T55" s="87"/>
      <c r="U55" s="130"/>
      <c r="W55" s="94">
        <v>42571</v>
      </c>
      <c r="X55" s="368">
        <v>216.19</v>
      </c>
      <c r="Y55" s="40">
        <v>217.37</v>
      </c>
      <c r="Z55" s="40">
        <v>216.19</v>
      </c>
      <c r="AA55" s="368">
        <v>217.09</v>
      </c>
      <c r="AB55" s="95">
        <v>58159500</v>
      </c>
      <c r="AC55" s="243">
        <v>216</v>
      </c>
      <c r="AD55" s="2">
        <f t="shared" si="0"/>
        <v>1.1800000000000068</v>
      </c>
      <c r="AE55" s="138">
        <f t="shared" si="1"/>
        <v>4.1841004184099972E-3</v>
      </c>
    </row>
    <row r="56" spans="1:31" x14ac:dyDescent="0.25">
      <c r="O56" s="2"/>
      <c r="P56" s="83">
        <v>0.94</v>
      </c>
      <c r="Q56" s="83">
        <f t="shared" si="5"/>
        <v>202.69219999999999</v>
      </c>
      <c r="R56" s="83"/>
      <c r="W56" s="94">
        <v>42570</v>
      </c>
      <c r="X56" s="368">
        <v>215.92</v>
      </c>
      <c r="Y56" s="40">
        <v>216.23</v>
      </c>
      <c r="Z56" s="40">
        <v>215.63</v>
      </c>
      <c r="AA56" s="368">
        <v>216.19</v>
      </c>
      <c r="AB56" s="95">
        <v>54345700</v>
      </c>
      <c r="AC56" s="243">
        <v>215.1</v>
      </c>
      <c r="AD56" s="2">
        <f t="shared" si="0"/>
        <v>0.59999999999999432</v>
      </c>
      <c r="AE56" s="138">
        <f t="shared" si="1"/>
        <v>-1.021735091956133E-3</v>
      </c>
    </row>
    <row r="57" spans="1:31" x14ac:dyDescent="0.25">
      <c r="O57" s="2"/>
      <c r="P57" s="83">
        <v>0.93</v>
      </c>
      <c r="Q57" s="83">
        <f t="shared" si="5"/>
        <v>200.5359</v>
      </c>
      <c r="R57" s="83"/>
      <c r="W57" s="94">
        <v>42569</v>
      </c>
      <c r="X57" s="368">
        <v>215.97</v>
      </c>
      <c r="Y57" s="40">
        <v>216.6</v>
      </c>
      <c r="Z57" s="40">
        <v>215.67</v>
      </c>
      <c r="AA57" s="368">
        <v>216.41</v>
      </c>
      <c r="AB57" s="95">
        <v>58725900</v>
      </c>
      <c r="AC57" s="243">
        <v>215.32</v>
      </c>
      <c r="AD57" s="2">
        <f t="shared" si="0"/>
        <v>0.93000000000000682</v>
      </c>
      <c r="AE57" s="138">
        <f t="shared" si="1"/>
        <v>2.6542491268917168E-3</v>
      </c>
    </row>
    <row r="58" spans="1:31" x14ac:dyDescent="0.25">
      <c r="O58" s="2"/>
      <c r="P58" s="83">
        <v>0.92</v>
      </c>
      <c r="Q58" s="83">
        <f t="shared" si="5"/>
        <v>198.37960000000001</v>
      </c>
      <c r="R58" s="83"/>
      <c r="W58" s="94">
        <v>42566</v>
      </c>
      <c r="X58" s="368">
        <v>216.78</v>
      </c>
      <c r="Y58" s="40">
        <v>217.01</v>
      </c>
      <c r="Z58" s="40">
        <v>215.31</v>
      </c>
      <c r="AA58" s="368">
        <v>215.83</v>
      </c>
      <c r="AB58" s="95">
        <v>107155400</v>
      </c>
      <c r="AC58" s="243">
        <v>214.75</v>
      </c>
      <c r="AD58" s="2">
        <f t="shared" si="0"/>
        <v>1.6999999999999886</v>
      </c>
      <c r="AE58" s="138">
        <f t="shared" si="1"/>
        <v>-1.3021438868995316E-3</v>
      </c>
    </row>
    <row r="59" spans="1:31" x14ac:dyDescent="0.25">
      <c r="O59" s="2"/>
      <c r="P59" s="83">
        <v>0.91</v>
      </c>
      <c r="Q59" s="83">
        <f t="shared" si="5"/>
        <v>196.22329999999999</v>
      </c>
      <c r="R59" s="83"/>
      <c r="W59" s="94">
        <v>42565</v>
      </c>
      <c r="X59" s="368">
        <v>216.4</v>
      </c>
      <c r="Y59" s="40">
        <v>216.67</v>
      </c>
      <c r="Z59" s="40">
        <v>215.66</v>
      </c>
      <c r="AA59" s="368">
        <v>216.12</v>
      </c>
      <c r="AB59" s="95">
        <v>91230900</v>
      </c>
      <c r="AC59" s="243">
        <v>215.03</v>
      </c>
      <c r="AD59" s="2">
        <f t="shared" si="0"/>
        <v>1.0099999999999909</v>
      </c>
      <c r="AE59" s="138">
        <f t="shared" si="1"/>
        <v>5.5649083426860813E-3</v>
      </c>
    </row>
    <row r="60" spans="1:31" x14ac:dyDescent="0.25">
      <c r="O60" s="2"/>
      <c r="P60" s="83">
        <v>0.9</v>
      </c>
      <c r="Q60" s="83">
        <f t="shared" si="5"/>
        <v>194.06700000000001</v>
      </c>
      <c r="R60" s="83"/>
      <c r="W60" s="94">
        <v>42564</v>
      </c>
      <c r="X60" s="368">
        <v>215.44</v>
      </c>
      <c r="Y60" s="40">
        <v>215.45</v>
      </c>
      <c r="Z60" s="40">
        <v>214.35</v>
      </c>
      <c r="AA60" s="368">
        <v>214.92</v>
      </c>
      <c r="AB60" s="95">
        <v>87324100</v>
      </c>
      <c r="AC60" s="243">
        <v>213.84</v>
      </c>
      <c r="AD60" s="2">
        <f t="shared" si="0"/>
        <v>1.0999999999999943</v>
      </c>
      <c r="AE60" s="138">
        <f t="shared" si="1"/>
        <v>-1.4027212792822041E-4</v>
      </c>
    </row>
    <row r="61" spans="1:31" x14ac:dyDescent="0.25">
      <c r="W61" s="94">
        <v>42563</v>
      </c>
      <c r="X61" s="368">
        <v>214.53</v>
      </c>
      <c r="Y61" s="40">
        <v>215.3</v>
      </c>
      <c r="Z61" s="40">
        <v>213.43</v>
      </c>
      <c r="AA61" s="368">
        <v>214.95</v>
      </c>
      <c r="AB61" s="95">
        <v>101275600</v>
      </c>
      <c r="AC61" s="243">
        <v>213.87</v>
      </c>
      <c r="AD61" s="2">
        <f t="shared" si="0"/>
        <v>1.8700000000000045</v>
      </c>
      <c r="AE61" s="138">
        <f t="shared" si="1"/>
        <v>7.2528611124194065E-3</v>
      </c>
    </row>
    <row r="62" spans="1:31" x14ac:dyDescent="0.25">
      <c r="W62" s="94">
        <v>42562</v>
      </c>
      <c r="X62" s="368">
        <v>213.19</v>
      </c>
      <c r="Y62" s="40">
        <v>214.07</v>
      </c>
      <c r="Z62" s="40">
        <v>212.95</v>
      </c>
      <c r="AA62" s="368">
        <v>213.4</v>
      </c>
      <c r="AB62" s="95">
        <v>73633900</v>
      </c>
      <c r="AC62" s="243">
        <v>212.33</v>
      </c>
      <c r="AD62" s="2">
        <f t="shared" si="0"/>
        <v>1.1200000000000045</v>
      </c>
      <c r="AE62" s="138">
        <f t="shared" si="1"/>
        <v>3.544758483788657E-3</v>
      </c>
    </row>
    <row r="63" spans="1:31" x14ac:dyDescent="0.25">
      <c r="W63" s="94">
        <v>42559</v>
      </c>
      <c r="X63" s="368">
        <v>211.05</v>
      </c>
      <c r="Y63" s="40">
        <v>212.94</v>
      </c>
      <c r="Z63" s="40">
        <v>210.78</v>
      </c>
      <c r="AA63" s="368">
        <v>212.65</v>
      </c>
      <c r="AB63" s="95">
        <v>133971000</v>
      </c>
      <c r="AC63" s="243">
        <v>211.58</v>
      </c>
      <c r="AD63" s="2">
        <f t="shared" si="0"/>
        <v>2.1599999999999966</v>
      </c>
      <c r="AE63" s="138">
        <f t="shared" si="1"/>
        <v>1.4869531849577955E-2</v>
      </c>
    </row>
    <row r="64" spans="1:31" x14ac:dyDescent="0.25">
      <c r="W64" s="94">
        <v>42558</v>
      </c>
      <c r="X64" s="368">
        <v>209.87</v>
      </c>
      <c r="Y64" s="40">
        <v>210.65</v>
      </c>
      <c r="Z64" s="40">
        <v>208.63</v>
      </c>
      <c r="AA64" s="368">
        <v>209.53</v>
      </c>
      <c r="AB64" s="95">
        <v>85593800</v>
      </c>
      <c r="AC64" s="243">
        <v>208.48</v>
      </c>
      <c r="AD64" s="2">
        <f t="shared" si="0"/>
        <v>2.0200000000000102</v>
      </c>
      <c r="AE64" s="138">
        <f t="shared" si="1"/>
        <v>-6.2317242701703801E-4</v>
      </c>
    </row>
    <row r="65" spans="23:31" x14ac:dyDescent="0.25">
      <c r="W65" s="94">
        <v>42557</v>
      </c>
      <c r="X65" s="368">
        <v>207.83</v>
      </c>
      <c r="Y65" s="40">
        <v>209.8</v>
      </c>
      <c r="Z65" s="40">
        <v>207.06</v>
      </c>
      <c r="AA65" s="368">
        <v>209.66</v>
      </c>
      <c r="AB65" s="95">
        <v>96021500</v>
      </c>
      <c r="AC65" s="243">
        <v>208.61</v>
      </c>
      <c r="AD65" s="2">
        <f t="shared" si="0"/>
        <v>2.7400000000000091</v>
      </c>
      <c r="AE65" s="138">
        <f t="shared" si="1"/>
        <v>6.0281635802468259E-3</v>
      </c>
    </row>
    <row r="66" spans="23:31" x14ac:dyDescent="0.25">
      <c r="W66" s="94">
        <v>42556</v>
      </c>
      <c r="X66" s="368">
        <v>208.95</v>
      </c>
      <c r="Y66" s="40">
        <v>209.08</v>
      </c>
      <c r="Z66" s="40">
        <v>207.71</v>
      </c>
      <c r="AA66" s="368">
        <v>208.41</v>
      </c>
      <c r="AB66" s="95">
        <v>109803700</v>
      </c>
      <c r="AC66" s="243">
        <v>207.36</v>
      </c>
      <c r="AD66" s="2">
        <f t="shared" si="0"/>
        <v>1.3700000000000045</v>
      </c>
      <c r="AE66" s="138">
        <f t="shared" si="1"/>
        <v>-7.1818442976155916E-3</v>
      </c>
    </row>
    <row r="67" spans="23:31" x14ac:dyDescent="0.25">
      <c r="W67" s="94">
        <v>42552</v>
      </c>
      <c r="X67" s="368">
        <v>209.48</v>
      </c>
      <c r="Y67" s="40">
        <v>210.49</v>
      </c>
      <c r="Z67" s="40">
        <v>209.29</v>
      </c>
      <c r="AA67" s="368">
        <v>209.92</v>
      </c>
      <c r="AB67" s="95">
        <v>106055300</v>
      </c>
      <c r="AC67" s="243">
        <v>208.86</v>
      </c>
      <c r="AD67" s="2">
        <f t="shared" si="0"/>
        <v>1.2000000000000171</v>
      </c>
      <c r="AE67" s="138">
        <f t="shared" si="1"/>
        <v>2.0630427481649338E-3</v>
      </c>
    </row>
    <row r="68" spans="23:31" x14ac:dyDescent="0.25">
      <c r="W68" s="94">
        <v>42551</v>
      </c>
      <c r="X68" s="10">
        <v>207.21</v>
      </c>
      <c r="Y68" s="40">
        <v>209.54</v>
      </c>
      <c r="Z68" s="40">
        <v>206.56</v>
      </c>
      <c r="AA68" s="10">
        <v>209.48</v>
      </c>
      <c r="AB68" s="95">
        <v>165021900</v>
      </c>
      <c r="AC68" s="243">
        <v>208.43</v>
      </c>
      <c r="AD68" s="2">
        <f>Y68-Z68</f>
        <v>2.9799999999999898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13" priority="19">
      <formula>F25&gt;0</formula>
    </cfRule>
    <cfRule type="expression" dxfId="41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1" priority="11">
      <formula>F28&gt;0</formula>
    </cfRule>
    <cfRule type="expression" dxfId="410" priority="12">
      <formula>F28&lt;0</formula>
    </cfRule>
  </conditionalFormatting>
  <conditionalFormatting sqref="F28:F35">
    <cfRule type="expression" dxfId="409" priority="13">
      <formula>F28&gt;0</formula>
    </cfRule>
    <cfRule type="expression" dxfId="408" priority="14">
      <formula>F28&lt;0</formula>
    </cfRule>
  </conditionalFormatting>
  <conditionalFormatting sqref="H25:H35">
    <cfRule type="expression" dxfId="407" priority="9">
      <formula>H25&gt;0</formula>
    </cfRule>
    <cfRule type="expression" dxfId="406" priority="10">
      <formula>H25&lt;0</formula>
    </cfRule>
  </conditionalFormatting>
  <conditionalFormatting sqref="F21:F24">
    <cfRule type="expression" dxfId="405" priority="7">
      <formula>F21&gt;0</formula>
    </cfRule>
    <cfRule type="expression" dxfId="404" priority="8">
      <formula>F21&lt;0</formula>
    </cfRule>
  </conditionalFormatting>
  <conditionalFormatting sqref="H21:H24">
    <cfRule type="expression" dxfId="403" priority="5">
      <formula>H21&gt;0</formula>
    </cfRule>
    <cfRule type="expression" dxfId="402" priority="6">
      <formula>H21&lt;0</formula>
    </cfRule>
  </conditionalFormatting>
  <conditionalFormatting sqref="Q8">
    <cfRule type="expression" dxfId="401" priority="1">
      <formula>Q8&gt;0</formula>
    </cfRule>
    <cfRule type="expression" dxfId="400" priority="2">
      <formula>Q8&lt;0</formula>
    </cfRule>
  </conditionalFormatting>
  <conditionalFormatting sqref="Q7">
    <cfRule type="expression" dxfId="399" priority="3">
      <formula>Q7&gt;0</formula>
    </cfRule>
    <cfRule type="expression" dxfId="39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" style="34" customWidth="1"/>
    <col min="24" max="24" width="7.375" customWidth="1"/>
    <col min="25" max="26" width="5.625" style="2" bestFit="1" customWidth="1"/>
    <col min="27" max="27" width="6" customWidth="1"/>
    <col min="28" max="28" width="9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42646</v>
      </c>
      <c r="X2" s="10">
        <v>75.760000000000005</v>
      </c>
      <c r="Y2" s="40">
        <v>76.77</v>
      </c>
      <c r="Z2" s="40">
        <v>75.16</v>
      </c>
      <c r="AA2" s="10">
        <v>75.33</v>
      </c>
      <c r="AB2" s="95">
        <v>2279600</v>
      </c>
      <c r="AC2" s="243">
        <v>75.33</v>
      </c>
      <c r="AD2" s="2">
        <f>Y2-Z2</f>
        <v>1.6099999999999994</v>
      </c>
      <c r="AE2" s="138">
        <f>AC2/AC3-1</f>
        <v>-1.0638297872340496E-2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77.75</v>
      </c>
      <c r="T3" s="121"/>
      <c r="W3" s="94">
        <v>42643</v>
      </c>
      <c r="X3" s="10">
        <v>73.91</v>
      </c>
      <c r="Y3" s="40">
        <v>76.319999999999993</v>
      </c>
      <c r="Z3" s="40">
        <v>73.88</v>
      </c>
      <c r="AA3" s="10">
        <v>76.14</v>
      </c>
      <c r="AB3" s="95">
        <v>4105600</v>
      </c>
      <c r="AC3" s="243">
        <v>76.14</v>
      </c>
      <c r="AD3" s="2">
        <f>Y3-Z3</f>
        <v>2.4399999999999977</v>
      </c>
      <c r="AE3" s="138">
        <f>AC3/AC4-1</f>
        <v>3.9312039312039193E-2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77.75</v>
      </c>
      <c r="R4" s="527">
        <v>1.5100000000000001E-2</v>
      </c>
      <c r="T4" s="121"/>
      <c r="W4" s="94">
        <v>42642</v>
      </c>
      <c r="X4" s="10">
        <v>73.790000000000006</v>
      </c>
      <c r="Y4" s="40">
        <v>74.430000000000007</v>
      </c>
      <c r="Z4" s="40">
        <v>72.06</v>
      </c>
      <c r="AA4" s="10">
        <v>73.260000000000005</v>
      </c>
      <c r="AB4" s="95">
        <v>3419800</v>
      </c>
      <c r="AC4" s="243">
        <v>73.260000000000005</v>
      </c>
      <c r="AD4" s="2">
        <f t="shared" ref="AD4:AD67" si="0">Y4-Z4</f>
        <v>2.3700000000000045</v>
      </c>
      <c r="AE4" s="138">
        <f t="shared" ref="AE4:AE67" si="1">AC4/AC5-1</f>
        <v>-1.3599030564157677E-2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42641</v>
      </c>
      <c r="X5" s="10">
        <v>74.84</v>
      </c>
      <c r="Y5" s="40">
        <v>75.64</v>
      </c>
      <c r="Z5" s="40">
        <v>73.849999999999994</v>
      </c>
      <c r="AA5" s="10">
        <v>74.27</v>
      </c>
      <c r="AB5" s="95">
        <v>1938100</v>
      </c>
      <c r="AC5" s="243">
        <v>74.27</v>
      </c>
      <c r="AD5" s="2">
        <f t="shared" si="0"/>
        <v>1.7900000000000063</v>
      </c>
      <c r="AE5" s="138">
        <f t="shared" si="1"/>
        <v>4.7348484848483974E-3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42640</v>
      </c>
      <c r="X6" s="10">
        <v>72.95</v>
      </c>
      <c r="Y6" s="40">
        <v>73.97</v>
      </c>
      <c r="Z6" s="40">
        <v>72.349999999999994</v>
      </c>
      <c r="AA6" s="10">
        <v>73.92</v>
      </c>
      <c r="AB6" s="95">
        <v>2408600</v>
      </c>
      <c r="AC6" s="243">
        <v>73.92</v>
      </c>
      <c r="AD6" s="2">
        <f t="shared" si="0"/>
        <v>1.6200000000000045</v>
      </c>
      <c r="AE6" s="138">
        <f t="shared" si="1"/>
        <v>1.5105740181269089E-2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P7"/>
      <c r="Q7" s="2">
        <f>Q10+Q8</f>
        <v>1368.8999999999978</v>
      </c>
      <c r="R7">
        <v>0</v>
      </c>
      <c r="T7" s="85"/>
      <c r="W7" s="94">
        <v>42639</v>
      </c>
      <c r="X7" s="10">
        <v>73.94</v>
      </c>
      <c r="Y7" s="40">
        <v>74.42</v>
      </c>
      <c r="Z7" s="40">
        <v>72.73</v>
      </c>
      <c r="AA7" s="10">
        <v>72.819999999999993</v>
      </c>
      <c r="AB7" s="95">
        <v>3044600</v>
      </c>
      <c r="AC7" s="243">
        <v>72.819999999999993</v>
      </c>
      <c r="AD7" s="2">
        <f t="shared" si="0"/>
        <v>1.6899999999999977</v>
      </c>
      <c r="AE7" s="138">
        <f t="shared" si="1"/>
        <v>-2.6079978601043274E-2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Q8" s="2">
        <f>K18+M18-F18+Q2*Q4</f>
        <v>0</v>
      </c>
      <c r="W8" s="94">
        <v>42636</v>
      </c>
      <c r="X8" s="10">
        <v>76.680000000000007</v>
      </c>
      <c r="Y8" s="40">
        <v>76.91</v>
      </c>
      <c r="Z8" s="40">
        <v>74.06</v>
      </c>
      <c r="AA8" s="10">
        <v>74.77</v>
      </c>
      <c r="AB8" s="95">
        <v>3570300</v>
      </c>
      <c r="AC8" s="243">
        <v>74.77</v>
      </c>
      <c r="AD8" s="2">
        <f t="shared" si="0"/>
        <v>2.8499999999999943</v>
      </c>
      <c r="AE8" s="138">
        <f t="shared" si="1"/>
        <v>-2.7698309492848017E-2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222</v>
      </c>
      <c r="P9"/>
      <c r="Q9" s="138">
        <f>IF(Q2=0, 0, Q8/Q6)</f>
        <v>0</v>
      </c>
      <c r="W9" s="94">
        <v>42635</v>
      </c>
      <c r="X9" s="10">
        <v>77.28</v>
      </c>
      <c r="Y9" s="40">
        <v>77.44</v>
      </c>
      <c r="Z9" s="40">
        <v>76.37</v>
      </c>
      <c r="AA9" s="10">
        <v>76.900000000000006</v>
      </c>
      <c r="AB9" s="95">
        <v>1736500</v>
      </c>
      <c r="AC9" s="243">
        <v>76.900000000000006</v>
      </c>
      <c r="AD9" s="2">
        <f t="shared" si="0"/>
        <v>1.0699999999999932</v>
      </c>
      <c r="AE9" s="138">
        <f t="shared" si="1"/>
        <v>2.0849622100600484E-3</v>
      </c>
      <c r="AK9" s="234"/>
      <c r="AN9" s="234"/>
    </row>
    <row r="10" spans="1:40" ht="12.75" customHeight="1" x14ac:dyDescent="0.25">
      <c r="H10" s="72"/>
      <c r="O10" s="11" t="s">
        <v>221</v>
      </c>
      <c r="Q10" s="2">
        <f>M48+M61</f>
        <v>1368.8999999999978</v>
      </c>
      <c r="W10" s="94">
        <v>42634</v>
      </c>
      <c r="X10" s="10">
        <v>76.19</v>
      </c>
      <c r="Y10" s="40">
        <v>77</v>
      </c>
      <c r="Z10" s="40">
        <v>75.7</v>
      </c>
      <c r="AA10" s="10">
        <v>76.739999999999995</v>
      </c>
      <c r="AB10" s="95">
        <v>2552400</v>
      </c>
      <c r="AC10" s="243">
        <v>76.739999999999995</v>
      </c>
      <c r="AD10" s="2">
        <f t="shared" si="0"/>
        <v>1.2999999999999972</v>
      </c>
      <c r="AE10" s="138">
        <f t="shared" si="1"/>
        <v>1.3470681458003009E-2</v>
      </c>
    </row>
    <row r="11" spans="1:40" x14ac:dyDescent="0.25">
      <c r="H11" s="72"/>
      <c r="O11" s="11" t="s">
        <v>182</v>
      </c>
      <c r="Q11" s="138">
        <f>VALUE(TRIM(CLEAN(MID(U55, FIND("(", U55)+1, 5))))</f>
        <v>1.47E-2</v>
      </c>
      <c r="W11" s="94">
        <v>42633</v>
      </c>
      <c r="X11" s="10">
        <v>76.3</v>
      </c>
      <c r="Y11" s="40">
        <v>76.36</v>
      </c>
      <c r="Z11" s="40">
        <v>75.02</v>
      </c>
      <c r="AA11" s="10">
        <v>75.72</v>
      </c>
      <c r="AB11" s="95">
        <v>2729000</v>
      </c>
      <c r="AC11" s="243">
        <v>75.72</v>
      </c>
      <c r="AD11" s="2">
        <f t="shared" si="0"/>
        <v>1.3400000000000034</v>
      </c>
      <c r="AE11" s="138">
        <f t="shared" si="1"/>
        <v>-4.8626626363517111E-3</v>
      </c>
      <c r="AK11" s="234"/>
      <c r="AN11" s="234"/>
    </row>
    <row r="12" spans="1:40" x14ac:dyDescent="0.25">
      <c r="H12" s="72"/>
      <c r="W12" s="94">
        <v>42632</v>
      </c>
      <c r="X12" s="10">
        <v>76.739999999999995</v>
      </c>
      <c r="Y12" s="40">
        <v>77.88</v>
      </c>
      <c r="Z12" s="40">
        <v>75.790000000000006</v>
      </c>
      <c r="AA12" s="10">
        <v>76.09</v>
      </c>
      <c r="AB12" s="95">
        <v>2554500</v>
      </c>
      <c r="AC12" s="243">
        <v>76.09</v>
      </c>
      <c r="AD12" s="2">
        <f t="shared" si="0"/>
        <v>2.0899999999999892</v>
      </c>
      <c r="AE12" s="138">
        <f t="shared" si="1"/>
        <v>2.6291573550696334E-4</v>
      </c>
    </row>
    <row r="13" spans="1:40" x14ac:dyDescent="0.25">
      <c r="H13" s="72"/>
      <c r="W13" s="94">
        <v>42629</v>
      </c>
      <c r="X13" s="10">
        <v>77.150000000000006</v>
      </c>
      <c r="Y13" s="40">
        <v>77.239999999999995</v>
      </c>
      <c r="Z13" s="40">
        <v>75</v>
      </c>
      <c r="AA13" s="10">
        <v>76.069999999999993</v>
      </c>
      <c r="AB13" s="95">
        <v>5447700</v>
      </c>
      <c r="AC13" s="243">
        <v>76.069999999999993</v>
      </c>
      <c r="AD13" s="2">
        <f t="shared" si="0"/>
        <v>2.2399999999999949</v>
      </c>
      <c r="AE13" s="138">
        <f t="shared" si="1"/>
        <v>-1.2334458582186514E-2</v>
      </c>
      <c r="AK13" s="234"/>
      <c r="AN13" s="234"/>
    </row>
    <row r="14" spans="1:40" x14ac:dyDescent="0.25">
      <c r="H14" s="72"/>
      <c r="T14" s="84"/>
      <c r="U14" s="11"/>
      <c r="W14" s="94">
        <v>42628</v>
      </c>
      <c r="X14" s="10">
        <v>73</v>
      </c>
      <c r="Y14" s="40">
        <v>77.25</v>
      </c>
      <c r="Z14" s="40">
        <v>72.98</v>
      </c>
      <c r="AA14" s="10">
        <v>77.02</v>
      </c>
      <c r="AB14" s="95">
        <v>7839200</v>
      </c>
      <c r="AC14" s="243">
        <v>77.02</v>
      </c>
      <c r="AD14" s="2">
        <f t="shared" si="0"/>
        <v>4.269999999999996</v>
      </c>
      <c r="AE14" s="138">
        <f t="shared" si="1"/>
        <v>6.381215469613255E-2</v>
      </c>
    </row>
    <row r="15" spans="1:40" x14ac:dyDescent="0.25">
      <c r="H15" s="72"/>
      <c r="W15" s="94">
        <v>42627</v>
      </c>
      <c r="X15" s="10">
        <v>69.73</v>
      </c>
      <c r="Y15" s="40">
        <v>72.430000000000007</v>
      </c>
      <c r="Z15" s="40">
        <v>69.510000000000005</v>
      </c>
      <c r="AA15" s="10">
        <v>72.400000000000006</v>
      </c>
      <c r="AB15" s="95">
        <v>5304900</v>
      </c>
      <c r="AC15" s="243">
        <v>72.400000000000006</v>
      </c>
      <c r="AD15" s="2">
        <f t="shared" si="0"/>
        <v>2.9200000000000017</v>
      </c>
      <c r="AE15" s="138">
        <f t="shared" si="1"/>
        <v>4.3829296424452213E-2</v>
      </c>
      <c r="AK15" s="234"/>
      <c r="AN15" s="234"/>
    </row>
    <row r="16" spans="1:40" x14ac:dyDescent="0.25">
      <c r="H16" s="72"/>
      <c r="W16" s="94">
        <v>42626</v>
      </c>
      <c r="X16" s="10">
        <v>68.5</v>
      </c>
      <c r="Y16" s="40">
        <v>70.45</v>
      </c>
      <c r="Z16" s="40">
        <v>68.25</v>
      </c>
      <c r="AA16" s="10">
        <v>69.36</v>
      </c>
      <c r="AB16" s="95">
        <v>4815800</v>
      </c>
      <c r="AC16" s="243">
        <v>69.36</v>
      </c>
      <c r="AD16" s="2">
        <f t="shared" si="0"/>
        <v>2.2000000000000028</v>
      </c>
      <c r="AE16" s="138">
        <f t="shared" si="1"/>
        <v>1.4925373134328401E-2</v>
      </c>
    </row>
    <row r="17" spans="1:40" x14ac:dyDescent="0.25">
      <c r="H17" s="72"/>
      <c r="W17" s="94">
        <v>42625</v>
      </c>
      <c r="X17" s="10">
        <v>66</v>
      </c>
      <c r="Y17" s="40">
        <v>68.58</v>
      </c>
      <c r="Z17" s="40">
        <v>65.760000000000005</v>
      </c>
      <c r="AA17" s="10">
        <v>68.34</v>
      </c>
      <c r="AB17" s="95">
        <v>4484100</v>
      </c>
      <c r="AC17" s="243">
        <v>68.34</v>
      </c>
      <c r="AD17" s="2">
        <f t="shared" si="0"/>
        <v>2.8199999999999932</v>
      </c>
      <c r="AE17" s="138">
        <f t="shared" si="1"/>
        <v>2.3666866387058061E-2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42622</v>
      </c>
      <c r="X18" s="10">
        <v>70.510000000000005</v>
      </c>
      <c r="Y18" s="40">
        <v>70.69</v>
      </c>
      <c r="Z18" s="40">
        <v>66.06</v>
      </c>
      <c r="AA18" s="10">
        <v>66.760000000000005</v>
      </c>
      <c r="AB18" s="95">
        <v>7590700</v>
      </c>
      <c r="AC18" s="243">
        <v>66.760000000000005</v>
      </c>
      <c r="AD18" s="2">
        <f t="shared" si="0"/>
        <v>4.6299999999999955</v>
      </c>
      <c r="AE18" s="138">
        <f t="shared" si="1"/>
        <v>-6.5378692426151463E-2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42621</v>
      </c>
      <c r="X19" s="10">
        <v>71.930000000000007</v>
      </c>
      <c r="Y19" s="40">
        <v>71.94</v>
      </c>
      <c r="Z19" s="40">
        <v>70.84</v>
      </c>
      <c r="AA19" s="10">
        <v>71.430000000000007</v>
      </c>
      <c r="AB19" s="95">
        <v>3039400</v>
      </c>
      <c r="AC19" s="243">
        <v>71.430000000000007</v>
      </c>
      <c r="AD19" s="2">
        <f t="shared" si="0"/>
        <v>1.0999999999999943</v>
      </c>
      <c r="AE19" s="138">
        <f t="shared" si="1"/>
        <v>-8.6051353226924698E-3</v>
      </c>
      <c r="AK19" s="234"/>
      <c r="AN19" s="234"/>
    </row>
    <row r="20" spans="1:40" x14ac:dyDescent="0.25">
      <c r="W20" s="94">
        <v>42620</v>
      </c>
      <c r="X20" s="10">
        <v>73.180000000000007</v>
      </c>
      <c r="Y20" s="40">
        <v>73.77</v>
      </c>
      <c r="Z20" s="40">
        <v>71.569999999999993</v>
      </c>
      <c r="AA20" s="10">
        <v>72.05</v>
      </c>
      <c r="AB20" s="95">
        <v>3401000</v>
      </c>
      <c r="AC20" s="243">
        <v>72.05</v>
      </c>
      <c r="AD20" s="2">
        <f t="shared" si="0"/>
        <v>2.2000000000000028</v>
      </c>
      <c r="AE20" s="138">
        <f t="shared" si="1"/>
        <v>-1.31488837145598E-2</v>
      </c>
    </row>
    <row r="21" spans="1:40" x14ac:dyDescent="0.25">
      <c r="W21" s="94">
        <v>42619</v>
      </c>
      <c r="X21" s="10">
        <v>74.290000000000006</v>
      </c>
      <c r="Y21" s="40">
        <v>74.52</v>
      </c>
      <c r="Z21" s="40">
        <v>72.25</v>
      </c>
      <c r="AA21" s="10">
        <v>73.010000000000005</v>
      </c>
      <c r="AB21" s="95">
        <v>4263600</v>
      </c>
      <c r="AC21" s="243">
        <v>73.010000000000005</v>
      </c>
      <c r="AD21" s="2">
        <f t="shared" si="0"/>
        <v>2.269999999999996</v>
      </c>
      <c r="AE21" s="138">
        <f t="shared" si="1"/>
        <v>-2.1575984990619079E-2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159</v>
      </c>
      <c r="W22" s="94">
        <v>42615</v>
      </c>
      <c r="X22" s="10">
        <v>75.25</v>
      </c>
      <c r="Y22" s="40">
        <v>75.430000000000007</v>
      </c>
      <c r="Z22" s="40">
        <v>74.209999999999994</v>
      </c>
      <c r="AA22" s="10">
        <v>74.62</v>
      </c>
      <c r="AB22" s="95">
        <v>1508800</v>
      </c>
      <c r="AC22" s="243">
        <v>74.62</v>
      </c>
      <c r="AD22" s="2">
        <f t="shared" si="0"/>
        <v>1.2200000000000131</v>
      </c>
      <c r="AE22" s="138">
        <f t="shared" si="1"/>
        <v>-6.259155679850803E-3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42614</v>
      </c>
      <c r="X23" s="10">
        <v>74.790000000000006</v>
      </c>
      <c r="Y23" s="40">
        <v>75.19</v>
      </c>
      <c r="Z23" s="40">
        <v>74.209999999999994</v>
      </c>
      <c r="AA23" s="10">
        <v>75.09</v>
      </c>
      <c r="AB23" s="95">
        <v>2094400</v>
      </c>
      <c r="AC23" s="243">
        <v>75.09</v>
      </c>
      <c r="AD23" s="2">
        <f t="shared" si="0"/>
        <v>0.98000000000000398</v>
      </c>
      <c r="AE23" s="138">
        <f t="shared" si="1"/>
        <v>3.0724018167245237E-3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42613</v>
      </c>
      <c r="X24" s="10">
        <v>74.13</v>
      </c>
      <c r="Y24" s="40">
        <v>75.239999999999995</v>
      </c>
      <c r="Z24" s="40">
        <v>73.900000000000006</v>
      </c>
      <c r="AA24" s="10">
        <v>74.86</v>
      </c>
      <c r="AB24" s="95">
        <v>2113900</v>
      </c>
      <c r="AC24" s="243">
        <v>74.86</v>
      </c>
      <c r="AD24" s="2">
        <f t="shared" si="0"/>
        <v>1.3399999999999892</v>
      </c>
      <c r="AE24" s="138">
        <f t="shared" si="1"/>
        <v>8.8948787061993162E-3</v>
      </c>
    </row>
    <row r="25" spans="1:40" x14ac:dyDescent="0.25">
      <c r="B25" s="193">
        <v>42549</v>
      </c>
      <c r="C25" s="468">
        <v>120</v>
      </c>
      <c r="D25" s="479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42612</v>
      </c>
      <c r="X25" s="10">
        <v>74.400000000000006</v>
      </c>
      <c r="Y25" s="40">
        <v>75.790000000000006</v>
      </c>
      <c r="Z25" s="40">
        <v>73.84</v>
      </c>
      <c r="AA25" s="10">
        <v>74.2</v>
      </c>
      <c r="AB25" s="95">
        <v>3899200</v>
      </c>
      <c r="AC25" s="243">
        <v>74.2</v>
      </c>
      <c r="AD25" s="2">
        <f t="shared" si="0"/>
        <v>1.9500000000000028</v>
      </c>
      <c r="AE25" s="138">
        <f t="shared" si="1"/>
        <v>-1.3560223344855071E-2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42611</v>
      </c>
      <c r="X26" s="10">
        <v>74.790000000000006</v>
      </c>
      <c r="Y26" s="40">
        <v>75.650000000000006</v>
      </c>
      <c r="Z26" s="40">
        <v>74.5</v>
      </c>
      <c r="AA26" s="10">
        <v>75.22</v>
      </c>
      <c r="AB26" s="95">
        <v>2021900</v>
      </c>
      <c r="AC26" s="243">
        <v>75.22</v>
      </c>
      <c r="AD26" s="2">
        <f t="shared" si="0"/>
        <v>1.1500000000000057</v>
      </c>
      <c r="AE26" s="138">
        <f t="shared" si="1"/>
        <v>5.0774986638160158E-3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42608</v>
      </c>
      <c r="X27" s="10">
        <v>74.349999999999994</v>
      </c>
      <c r="Y27" s="40">
        <v>75</v>
      </c>
      <c r="Z27" s="40">
        <v>73.739999999999995</v>
      </c>
      <c r="AA27" s="10">
        <v>74.84</v>
      </c>
      <c r="AB27" s="95">
        <v>2630300</v>
      </c>
      <c r="AC27" s="243">
        <v>74.84</v>
      </c>
      <c r="AD27" s="2">
        <f t="shared" si="0"/>
        <v>1.2600000000000051</v>
      </c>
      <c r="AE27" s="138">
        <f t="shared" si="1"/>
        <v>6.8612942284407286E-3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42607</v>
      </c>
      <c r="X28" s="10">
        <v>73.16</v>
      </c>
      <c r="Y28" s="40">
        <v>74.75</v>
      </c>
      <c r="Z28" s="40">
        <v>73.11</v>
      </c>
      <c r="AA28" s="10">
        <v>74.33</v>
      </c>
      <c r="AB28" s="95">
        <v>2791300</v>
      </c>
      <c r="AC28" s="243">
        <v>74.33</v>
      </c>
      <c r="AD28" s="2">
        <f t="shared" si="0"/>
        <v>1.6400000000000006</v>
      </c>
      <c r="AE28" s="138">
        <f t="shared" si="1"/>
        <v>1.4190203301950977E-2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42606</v>
      </c>
      <c r="X29" s="10">
        <v>73.95</v>
      </c>
      <c r="Y29" s="40">
        <v>74.31</v>
      </c>
      <c r="Z29" s="40">
        <v>72.98</v>
      </c>
      <c r="AA29" s="10">
        <v>73.290000000000006</v>
      </c>
      <c r="AB29" s="95">
        <v>2138500</v>
      </c>
      <c r="AC29" s="243">
        <v>73.290000000000006</v>
      </c>
      <c r="AD29" s="2">
        <f t="shared" si="0"/>
        <v>1.3299999999999983</v>
      </c>
      <c r="AE29" s="138">
        <f t="shared" si="1"/>
        <v>-6.6413662239088733E-3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42605</v>
      </c>
      <c r="X30" s="10">
        <v>73.13</v>
      </c>
      <c r="Y30" s="40">
        <v>73.900000000000006</v>
      </c>
      <c r="Z30" s="40">
        <v>72.89</v>
      </c>
      <c r="AA30" s="10">
        <v>73.78</v>
      </c>
      <c r="AB30" s="95">
        <v>1771300</v>
      </c>
      <c r="AC30" s="243">
        <v>73.78</v>
      </c>
      <c r="AD30" s="2">
        <f t="shared" si="0"/>
        <v>1.0100000000000051</v>
      </c>
      <c r="AE30" s="138">
        <f t="shared" si="1"/>
        <v>1.5973561002478709E-2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42604</v>
      </c>
      <c r="X31" s="10">
        <v>72.34</v>
      </c>
      <c r="Y31" s="40">
        <v>72.89</v>
      </c>
      <c r="Z31" s="40">
        <v>71.94</v>
      </c>
      <c r="AA31" s="10">
        <v>72.62</v>
      </c>
      <c r="AB31" s="95">
        <v>1735700</v>
      </c>
      <c r="AC31" s="243">
        <v>72.62</v>
      </c>
      <c r="AD31" s="2">
        <f t="shared" si="0"/>
        <v>0.95000000000000284</v>
      </c>
      <c r="AE31" s="138">
        <f t="shared" si="1"/>
        <v>4.564946742287912E-3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42601</v>
      </c>
      <c r="X32" s="10">
        <v>71.56</v>
      </c>
      <c r="Y32" s="40">
        <v>73.400000000000006</v>
      </c>
      <c r="Z32" s="40">
        <v>71.56</v>
      </c>
      <c r="AA32" s="10">
        <v>72.290000000000006</v>
      </c>
      <c r="AB32" s="95">
        <v>3110000</v>
      </c>
      <c r="AC32" s="243">
        <v>72.290000000000006</v>
      </c>
      <c r="AD32" s="2">
        <f t="shared" si="0"/>
        <v>1.8400000000000034</v>
      </c>
      <c r="AE32" s="138">
        <f t="shared" si="1"/>
        <v>6.8245125348189717E-3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42600</v>
      </c>
      <c r="X33" s="10">
        <v>70.48</v>
      </c>
      <c r="Y33" s="40">
        <v>72.06</v>
      </c>
      <c r="Z33" s="40">
        <v>70.290000000000006</v>
      </c>
      <c r="AA33" s="10">
        <v>71.8</v>
      </c>
      <c r="AB33" s="95">
        <v>3745500</v>
      </c>
      <c r="AC33" s="243">
        <v>71.8</v>
      </c>
      <c r="AD33" s="2">
        <f t="shared" si="0"/>
        <v>1.769999999999996</v>
      </c>
      <c r="AE33" s="138">
        <f t="shared" si="1"/>
        <v>2.2937740418863095E-2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42599</v>
      </c>
      <c r="X34" s="10">
        <v>69.7</v>
      </c>
      <c r="Y34" s="40">
        <v>70.42</v>
      </c>
      <c r="Z34" s="40">
        <v>69.2</v>
      </c>
      <c r="AA34" s="10">
        <v>70.19</v>
      </c>
      <c r="AB34" s="95">
        <v>3107200</v>
      </c>
      <c r="AC34" s="243">
        <v>70.19</v>
      </c>
      <c r="AD34" s="2">
        <f t="shared" si="0"/>
        <v>1.2199999999999989</v>
      </c>
      <c r="AE34" s="138">
        <f t="shared" si="1"/>
        <v>8.4770114942529506E-3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42598</v>
      </c>
      <c r="X35" s="10">
        <v>69.349999999999994</v>
      </c>
      <c r="Y35" s="40">
        <v>69.81</v>
      </c>
      <c r="Z35" s="40">
        <v>68.599999999999994</v>
      </c>
      <c r="AA35" s="10">
        <v>69.599999999999994</v>
      </c>
      <c r="AB35" s="95">
        <v>2404300</v>
      </c>
      <c r="AC35" s="243">
        <v>69.599999999999994</v>
      </c>
      <c r="AD35" s="2">
        <f t="shared" si="0"/>
        <v>1.210000000000008</v>
      </c>
      <c r="AE35" s="138">
        <f t="shared" si="1"/>
        <v>1.4388489208632116E-3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291</v>
      </c>
      <c r="O36" s="11"/>
      <c r="P36" s="259" t="s">
        <v>78</v>
      </c>
      <c r="Q36" s="259"/>
      <c r="R36" s="34"/>
      <c r="W36" s="94">
        <v>42597</v>
      </c>
      <c r="X36" s="10">
        <v>67.61</v>
      </c>
      <c r="Y36" s="40">
        <v>69.59</v>
      </c>
      <c r="Z36" s="40">
        <v>67.55</v>
      </c>
      <c r="AA36" s="10">
        <v>69.5</v>
      </c>
      <c r="AB36" s="95">
        <v>2218300</v>
      </c>
      <c r="AC36" s="243">
        <v>69.5</v>
      </c>
      <c r="AD36" s="2">
        <f t="shared" si="0"/>
        <v>2.0400000000000063</v>
      </c>
      <c r="AE36" s="138">
        <f t="shared" si="1"/>
        <v>2.9172219754183271E-2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85.525000000000006</v>
      </c>
      <c r="R37" s="34"/>
      <c r="W37" s="94">
        <v>42594</v>
      </c>
      <c r="X37" s="10">
        <v>67.45</v>
      </c>
      <c r="Y37" s="40">
        <v>67.849999999999994</v>
      </c>
      <c r="Z37" s="40">
        <v>67.010000000000005</v>
      </c>
      <c r="AA37" s="10">
        <v>67.53</v>
      </c>
      <c r="AB37" s="95">
        <v>1452200</v>
      </c>
      <c r="AC37" s="243">
        <v>67.53</v>
      </c>
      <c r="AD37" s="2">
        <f t="shared" si="0"/>
        <v>0.8399999999999892</v>
      </c>
      <c r="AE37" s="138">
        <f t="shared" si="1"/>
        <v>1.7801513128616886E-3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299</v>
      </c>
      <c r="O38" s="2"/>
      <c r="P38" s="83">
        <v>1.0900000000000001</v>
      </c>
      <c r="Q38" s="83">
        <f t="shared" ref="Q38:Q57" si="48">P38*$Q$4</f>
        <v>84.747500000000002</v>
      </c>
      <c r="R38" s="34"/>
      <c r="W38" s="94">
        <v>42593</v>
      </c>
      <c r="X38" s="10">
        <v>66.38</v>
      </c>
      <c r="Y38" s="40">
        <v>67.58</v>
      </c>
      <c r="Z38" s="40">
        <v>66.22</v>
      </c>
      <c r="AA38" s="10">
        <v>67.41</v>
      </c>
      <c r="AB38" s="95">
        <v>1580000</v>
      </c>
      <c r="AC38" s="243">
        <v>67.41</v>
      </c>
      <c r="AD38" s="2">
        <f t="shared" si="0"/>
        <v>1.3599999999999994</v>
      </c>
      <c r="AE38" s="138">
        <f t="shared" si="1"/>
        <v>1.5057973196807684E-2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83.97</v>
      </c>
      <c r="R39" s="34"/>
      <c r="T39" s="91" t="s">
        <v>113</v>
      </c>
      <c r="W39" s="94">
        <v>42592</v>
      </c>
      <c r="X39" s="10">
        <v>67.03</v>
      </c>
      <c r="Y39" s="40">
        <v>67.040000000000006</v>
      </c>
      <c r="Z39" s="40">
        <v>65.7</v>
      </c>
      <c r="AA39" s="10">
        <v>66.41</v>
      </c>
      <c r="AB39" s="95">
        <v>1385400</v>
      </c>
      <c r="AC39" s="243">
        <v>66.41</v>
      </c>
      <c r="AD39" s="2">
        <f t="shared" si="0"/>
        <v>1.3400000000000034</v>
      </c>
      <c r="AE39" s="138">
        <f t="shared" si="1"/>
        <v>-8.8059701492537723E-3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83.19250000000001</v>
      </c>
      <c r="R40" s="83"/>
      <c r="T40" s="97" t="s">
        <v>98</v>
      </c>
      <c r="U40" s="129">
        <v>76.14</v>
      </c>
      <c r="W40" s="94">
        <v>42591</v>
      </c>
      <c r="X40" s="10">
        <v>66.45</v>
      </c>
      <c r="Y40" s="40">
        <v>67.64</v>
      </c>
      <c r="Z40" s="40">
        <v>66.33</v>
      </c>
      <c r="AA40" s="10">
        <v>67</v>
      </c>
      <c r="AB40" s="95">
        <v>1724800</v>
      </c>
      <c r="AC40" s="243">
        <v>67</v>
      </c>
      <c r="AD40" s="2">
        <f t="shared" si="0"/>
        <v>1.3100000000000023</v>
      </c>
      <c r="AE40" s="138">
        <f t="shared" si="1"/>
        <v>1.6075219896875881E-2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82.415000000000006</v>
      </c>
      <c r="R41" s="83"/>
      <c r="T41" s="87" t="s">
        <v>99</v>
      </c>
      <c r="U41" s="130">
        <v>75.760000000000005</v>
      </c>
      <c r="W41" s="94">
        <v>42590</v>
      </c>
      <c r="X41" s="10">
        <v>66.569999999999993</v>
      </c>
      <c r="Y41" s="40">
        <v>67.22</v>
      </c>
      <c r="Z41" s="40">
        <v>65.72</v>
      </c>
      <c r="AA41" s="10">
        <v>65.94</v>
      </c>
      <c r="AB41" s="95">
        <v>1236300</v>
      </c>
      <c r="AC41" s="243">
        <v>65.94</v>
      </c>
      <c r="AD41" s="2">
        <f t="shared" si="0"/>
        <v>1.5</v>
      </c>
      <c r="AE41" s="138">
        <f t="shared" si="1"/>
        <v>-9.1660405709992343E-3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81.637500000000003</v>
      </c>
      <c r="R42" s="83"/>
      <c r="T42" s="87" t="s">
        <v>100</v>
      </c>
      <c r="U42" s="130" t="s">
        <v>484</v>
      </c>
      <c r="W42" s="94">
        <v>42587</v>
      </c>
      <c r="X42" s="10">
        <v>65.59</v>
      </c>
      <c r="Y42" s="40">
        <v>66.569999999999993</v>
      </c>
      <c r="Z42" s="40">
        <v>65.14</v>
      </c>
      <c r="AA42" s="10">
        <v>66.55</v>
      </c>
      <c r="AB42" s="95">
        <v>2178500</v>
      </c>
      <c r="AC42" s="243">
        <v>66.55</v>
      </c>
      <c r="AD42" s="2">
        <f t="shared" si="0"/>
        <v>1.4299999999999926</v>
      </c>
      <c r="AE42" s="138">
        <f t="shared" si="1"/>
        <v>2.1332105586249206E-2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80.86</v>
      </c>
      <c r="R43" s="83"/>
      <c r="T43" s="87" t="s">
        <v>101</v>
      </c>
      <c r="U43" s="130" t="s">
        <v>485</v>
      </c>
      <c r="W43" s="94">
        <v>42586</v>
      </c>
      <c r="X43" s="10">
        <v>64.45</v>
      </c>
      <c r="Y43" s="40">
        <v>65.260000000000005</v>
      </c>
      <c r="Z43" s="40">
        <v>64.02</v>
      </c>
      <c r="AA43" s="10">
        <v>65.16</v>
      </c>
      <c r="AB43" s="95">
        <v>3069800</v>
      </c>
      <c r="AC43" s="243">
        <v>65.16</v>
      </c>
      <c r="AD43" s="2">
        <f t="shared" si="0"/>
        <v>1.2400000000000091</v>
      </c>
      <c r="AE43" s="138">
        <f t="shared" si="1"/>
        <v>1.1958378630221977E-2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80.082499999999996</v>
      </c>
      <c r="R44" s="83"/>
      <c r="T44" s="87" t="s">
        <v>102</v>
      </c>
      <c r="U44" s="130">
        <v>83.17</v>
      </c>
      <c r="W44" s="94">
        <v>42585</v>
      </c>
      <c r="X44" s="10">
        <v>63.33</v>
      </c>
      <c r="Y44" s="40">
        <v>65.03</v>
      </c>
      <c r="Z44" s="40">
        <v>63.3</v>
      </c>
      <c r="AA44" s="10">
        <v>64.39</v>
      </c>
      <c r="AB44" s="95">
        <v>3477200</v>
      </c>
      <c r="AC44" s="243">
        <v>64.39</v>
      </c>
      <c r="AD44" s="2">
        <f t="shared" si="0"/>
        <v>1.730000000000004</v>
      </c>
      <c r="AE44" s="138">
        <f t="shared" si="1"/>
        <v>-9.9938499384994994E-3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79.305000000000007</v>
      </c>
      <c r="R45" s="83"/>
      <c r="T45" s="87" t="s">
        <v>103</v>
      </c>
      <c r="U45" s="130">
        <v>0.721993</v>
      </c>
      <c r="W45" s="94">
        <v>42584</v>
      </c>
      <c r="X45" s="10">
        <v>65.569999999999993</v>
      </c>
      <c r="Y45" s="40">
        <v>65.959999999999994</v>
      </c>
      <c r="Z45" s="40">
        <v>64.430000000000007</v>
      </c>
      <c r="AA45" s="10">
        <v>65.040000000000006</v>
      </c>
      <c r="AB45" s="95">
        <v>2304100</v>
      </c>
      <c r="AC45" s="243">
        <v>65.040000000000006</v>
      </c>
      <c r="AD45" s="2">
        <f t="shared" si="0"/>
        <v>1.5299999999999869</v>
      </c>
      <c r="AE45" s="138" t="e">
        <f t="shared" si="1"/>
        <v>#DIV/0!</v>
      </c>
    </row>
    <row r="46" spans="1:31" x14ac:dyDescent="0.25">
      <c r="O46" s="2"/>
      <c r="P46" s="83">
        <v>1.01</v>
      </c>
      <c r="Q46" s="83">
        <f t="shared" si="48"/>
        <v>78.527500000000003</v>
      </c>
      <c r="R46" s="83"/>
      <c r="T46" s="87" t="s">
        <v>123</v>
      </c>
      <c r="U46" s="94" t="s">
        <v>315</v>
      </c>
      <c r="W46" s="94">
        <v>42584</v>
      </c>
      <c r="X46" s="10" t="s">
        <v>312</v>
      </c>
      <c r="Y46" s="40"/>
      <c r="Z46" s="40"/>
      <c r="AA46" s="10"/>
      <c r="AB46" s="95"/>
      <c r="AC46" s="243"/>
      <c r="AD46" s="2">
        <f t="shared" si="0"/>
        <v>0</v>
      </c>
      <c r="AE46" s="138">
        <f t="shared" si="1"/>
        <v>-1</v>
      </c>
    </row>
    <row r="47" spans="1:31" x14ac:dyDescent="0.25">
      <c r="O47" s="2"/>
      <c r="P47" s="83">
        <v>1</v>
      </c>
      <c r="Q47" s="83">
        <f t="shared" si="48"/>
        <v>77.75</v>
      </c>
      <c r="R47" s="83"/>
      <c r="T47" s="87"/>
      <c r="U47" s="130"/>
      <c r="W47" s="94">
        <v>42583</v>
      </c>
      <c r="X47" s="10">
        <v>65.92</v>
      </c>
      <c r="Y47" s="40">
        <v>66.87</v>
      </c>
      <c r="Z47" s="40">
        <v>65.8</v>
      </c>
      <c r="AA47" s="10">
        <v>66.14</v>
      </c>
      <c r="AB47" s="95">
        <v>2073400</v>
      </c>
      <c r="AC47" s="243">
        <v>65.86</v>
      </c>
      <c r="AD47" s="2">
        <f t="shared" si="0"/>
        <v>1.0700000000000074</v>
      </c>
      <c r="AE47" s="138">
        <f t="shared" si="1"/>
        <v>1.8253726802557324E-3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76.972499999999997</v>
      </c>
      <c r="R48" s="83"/>
      <c r="T48" s="87" t="s">
        <v>105</v>
      </c>
      <c r="U48" s="130" t="s">
        <v>486</v>
      </c>
      <c r="W48" s="94">
        <v>42580</v>
      </c>
      <c r="X48" s="10">
        <v>66.48</v>
      </c>
      <c r="Y48" s="40">
        <v>66.7</v>
      </c>
      <c r="Z48" s="40">
        <v>65.5</v>
      </c>
      <c r="AA48" s="10">
        <v>66.02</v>
      </c>
      <c r="AB48" s="95">
        <v>1577000</v>
      </c>
      <c r="AC48" s="243">
        <v>65.739999999999995</v>
      </c>
      <c r="AD48" s="2">
        <f t="shared" si="0"/>
        <v>1.2000000000000028</v>
      </c>
      <c r="AE48" s="138">
        <f t="shared" si="1"/>
        <v>-6.7986100619429335E-3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76.194999999999993</v>
      </c>
      <c r="R49" s="83"/>
      <c r="T49" s="87" t="s">
        <v>106</v>
      </c>
      <c r="U49" s="130" t="s">
        <v>412</v>
      </c>
      <c r="W49" s="94">
        <v>42579</v>
      </c>
      <c r="X49" s="10">
        <v>66.17</v>
      </c>
      <c r="Y49" s="40">
        <v>66.59</v>
      </c>
      <c r="Z49" s="40">
        <v>65.2</v>
      </c>
      <c r="AA49" s="10">
        <v>66.47</v>
      </c>
      <c r="AB49" s="95">
        <v>2332100</v>
      </c>
      <c r="AC49" s="243">
        <v>66.19</v>
      </c>
      <c r="AD49" s="2">
        <f t="shared" si="0"/>
        <v>1.3900000000000006</v>
      </c>
      <c r="AE49" s="138">
        <f t="shared" si="1"/>
        <v>0</v>
      </c>
    </row>
    <row r="50" spans="1:31" x14ac:dyDescent="0.25">
      <c r="A50" s="265" t="s">
        <v>176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75.417500000000004</v>
      </c>
      <c r="R50" s="83"/>
      <c r="T50" s="87" t="s">
        <v>107</v>
      </c>
      <c r="U50" s="131">
        <v>2286040</v>
      </c>
      <c r="W50" s="94">
        <v>42578</v>
      </c>
      <c r="X50" s="10">
        <v>68.14</v>
      </c>
      <c r="Y50" s="40">
        <v>68.19</v>
      </c>
      <c r="Z50" s="40">
        <v>66.22</v>
      </c>
      <c r="AA50" s="10">
        <v>66.47</v>
      </c>
      <c r="AB50" s="95">
        <v>4701500</v>
      </c>
      <c r="AC50" s="243">
        <v>66.19</v>
      </c>
      <c r="AD50" s="2">
        <f t="shared" si="0"/>
        <v>1.9699999999999989</v>
      </c>
      <c r="AE50" s="138">
        <f t="shared" si="1"/>
        <v>9.147735935356005E-3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74.64</v>
      </c>
      <c r="R51" s="83"/>
      <c r="T51" s="87" t="s">
        <v>110</v>
      </c>
      <c r="U51" s="131">
        <v>3109340</v>
      </c>
      <c r="W51" s="94">
        <v>42577</v>
      </c>
      <c r="X51" s="10">
        <v>65.36</v>
      </c>
      <c r="Y51" s="40">
        <v>66.38</v>
      </c>
      <c r="Z51" s="40">
        <v>64.05</v>
      </c>
      <c r="AA51" s="10">
        <v>65.87</v>
      </c>
      <c r="AB51" s="95">
        <v>4316900</v>
      </c>
      <c r="AC51" s="243">
        <v>65.59</v>
      </c>
      <c r="AD51" s="2">
        <f t="shared" si="0"/>
        <v>2.3299999999999983</v>
      </c>
      <c r="AE51" s="138">
        <f t="shared" si="1"/>
        <v>1.422607082109173E-2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73.862499999999997</v>
      </c>
      <c r="R52" s="83"/>
      <c r="T52" s="87" t="s">
        <v>108</v>
      </c>
      <c r="U52" s="130" t="s">
        <v>487</v>
      </c>
      <c r="W52" s="94">
        <v>42576</v>
      </c>
      <c r="X52" s="10">
        <v>64.989999999999995</v>
      </c>
      <c r="Y52" s="40">
        <v>65.52</v>
      </c>
      <c r="Z52" s="40">
        <v>64.680000000000007</v>
      </c>
      <c r="AA52" s="10">
        <v>64.94</v>
      </c>
      <c r="AB52" s="95">
        <v>4223700</v>
      </c>
      <c r="AC52" s="243">
        <v>64.67</v>
      </c>
      <c r="AD52" s="2">
        <f t="shared" si="0"/>
        <v>0.8399999999999892</v>
      </c>
      <c r="AE52" s="138">
        <f t="shared" si="1"/>
        <v>2.014254725751341E-3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73.084999999999994</v>
      </c>
      <c r="R53" s="83"/>
      <c r="T53" s="87" t="s">
        <v>111</v>
      </c>
      <c r="U53" s="130">
        <v>14.92</v>
      </c>
      <c r="W53" s="94">
        <v>42573</v>
      </c>
      <c r="X53" s="10">
        <v>66.739999999999995</v>
      </c>
      <c r="Y53" s="40">
        <v>67.150000000000006</v>
      </c>
      <c r="Z53" s="40">
        <v>62.4</v>
      </c>
      <c r="AA53" s="10">
        <v>64.81</v>
      </c>
      <c r="AB53" s="95">
        <v>12772200</v>
      </c>
      <c r="AC53" s="243">
        <v>64.540000000000006</v>
      </c>
      <c r="AD53" s="2">
        <f t="shared" si="0"/>
        <v>4.7500000000000071</v>
      </c>
      <c r="AE53" s="138">
        <f t="shared" si="1"/>
        <v>-8.6094590767487933E-2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72.307500000000005</v>
      </c>
      <c r="R54" s="83"/>
      <c r="T54" s="87" t="s">
        <v>112</v>
      </c>
      <c r="U54" s="130">
        <v>5.05</v>
      </c>
      <c r="W54" s="94">
        <v>42572</v>
      </c>
      <c r="X54" s="10">
        <v>70</v>
      </c>
      <c r="Y54" s="40">
        <v>71.33</v>
      </c>
      <c r="Z54" s="40">
        <v>69.760000000000005</v>
      </c>
      <c r="AA54" s="10">
        <v>70.92</v>
      </c>
      <c r="AB54" s="95">
        <v>5387400</v>
      </c>
      <c r="AC54" s="243">
        <v>70.62</v>
      </c>
      <c r="AD54" s="2">
        <f t="shared" si="0"/>
        <v>1.5699999999999932</v>
      </c>
      <c r="AE54" s="138">
        <f t="shared" si="1"/>
        <v>2.0520231213872808E-2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71.53</v>
      </c>
      <c r="R55" s="83"/>
      <c r="T55" s="87" t="s">
        <v>109</v>
      </c>
      <c r="U55" s="130" t="s">
        <v>488</v>
      </c>
      <c r="W55" s="94">
        <v>42571</v>
      </c>
      <c r="X55" s="10">
        <v>68.47</v>
      </c>
      <c r="Y55" s="40">
        <v>69.8</v>
      </c>
      <c r="Z55" s="40">
        <v>67.959999999999994</v>
      </c>
      <c r="AA55" s="10">
        <v>69.489999999999995</v>
      </c>
      <c r="AB55" s="95">
        <v>3220800</v>
      </c>
      <c r="AC55" s="243">
        <v>69.2</v>
      </c>
      <c r="AD55" s="2">
        <f t="shared" si="0"/>
        <v>1.8400000000000034</v>
      </c>
      <c r="AE55" s="138">
        <f t="shared" si="1"/>
        <v>1.7048794826572511E-2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70.752499999999998</v>
      </c>
      <c r="R56" s="83"/>
      <c r="W56" s="94">
        <v>42570</v>
      </c>
      <c r="X56" s="10">
        <v>68.33</v>
      </c>
      <c r="Y56" s="40">
        <v>68.55</v>
      </c>
      <c r="Z56" s="40">
        <v>67.81</v>
      </c>
      <c r="AA56" s="10">
        <v>68.33</v>
      </c>
      <c r="AB56" s="95">
        <v>1464400</v>
      </c>
      <c r="AC56" s="243">
        <v>68.040000000000006</v>
      </c>
      <c r="AD56" s="2">
        <f t="shared" si="0"/>
        <v>0.73999999999999488</v>
      </c>
      <c r="AE56" s="138">
        <f t="shared" si="1"/>
        <v>-5.4085659991227608E-3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69.975000000000009</v>
      </c>
      <c r="R57" s="83"/>
      <c r="W57" s="94">
        <v>42569</v>
      </c>
      <c r="X57" s="10">
        <v>68.180000000000007</v>
      </c>
      <c r="Y57" s="40">
        <v>68.95</v>
      </c>
      <c r="Z57" s="40">
        <v>67.709999999999994</v>
      </c>
      <c r="AA57" s="10">
        <v>68.7</v>
      </c>
      <c r="AB57" s="95">
        <v>1951400</v>
      </c>
      <c r="AC57" s="243">
        <v>68.41</v>
      </c>
      <c r="AD57" s="2">
        <f t="shared" si="0"/>
        <v>1.2400000000000091</v>
      </c>
      <c r="AE57" s="138">
        <f t="shared" si="1"/>
        <v>1.9523099850968784E-2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42566</v>
      </c>
      <c r="X58" s="10">
        <v>67.72</v>
      </c>
      <c r="Y58" s="40">
        <v>67.739999999999995</v>
      </c>
      <c r="Z58" s="40">
        <v>67.02</v>
      </c>
      <c r="AA58" s="10">
        <v>67.39</v>
      </c>
      <c r="AB58" s="95">
        <v>1791400</v>
      </c>
      <c r="AC58" s="243">
        <v>67.099999999999994</v>
      </c>
      <c r="AD58" s="2">
        <f t="shared" si="0"/>
        <v>0.71999999999999886</v>
      </c>
      <c r="AE58" s="138">
        <f t="shared" si="1"/>
        <v>0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42565</v>
      </c>
      <c r="X59" s="10">
        <v>66.31</v>
      </c>
      <c r="Y59" s="40">
        <v>67.599999999999994</v>
      </c>
      <c r="Z59" s="40">
        <v>65.48</v>
      </c>
      <c r="AA59" s="10">
        <v>67.39</v>
      </c>
      <c r="AB59" s="95">
        <v>2088400</v>
      </c>
      <c r="AC59" s="243">
        <v>67.099999999999994</v>
      </c>
      <c r="AD59" s="2">
        <f t="shared" si="0"/>
        <v>2.1199999999999903</v>
      </c>
      <c r="AE59" s="138">
        <f t="shared" si="1"/>
        <v>3.1197172276010487E-2</v>
      </c>
    </row>
    <row r="60" spans="1:31" x14ac:dyDescent="0.25">
      <c r="W60" s="94">
        <v>42564</v>
      </c>
      <c r="X60" s="10">
        <v>66.44</v>
      </c>
      <c r="Y60" s="40">
        <v>66.48</v>
      </c>
      <c r="Z60" s="40">
        <v>65.08</v>
      </c>
      <c r="AA60" s="10">
        <v>65.349999999999994</v>
      </c>
      <c r="AB60" s="95">
        <v>1940300</v>
      </c>
      <c r="AC60" s="243">
        <v>65.069999999999993</v>
      </c>
      <c r="AD60" s="2">
        <f t="shared" si="0"/>
        <v>1.4000000000000057</v>
      </c>
      <c r="AE60" s="138">
        <f t="shared" si="1"/>
        <v>-6.8681318681319548E-3</v>
      </c>
    </row>
    <row r="61" spans="1:31" x14ac:dyDescent="0.25">
      <c r="L61" t="s">
        <v>65</v>
      </c>
      <c r="M61" s="467">
        <f>K79+M79-F79</f>
        <v>954.30999999999767</v>
      </c>
      <c r="W61" s="94">
        <v>42563</v>
      </c>
      <c r="X61" s="10">
        <v>65.489999999999995</v>
      </c>
      <c r="Y61" s="40">
        <v>66.42</v>
      </c>
      <c r="Z61" s="40">
        <v>65.209999999999994</v>
      </c>
      <c r="AA61" s="10">
        <v>65.8</v>
      </c>
      <c r="AB61" s="95">
        <v>2073700</v>
      </c>
      <c r="AC61" s="243">
        <v>65.52</v>
      </c>
      <c r="AD61" s="2">
        <f t="shared" si="0"/>
        <v>1.210000000000008</v>
      </c>
      <c r="AE61" s="138">
        <f t="shared" si="1"/>
        <v>1.7865465278856574E-2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42562</v>
      </c>
      <c r="X62" s="10">
        <v>63.6</v>
      </c>
      <c r="Y62" s="40">
        <v>65.2</v>
      </c>
      <c r="Z62" s="40">
        <v>63.57</v>
      </c>
      <c r="AA62" s="10">
        <v>64.64</v>
      </c>
      <c r="AB62" s="95">
        <v>2179200</v>
      </c>
      <c r="AC62" s="243">
        <v>64.37</v>
      </c>
      <c r="AD62" s="2">
        <f t="shared" si="0"/>
        <v>1.6300000000000026</v>
      </c>
      <c r="AE62" s="138">
        <f t="shared" si="1"/>
        <v>2.761813537675617E-2</v>
      </c>
    </row>
    <row r="63" spans="1:31" x14ac:dyDescent="0.25">
      <c r="A63" s="265" t="s">
        <v>176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42559</v>
      </c>
      <c r="X63" s="10">
        <v>61.67</v>
      </c>
      <c r="Y63" s="40">
        <v>63.15</v>
      </c>
      <c r="Z63" s="40">
        <v>61.52</v>
      </c>
      <c r="AA63" s="10">
        <v>62.91</v>
      </c>
      <c r="AB63" s="95">
        <v>2299100</v>
      </c>
      <c r="AC63" s="243">
        <v>62.64</v>
      </c>
      <c r="AD63" s="2">
        <f t="shared" si="0"/>
        <v>1.6299999999999955</v>
      </c>
      <c r="AE63" s="138">
        <f t="shared" si="1"/>
        <v>3.3151904997525961E-2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42558</v>
      </c>
      <c r="X64" s="10">
        <v>59.39</v>
      </c>
      <c r="Y64" s="40">
        <v>61.2</v>
      </c>
      <c r="Z64" s="40">
        <v>59.34</v>
      </c>
      <c r="AA64" s="10">
        <v>60.89</v>
      </c>
      <c r="AB64" s="95">
        <v>2860000</v>
      </c>
      <c r="AC64" s="243">
        <v>60.63</v>
      </c>
      <c r="AD64" s="2">
        <f t="shared" si="0"/>
        <v>1.8599999999999994</v>
      </c>
      <c r="AE64" s="138">
        <f t="shared" si="1"/>
        <v>2.9197080291970989E-2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42557</v>
      </c>
      <c r="X65" s="10">
        <v>58.25</v>
      </c>
      <c r="Y65" s="40">
        <v>59.26</v>
      </c>
      <c r="Z65" s="40">
        <v>57.19</v>
      </c>
      <c r="AA65" s="10">
        <v>59.16</v>
      </c>
      <c r="AB65" s="95">
        <v>3848000</v>
      </c>
      <c r="AC65" s="243">
        <v>58.91</v>
      </c>
      <c r="AD65" s="2">
        <f t="shared" si="0"/>
        <v>2.0700000000000003</v>
      </c>
      <c r="AE65" s="138">
        <f t="shared" si="1"/>
        <v>5.8050196346250971E-3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42556</v>
      </c>
      <c r="X66" s="10">
        <v>60.67</v>
      </c>
      <c r="Y66" s="40">
        <v>60.74</v>
      </c>
      <c r="Z66" s="40">
        <v>58.08</v>
      </c>
      <c r="AA66" s="10">
        <v>58.82</v>
      </c>
      <c r="AB66" s="95">
        <v>3668100</v>
      </c>
      <c r="AC66" s="243">
        <v>58.57</v>
      </c>
      <c r="AD66" s="2">
        <f t="shared" si="0"/>
        <v>2.6600000000000037</v>
      </c>
      <c r="AE66" s="138">
        <f t="shared" si="1"/>
        <v>-6.0324081501684557E-2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42552</v>
      </c>
      <c r="X67" s="10">
        <v>62.48</v>
      </c>
      <c r="Y67" s="40">
        <v>63.22</v>
      </c>
      <c r="Z67" s="40">
        <v>61.87</v>
      </c>
      <c r="AA67" s="10">
        <v>62.6</v>
      </c>
      <c r="AB67" s="95">
        <v>2110200</v>
      </c>
      <c r="AC67" s="243">
        <v>62.33</v>
      </c>
      <c r="AD67" s="2">
        <f t="shared" si="0"/>
        <v>1.3500000000000014</v>
      </c>
      <c r="AE67" s="138">
        <f t="shared" si="1"/>
        <v>-1.079193778765275E-2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42551</v>
      </c>
      <c r="X68" s="10">
        <v>62.03</v>
      </c>
      <c r="Y68" s="40">
        <v>63.31</v>
      </c>
      <c r="Z68" s="40">
        <v>61.68</v>
      </c>
      <c r="AA68" s="10">
        <v>63.28</v>
      </c>
      <c r="AB68" s="95">
        <v>3375700</v>
      </c>
      <c r="AC68" s="243">
        <v>63.01</v>
      </c>
      <c r="AD68" s="2">
        <f>Y68-Z68</f>
        <v>1.6300000000000026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4" t="s">
        <v>202</v>
      </c>
      <c r="B80" s="485"/>
      <c r="C80" s="486">
        <f>SumByColor($A$19,C63:C78)</f>
        <v>0</v>
      </c>
      <c r="D80" s="486"/>
      <c r="E80" s="486"/>
      <c r="F80" s="487">
        <f>SumByColor($A$19,F63:F78)</f>
        <v>0</v>
      </c>
      <c r="G80" s="486"/>
      <c r="H80" s="486">
        <f>SumByColor($A$19,H63:H78)</f>
        <v>0</v>
      </c>
      <c r="I80" s="486"/>
      <c r="J80" s="486"/>
      <c r="K80" s="487">
        <f>SumByColor($A$19,K63:K78)</f>
        <v>0</v>
      </c>
      <c r="L80" s="486"/>
      <c r="M80" s="487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97" priority="27">
      <formula>F40&gt;0</formula>
    </cfRule>
    <cfRule type="expression" dxfId="396" priority="28">
      <formula>F40&lt;0</formula>
    </cfRule>
  </conditionalFormatting>
  <conditionalFormatting sqref="F40:F45">
    <cfRule type="expression" dxfId="395" priority="29">
      <formula>F40&gt;0</formula>
    </cfRule>
    <cfRule type="expression" dxfId="394" priority="30">
      <formula>F40&lt;0</formula>
    </cfRule>
  </conditionalFormatting>
  <conditionalFormatting sqref="H40:H45">
    <cfRule type="expression" dxfId="393" priority="25">
      <formula>H40&gt;0</formula>
    </cfRule>
    <cfRule type="expression" dxfId="392" priority="26">
      <formula>H40&lt;0</formula>
    </cfRule>
  </conditionalFormatting>
  <conditionalFormatting sqref="F23:F39">
    <cfRule type="expression" dxfId="391" priority="11">
      <formula>F23&gt;0</formula>
    </cfRule>
    <cfRule type="expression" dxfId="390" priority="12">
      <formula>F23&lt;0</formula>
    </cfRule>
  </conditionalFormatting>
  <conditionalFormatting sqref="H23:H39">
    <cfRule type="expression" dxfId="389" priority="9">
      <formula>H23&gt;0</formula>
    </cfRule>
    <cfRule type="expression" dxfId="388" priority="10">
      <formula>H23&lt;0</formula>
    </cfRule>
  </conditionalFormatting>
  <conditionalFormatting sqref="Q7">
    <cfRule type="expression" dxfId="387" priority="7">
      <formula>Q7&gt;0</formula>
    </cfRule>
    <cfRule type="expression" dxfId="386" priority="8">
      <formula>Q7&lt;0</formula>
    </cfRule>
  </conditionalFormatting>
  <conditionalFormatting sqref="Q8">
    <cfRule type="expression" dxfId="385" priority="5">
      <formula>Q8&gt;0</formula>
    </cfRule>
    <cfRule type="expression" dxfId="38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25" style="80"/>
    <col min="5" max="5" width="9.125" style="2"/>
    <col min="6" max="6" width="9.875" style="2" bestFit="1" customWidth="1"/>
    <col min="7" max="7" width="9.625" bestFit="1" customWidth="1"/>
    <col min="9" max="9" width="9.125" style="80"/>
    <col min="10" max="10" width="9.125" style="2"/>
    <col min="11" max="11" width="9.875" style="2" bestFit="1" customWidth="1"/>
    <col min="17" max="17" width="9.625" bestFit="1" customWidth="1"/>
    <col min="18" max="18" width="21.25" customWidth="1"/>
    <col min="20" max="20" width="18.625" bestFit="1" customWidth="1"/>
    <col min="21" max="21" width="11.75" style="34" customWidth="1"/>
    <col min="23" max="23" width="11.75" style="30" customWidth="1"/>
    <col min="24" max="24" width="8.625" style="2" customWidth="1"/>
    <col min="25" max="26" width="5.625" style="2" customWidth="1"/>
    <col min="27" max="27" width="5.875" style="2" customWidth="1"/>
    <col min="28" max="28" width="9.125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42646</v>
      </c>
      <c r="X2" s="41">
        <v>65.22</v>
      </c>
      <c r="Y2" s="41">
        <v>66.03</v>
      </c>
      <c r="Z2" s="41">
        <v>64.930000000000007</v>
      </c>
      <c r="AA2" s="41">
        <v>65.94</v>
      </c>
      <c r="AB2" s="104">
        <v>1006300</v>
      </c>
      <c r="AC2" s="9">
        <v>65.94</v>
      </c>
      <c r="AD2" s="2">
        <f>Y2-Z2</f>
        <v>1.0999999999999943</v>
      </c>
      <c r="AE2" s="138">
        <f>AC2/AC3-1</f>
        <v>8.2568807339449268E-3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67</v>
      </c>
      <c r="W3" s="123">
        <v>42643</v>
      </c>
      <c r="X3" s="41">
        <v>65.12</v>
      </c>
      <c r="Y3" s="41">
        <v>65.67</v>
      </c>
      <c r="Z3" s="41">
        <v>64.7</v>
      </c>
      <c r="AA3" s="41">
        <v>65.400000000000006</v>
      </c>
      <c r="AB3" s="104">
        <v>891800</v>
      </c>
      <c r="AC3" s="9">
        <v>65.400000000000006</v>
      </c>
      <c r="AD3" s="2">
        <f t="shared" ref="AD3:AD66" si="0">Y3-Z3</f>
        <v>0.96999999999999886</v>
      </c>
      <c r="AE3" s="138">
        <f t="shared" ref="AE3:AE66" si="1">AC3/AC4-1</f>
        <v>1.3168086754454134E-2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67</v>
      </c>
      <c r="R4" s="527">
        <v>1.6199999999999999E-2</v>
      </c>
      <c r="T4" s="1"/>
      <c r="W4" s="123">
        <v>42642</v>
      </c>
      <c r="X4" s="41">
        <v>64.5</v>
      </c>
      <c r="Y4" s="41">
        <v>64.84</v>
      </c>
      <c r="Z4" s="41">
        <v>64.2</v>
      </c>
      <c r="AA4" s="41">
        <v>64.55</v>
      </c>
      <c r="AB4" s="104">
        <v>773300</v>
      </c>
      <c r="AC4" s="9">
        <v>64.55</v>
      </c>
      <c r="AD4" s="2">
        <f t="shared" si="0"/>
        <v>0.64000000000000057</v>
      </c>
      <c r="AE4" s="138">
        <f t="shared" si="1"/>
        <v>1.3962147067949626E-3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42641</v>
      </c>
      <c r="X5" s="41">
        <v>64.150000000000006</v>
      </c>
      <c r="Y5" s="41">
        <v>64.489999999999995</v>
      </c>
      <c r="Z5" s="41">
        <v>63.94</v>
      </c>
      <c r="AA5" s="41">
        <v>64.459999999999994</v>
      </c>
      <c r="AB5" s="104">
        <v>1255800</v>
      </c>
      <c r="AC5" s="9">
        <v>64.459999999999994</v>
      </c>
      <c r="AD5" s="2">
        <f t="shared" si="0"/>
        <v>0.54999999999999716</v>
      </c>
      <c r="AE5" s="138">
        <f t="shared" si="1"/>
        <v>7.1874999999999023E-3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42640</v>
      </c>
      <c r="X6" s="41">
        <v>63.45</v>
      </c>
      <c r="Y6" s="41">
        <v>64.150000000000006</v>
      </c>
      <c r="Z6" s="41">
        <v>63.17</v>
      </c>
      <c r="AA6" s="41">
        <v>64</v>
      </c>
      <c r="AB6" s="104">
        <v>920100</v>
      </c>
      <c r="AC6" s="9">
        <v>64</v>
      </c>
      <c r="AD6" s="2">
        <f t="shared" si="0"/>
        <v>0.98000000000000398</v>
      </c>
      <c r="AE6" s="138">
        <f t="shared" si="1"/>
        <v>4.3942247332078299E-3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185</v>
      </c>
      <c r="Q7" s="2">
        <f>Q10+Q8</f>
        <v>121.94999999999982</v>
      </c>
      <c r="R7">
        <v>0</v>
      </c>
      <c r="W7" s="123">
        <v>42639</v>
      </c>
      <c r="X7" s="41">
        <v>63.81</v>
      </c>
      <c r="Y7" s="41">
        <v>64.040000000000006</v>
      </c>
      <c r="Z7" s="41">
        <v>63.5</v>
      </c>
      <c r="AA7" s="41">
        <v>63.72</v>
      </c>
      <c r="AB7" s="104">
        <v>670700</v>
      </c>
      <c r="AC7" s="9">
        <v>63.72</v>
      </c>
      <c r="AD7" s="2">
        <f t="shared" si="0"/>
        <v>0.54000000000000625</v>
      </c>
      <c r="AE7" s="138">
        <f t="shared" si="1"/>
        <v>-6.0832943378568149E-3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188</v>
      </c>
      <c r="P8" s="34"/>
      <c r="Q8" s="2">
        <f>K18+M18-F18+Q2*Q4</f>
        <v>0</v>
      </c>
      <c r="R8" s="166"/>
      <c r="W8" s="123">
        <v>42636</v>
      </c>
      <c r="X8" s="41">
        <v>64.66</v>
      </c>
      <c r="Y8" s="41">
        <v>64.790000000000006</v>
      </c>
      <c r="Z8" s="41">
        <v>63.99</v>
      </c>
      <c r="AA8" s="41">
        <v>64.11</v>
      </c>
      <c r="AB8" s="104">
        <v>726700</v>
      </c>
      <c r="AC8" s="9">
        <v>64.11</v>
      </c>
      <c r="AD8" s="2">
        <f t="shared" si="0"/>
        <v>0.80000000000000426</v>
      </c>
      <c r="AE8" s="138">
        <f t="shared" si="1"/>
        <v>-1.2628985060834874E-2</v>
      </c>
      <c r="AL8" s="234"/>
      <c r="AO8" s="234"/>
    </row>
    <row r="9" spans="1:42" x14ac:dyDescent="0.25">
      <c r="O9" s="11" t="s">
        <v>222</v>
      </c>
      <c r="Q9" s="138">
        <f>IF(Q2=0, 0, Q8/Q6)</f>
        <v>0</v>
      </c>
      <c r="W9" s="123">
        <v>42635</v>
      </c>
      <c r="X9" s="41">
        <v>65.010000000000005</v>
      </c>
      <c r="Y9" s="41">
        <v>65.239999999999995</v>
      </c>
      <c r="Z9" s="41">
        <v>64.849999999999994</v>
      </c>
      <c r="AA9" s="41">
        <v>64.930000000000007</v>
      </c>
      <c r="AB9" s="104">
        <v>1245200</v>
      </c>
      <c r="AC9" s="9">
        <v>64.930000000000007</v>
      </c>
      <c r="AD9" s="2">
        <f t="shared" si="0"/>
        <v>0.39000000000000057</v>
      </c>
      <c r="AE9" s="138">
        <f t="shared" si="1"/>
        <v>9.9548918960958854E-3</v>
      </c>
      <c r="AL9" s="234"/>
      <c r="AO9" s="234"/>
    </row>
    <row r="10" spans="1:42" x14ac:dyDescent="0.25">
      <c r="O10" s="11" t="s">
        <v>221</v>
      </c>
      <c r="P10" s="34"/>
      <c r="Q10" s="2">
        <f>M36</f>
        <v>121.94999999999982</v>
      </c>
      <c r="W10" s="123">
        <v>42634</v>
      </c>
      <c r="X10" s="41">
        <v>63.2</v>
      </c>
      <c r="Y10" s="41">
        <v>64.37</v>
      </c>
      <c r="Z10" s="41">
        <v>63.13</v>
      </c>
      <c r="AA10" s="41">
        <v>64.290000000000006</v>
      </c>
      <c r="AB10" s="104">
        <v>1177800</v>
      </c>
      <c r="AC10" s="9">
        <v>64.290000000000006</v>
      </c>
      <c r="AD10" s="2">
        <f t="shared" si="0"/>
        <v>1.240000000000002</v>
      </c>
      <c r="AE10" s="138">
        <f t="shared" si="1"/>
        <v>2.3726114649681662E-2</v>
      </c>
      <c r="AL10" s="234"/>
      <c r="AO10" s="234"/>
    </row>
    <row r="11" spans="1:42" x14ac:dyDescent="0.25">
      <c r="O11" s="11" t="s">
        <v>182</v>
      </c>
      <c r="P11" s="34"/>
      <c r="Q11" s="138">
        <f>IF(U58="N/A (N/A)", 0, VALUE(TRIM(CLEAN(MID(U58, FIND("(", U58)+1, 5)))))</f>
        <v>1.77E-2</v>
      </c>
      <c r="T11" s="11"/>
      <c r="W11" s="123">
        <v>42633</v>
      </c>
      <c r="X11" s="41">
        <v>63.25</v>
      </c>
      <c r="Y11" s="41">
        <v>63.62</v>
      </c>
      <c r="Z11" s="41">
        <v>62.66</v>
      </c>
      <c r="AA11" s="41">
        <v>62.8</v>
      </c>
      <c r="AB11" s="104">
        <v>892200</v>
      </c>
      <c r="AC11" s="9">
        <v>62.8</v>
      </c>
      <c r="AD11" s="2">
        <f t="shared" si="0"/>
        <v>0.96000000000000085</v>
      </c>
      <c r="AE11" s="138">
        <f t="shared" si="1"/>
        <v>-2.0657873828063833E-3</v>
      </c>
      <c r="AL11" s="234"/>
      <c r="AO11" s="234"/>
    </row>
    <row r="12" spans="1:42" x14ac:dyDescent="0.25">
      <c r="W12" s="123">
        <v>42632</v>
      </c>
      <c r="X12" s="41">
        <v>62.86</v>
      </c>
      <c r="Y12" s="41">
        <v>63.22</v>
      </c>
      <c r="Z12" s="41">
        <v>62.79</v>
      </c>
      <c r="AA12" s="41">
        <v>62.93</v>
      </c>
      <c r="AB12" s="104">
        <v>1130900</v>
      </c>
      <c r="AC12" s="9">
        <v>62.93</v>
      </c>
      <c r="AD12" s="2">
        <f t="shared" si="0"/>
        <v>0.42999999999999972</v>
      </c>
      <c r="AE12" s="138">
        <f t="shared" si="1"/>
        <v>4.1487154938566473E-3</v>
      </c>
      <c r="AL12" s="234"/>
      <c r="AO12" s="234"/>
    </row>
    <row r="13" spans="1:42" x14ac:dyDescent="0.25">
      <c r="W13" s="123">
        <v>42629</v>
      </c>
      <c r="X13" s="41">
        <v>62.29</v>
      </c>
      <c r="Y13" s="41">
        <v>62.93</v>
      </c>
      <c r="Z13" s="41">
        <v>61.9</v>
      </c>
      <c r="AA13" s="41">
        <v>62.67</v>
      </c>
      <c r="AB13" s="104">
        <v>785200</v>
      </c>
      <c r="AC13" s="9">
        <v>62.67</v>
      </c>
      <c r="AD13" s="2">
        <f t="shared" si="0"/>
        <v>1.0300000000000011</v>
      </c>
      <c r="AE13" s="138">
        <f t="shared" si="1"/>
        <v>7.9846694346863423E-4</v>
      </c>
    </row>
    <row r="14" spans="1:42" x14ac:dyDescent="0.25">
      <c r="W14" s="123">
        <v>42628</v>
      </c>
      <c r="X14" s="41">
        <v>61.23</v>
      </c>
      <c r="Y14" s="41">
        <v>62.69</v>
      </c>
      <c r="Z14" s="41">
        <v>61.23</v>
      </c>
      <c r="AA14" s="41">
        <v>62.62</v>
      </c>
      <c r="AB14" s="104">
        <v>1026400</v>
      </c>
      <c r="AC14" s="9">
        <v>62.62</v>
      </c>
      <c r="AD14" s="2">
        <f t="shared" si="0"/>
        <v>1.4600000000000009</v>
      </c>
      <c r="AE14" s="138">
        <f t="shared" si="1"/>
        <v>2.1366824335344869E-2</v>
      </c>
    </row>
    <row r="15" spans="1:42" x14ac:dyDescent="0.25">
      <c r="V15" s="2"/>
      <c r="W15" s="123">
        <v>42627</v>
      </c>
      <c r="X15" s="41">
        <v>61.19</v>
      </c>
      <c r="Y15" s="41">
        <v>61.9</v>
      </c>
      <c r="Z15" s="41">
        <v>61.11</v>
      </c>
      <c r="AA15" s="41">
        <v>61.31</v>
      </c>
      <c r="AB15" s="104">
        <v>849400</v>
      </c>
      <c r="AC15" s="9">
        <v>61.31</v>
      </c>
      <c r="AD15" s="2">
        <f t="shared" si="0"/>
        <v>0.78999999999999915</v>
      </c>
      <c r="AE15" s="138">
        <f t="shared" si="1"/>
        <v>-1.4657980456025399E-3</v>
      </c>
      <c r="AL15" s="234"/>
      <c r="AO15" s="234"/>
      <c r="AP15" s="234"/>
    </row>
    <row r="16" spans="1:42" x14ac:dyDescent="0.25">
      <c r="V16" s="2"/>
      <c r="W16" s="123">
        <v>42626</v>
      </c>
      <c r="X16" s="41">
        <v>62.05</v>
      </c>
      <c r="Y16" s="41">
        <v>62.55</v>
      </c>
      <c r="Z16" s="41">
        <v>61.37</v>
      </c>
      <c r="AA16" s="41">
        <v>61.4</v>
      </c>
      <c r="AB16" s="104">
        <v>819700</v>
      </c>
      <c r="AC16" s="9">
        <v>61.4</v>
      </c>
      <c r="AD16" s="2">
        <f t="shared" si="0"/>
        <v>1.1799999999999997</v>
      </c>
      <c r="AE16" s="138">
        <f t="shared" si="1"/>
        <v>-2.2759828107591917E-2</v>
      </c>
    </row>
    <row r="17" spans="1:42" x14ac:dyDescent="0.25">
      <c r="V17" s="2"/>
      <c r="W17" s="123">
        <v>42625</v>
      </c>
      <c r="X17" s="41">
        <v>61.81</v>
      </c>
      <c r="Y17" s="41">
        <v>63.35</v>
      </c>
      <c r="Z17" s="41">
        <v>61.56</v>
      </c>
      <c r="AA17" s="41">
        <v>62.83</v>
      </c>
      <c r="AB17" s="104">
        <v>1160200</v>
      </c>
      <c r="AC17" s="9">
        <v>62.83</v>
      </c>
      <c r="AD17" s="2">
        <f t="shared" si="0"/>
        <v>1.7899999999999991</v>
      </c>
      <c r="AE17" s="138">
        <f t="shared" si="1"/>
        <v>1.0453522032807916E-2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42622</v>
      </c>
      <c r="X18" s="41">
        <v>63.88</v>
      </c>
      <c r="Y18" s="41">
        <v>63.94</v>
      </c>
      <c r="Z18" s="41">
        <v>62.18</v>
      </c>
      <c r="AA18" s="41">
        <v>62.18</v>
      </c>
      <c r="AB18" s="104">
        <v>1121100</v>
      </c>
      <c r="AC18" s="9">
        <v>62.18</v>
      </c>
      <c r="AD18" s="2">
        <f t="shared" si="0"/>
        <v>1.759999999999998</v>
      </c>
      <c r="AE18" s="138">
        <f t="shared" si="1"/>
        <v>-4.058015738311993E-2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42621</v>
      </c>
      <c r="X19" s="41">
        <v>65.03</v>
      </c>
      <c r="Y19" s="41">
        <v>65.099999999999994</v>
      </c>
      <c r="Z19" s="41">
        <v>64.37</v>
      </c>
      <c r="AA19" s="41">
        <v>64.81</v>
      </c>
      <c r="AB19" s="104">
        <v>409500</v>
      </c>
      <c r="AC19" s="9">
        <v>64.81</v>
      </c>
      <c r="AD19" s="2">
        <f t="shared" si="0"/>
        <v>0.72999999999998977</v>
      </c>
      <c r="AE19" s="138">
        <f t="shared" si="1"/>
        <v>-3.6894696387393955E-3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42620</v>
      </c>
      <c r="X20" s="41">
        <v>65.260000000000005</v>
      </c>
      <c r="Y20" s="41">
        <v>65.73</v>
      </c>
      <c r="Z20" s="41">
        <v>64.95</v>
      </c>
      <c r="AA20" s="41">
        <v>65.05</v>
      </c>
      <c r="AB20" s="104">
        <v>747000</v>
      </c>
      <c r="AC20" s="9">
        <v>65.05</v>
      </c>
      <c r="AD20" s="2">
        <f t="shared" si="0"/>
        <v>0.78000000000000114</v>
      </c>
      <c r="AE20" s="138" t="e">
        <f t="shared" si="1"/>
        <v>#DIV/0!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42620</v>
      </c>
      <c r="X21" s="41" t="s">
        <v>361</v>
      </c>
      <c r="Y21" s="41"/>
      <c r="Z21" s="41"/>
      <c r="AA21" s="41"/>
      <c r="AB21" s="104"/>
      <c r="AC21" s="9"/>
      <c r="AD21" s="2">
        <f t="shared" si="0"/>
        <v>0</v>
      </c>
      <c r="AE21" s="138">
        <f t="shared" si="1"/>
        <v>-1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159</v>
      </c>
      <c r="J22" s="3"/>
      <c r="K22" s="3"/>
      <c r="L22" s="4"/>
      <c r="W22" s="123">
        <v>42619</v>
      </c>
      <c r="X22" s="41">
        <v>65.73</v>
      </c>
      <c r="Y22" s="41">
        <v>65.790000000000006</v>
      </c>
      <c r="Z22" s="41">
        <v>65.349999999999994</v>
      </c>
      <c r="AA22" s="41">
        <v>65.44</v>
      </c>
      <c r="AB22" s="104">
        <v>685700</v>
      </c>
      <c r="AC22" s="9">
        <v>65.150000000000006</v>
      </c>
      <c r="AD22" s="2">
        <f t="shared" si="0"/>
        <v>0.44000000000001194</v>
      </c>
      <c r="AE22" s="138">
        <f t="shared" si="1"/>
        <v>-3.0688967316239157E-4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42615</v>
      </c>
      <c r="X23" s="41">
        <v>65.12</v>
      </c>
      <c r="Y23" s="41">
        <v>65.81</v>
      </c>
      <c r="Z23" s="41">
        <v>64.900000000000006</v>
      </c>
      <c r="AA23" s="41">
        <v>65.459999999999994</v>
      </c>
      <c r="AB23" s="104">
        <v>897400</v>
      </c>
      <c r="AC23" s="9">
        <v>65.17</v>
      </c>
      <c r="AD23" s="2">
        <f t="shared" si="0"/>
        <v>0.90999999999999659</v>
      </c>
      <c r="AE23" s="138">
        <f t="shared" si="1"/>
        <v>1.2270891581236398E-2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42614</v>
      </c>
      <c r="X24" s="41">
        <v>64.19</v>
      </c>
      <c r="Y24" s="41">
        <v>64.67</v>
      </c>
      <c r="Z24" s="41">
        <v>63.98</v>
      </c>
      <c r="AA24" s="41">
        <v>64.67</v>
      </c>
      <c r="AB24" s="104">
        <v>637700</v>
      </c>
      <c r="AC24" s="9">
        <v>64.38</v>
      </c>
      <c r="AD24" s="2">
        <f t="shared" si="0"/>
        <v>0.69000000000000483</v>
      </c>
      <c r="AE24" s="138">
        <f t="shared" si="1"/>
        <v>5.623242736644718E-3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42613</v>
      </c>
      <c r="X25" s="41">
        <v>64.63</v>
      </c>
      <c r="Y25" s="41">
        <v>64.72</v>
      </c>
      <c r="Z25" s="41">
        <v>63.99</v>
      </c>
      <c r="AA25" s="41">
        <v>64.31</v>
      </c>
      <c r="AB25" s="104">
        <v>692300</v>
      </c>
      <c r="AC25" s="9">
        <v>64.02</v>
      </c>
      <c r="AD25" s="2">
        <f t="shared" si="0"/>
        <v>0.72999999999999687</v>
      </c>
      <c r="AE25" s="138">
        <f t="shared" si="1"/>
        <v>-9.5915841584158779E-3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42612</v>
      </c>
      <c r="X26" s="41">
        <v>65.150000000000006</v>
      </c>
      <c r="Y26" s="41">
        <v>65.53</v>
      </c>
      <c r="Z26" s="41">
        <v>64.790000000000006</v>
      </c>
      <c r="AA26" s="41">
        <v>64.930000000000007</v>
      </c>
      <c r="AB26" s="104">
        <v>479700</v>
      </c>
      <c r="AC26" s="9">
        <v>64.64</v>
      </c>
      <c r="AD26" s="2">
        <f t="shared" si="0"/>
        <v>0.73999999999999488</v>
      </c>
      <c r="AE26" s="138">
        <f t="shared" si="1"/>
        <v>-6.9135043785528705E-3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42611</v>
      </c>
      <c r="X27" s="41">
        <v>64.98</v>
      </c>
      <c r="Y27" s="41">
        <v>65.73</v>
      </c>
      <c r="Z27" s="41">
        <v>64.86</v>
      </c>
      <c r="AA27" s="41">
        <v>65.38</v>
      </c>
      <c r="AB27" s="104">
        <v>798800</v>
      </c>
      <c r="AC27" s="9">
        <v>65.09</v>
      </c>
      <c r="AD27" s="2">
        <f t="shared" si="0"/>
        <v>0.87000000000000455</v>
      </c>
      <c r="AE27" s="138">
        <f t="shared" si="1"/>
        <v>4.3203209381268426E-3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42608</v>
      </c>
      <c r="X28" s="41">
        <v>65.2</v>
      </c>
      <c r="Y28" s="41">
        <v>65.8</v>
      </c>
      <c r="Z28" s="41">
        <v>64.63</v>
      </c>
      <c r="AA28" s="41">
        <v>65.099999999999994</v>
      </c>
      <c r="AB28" s="104">
        <v>804500</v>
      </c>
      <c r="AC28" s="9">
        <v>64.81</v>
      </c>
      <c r="AD28" s="2">
        <f t="shared" si="0"/>
        <v>1.1700000000000017</v>
      </c>
      <c r="AE28" s="138">
        <f t="shared" si="1"/>
        <v>2.1648368640792004E-3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42607</v>
      </c>
      <c r="X29" s="41">
        <v>64.760000000000005</v>
      </c>
      <c r="Y29" s="41">
        <v>65.16</v>
      </c>
      <c r="Z29" s="41">
        <v>64.510000000000005</v>
      </c>
      <c r="AA29" s="41">
        <v>64.959999999999994</v>
      </c>
      <c r="AB29" s="104">
        <v>528300</v>
      </c>
      <c r="AC29" s="9">
        <v>64.67</v>
      </c>
      <c r="AD29" s="2">
        <f t="shared" si="0"/>
        <v>0.64999999999999147</v>
      </c>
      <c r="AE29" s="138">
        <f t="shared" si="1"/>
        <v>0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42606</v>
      </c>
      <c r="X30" s="41">
        <v>64.95</v>
      </c>
      <c r="Y30" s="41">
        <v>65.489999999999995</v>
      </c>
      <c r="Z30" s="41">
        <v>64.88</v>
      </c>
      <c r="AA30" s="41">
        <v>64.959999999999994</v>
      </c>
      <c r="AB30" s="104">
        <v>501800</v>
      </c>
      <c r="AC30" s="9">
        <v>64.67</v>
      </c>
      <c r="AD30" s="2">
        <f t="shared" si="0"/>
        <v>0.60999999999999943</v>
      </c>
      <c r="AE30" s="138">
        <f t="shared" si="1"/>
        <v>-3.0830892554339906E-3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42605</v>
      </c>
      <c r="X31" s="41">
        <v>65.27</v>
      </c>
      <c r="Y31" s="41">
        <v>65.400000000000006</v>
      </c>
      <c r="Z31" s="41">
        <v>64.739999999999995</v>
      </c>
      <c r="AA31" s="41">
        <v>65.16</v>
      </c>
      <c r="AB31" s="104">
        <v>510500</v>
      </c>
      <c r="AC31" s="9">
        <v>64.87</v>
      </c>
      <c r="AD31" s="2">
        <f t="shared" si="0"/>
        <v>0.6600000000000108</v>
      </c>
      <c r="AE31" s="138">
        <f t="shared" si="1"/>
        <v>3.7134457682193034E-3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42604</v>
      </c>
      <c r="X32" s="41">
        <v>64.36</v>
      </c>
      <c r="Y32" s="41">
        <v>65.11</v>
      </c>
      <c r="Z32" s="41">
        <v>64.33</v>
      </c>
      <c r="AA32" s="41">
        <v>64.92</v>
      </c>
      <c r="AB32" s="104">
        <v>506900</v>
      </c>
      <c r="AC32" s="9">
        <v>64.63</v>
      </c>
      <c r="AD32" s="2">
        <f t="shared" si="0"/>
        <v>0.78000000000000114</v>
      </c>
      <c r="AE32" s="138">
        <f t="shared" si="1"/>
        <v>1.7048977061375759E-3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42601</v>
      </c>
      <c r="X33" s="41">
        <v>64.41</v>
      </c>
      <c r="Y33" s="41">
        <v>64.98</v>
      </c>
      <c r="Z33" s="41">
        <v>64.239999999999995</v>
      </c>
      <c r="AA33" s="41">
        <v>64.81</v>
      </c>
      <c r="AB33" s="104">
        <v>723800</v>
      </c>
      <c r="AC33" s="9">
        <v>64.52</v>
      </c>
      <c r="AD33" s="2">
        <f t="shared" si="0"/>
        <v>0.74000000000000909</v>
      </c>
      <c r="AE33" s="138">
        <f t="shared" si="1"/>
        <v>1.0861132660977546E-3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42600</v>
      </c>
      <c r="X34" s="41">
        <v>64.290000000000006</v>
      </c>
      <c r="Y34" s="41">
        <v>64.98</v>
      </c>
      <c r="Z34" s="41">
        <v>64.260000000000005</v>
      </c>
      <c r="AA34" s="41">
        <v>64.739999999999995</v>
      </c>
      <c r="AB34" s="104">
        <v>586000</v>
      </c>
      <c r="AC34" s="9">
        <v>64.45</v>
      </c>
      <c r="AD34" s="2">
        <f t="shared" si="0"/>
        <v>0.71999999999999886</v>
      </c>
      <c r="AE34" s="138">
        <f t="shared" si="1"/>
        <v>7.8186082877247376E-3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42599</v>
      </c>
      <c r="X35" s="41">
        <v>63.36</v>
      </c>
      <c r="Y35" s="41">
        <v>64.430000000000007</v>
      </c>
      <c r="Z35" s="41">
        <v>63.2</v>
      </c>
      <c r="AA35" s="41">
        <v>64.239999999999995</v>
      </c>
      <c r="AB35" s="104">
        <v>644400</v>
      </c>
      <c r="AC35" s="9">
        <v>63.95</v>
      </c>
      <c r="AD35" s="2">
        <f t="shared" si="0"/>
        <v>1.230000000000004</v>
      </c>
      <c r="AE35" s="138">
        <f t="shared" si="1"/>
        <v>1.250791640278659E-2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221</v>
      </c>
      <c r="M36" s="2">
        <f>K54+M54-F54</f>
        <v>121.94999999999982</v>
      </c>
      <c r="W36" s="123">
        <v>42598</v>
      </c>
      <c r="X36" s="41">
        <v>63.4</v>
      </c>
      <c r="Y36" s="41">
        <v>63.71</v>
      </c>
      <c r="Z36" s="41">
        <v>63.22</v>
      </c>
      <c r="AA36" s="41">
        <v>63.44</v>
      </c>
      <c r="AB36" s="104">
        <v>601800</v>
      </c>
      <c r="AC36" s="9">
        <v>63.16</v>
      </c>
      <c r="AD36" s="2">
        <f t="shared" si="0"/>
        <v>0.49000000000000199</v>
      </c>
      <c r="AE36" s="138">
        <f t="shared" si="1"/>
        <v>1.2682308180087531E-3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42597</v>
      </c>
      <c r="X37" s="41">
        <v>63.18</v>
      </c>
      <c r="Y37" s="41">
        <v>63.82</v>
      </c>
      <c r="Z37" s="41">
        <v>63.14</v>
      </c>
      <c r="AA37" s="41">
        <v>63.36</v>
      </c>
      <c r="AB37" s="104">
        <v>519300</v>
      </c>
      <c r="AC37" s="9">
        <v>63.08</v>
      </c>
      <c r="AD37" s="2">
        <f t="shared" si="0"/>
        <v>0.67999999999999972</v>
      </c>
      <c r="AE37" s="138">
        <f t="shared" si="1"/>
        <v>4.2986785543701611E-3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42594</v>
      </c>
      <c r="X38" s="41">
        <v>63.38</v>
      </c>
      <c r="Y38" s="41">
        <v>63.53</v>
      </c>
      <c r="Z38" s="41">
        <v>62.81</v>
      </c>
      <c r="AA38" s="41">
        <v>63.09</v>
      </c>
      <c r="AB38" s="104">
        <v>620700</v>
      </c>
      <c r="AC38" s="9">
        <v>62.81</v>
      </c>
      <c r="AD38" s="2">
        <f t="shared" si="0"/>
        <v>0.71999999999999886</v>
      </c>
      <c r="AE38" s="138">
        <f t="shared" si="1"/>
        <v>-6.9565217391304168E-3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42593</v>
      </c>
      <c r="X39" s="41">
        <v>63.45</v>
      </c>
      <c r="Y39" s="41">
        <v>63.8</v>
      </c>
      <c r="Z39" s="41">
        <v>62.91</v>
      </c>
      <c r="AA39" s="41">
        <v>63.53</v>
      </c>
      <c r="AB39" s="104">
        <v>614300</v>
      </c>
      <c r="AC39" s="9">
        <v>63.25</v>
      </c>
      <c r="AD39" s="2">
        <f t="shared" si="0"/>
        <v>0.89000000000000057</v>
      </c>
      <c r="AE39" s="138">
        <f t="shared" si="1"/>
        <v>1.3297020185837782E-2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42592</v>
      </c>
      <c r="X40" s="41">
        <v>63.11</v>
      </c>
      <c r="Y40" s="41">
        <v>63.36</v>
      </c>
      <c r="Z40" s="41">
        <v>62.45</v>
      </c>
      <c r="AA40" s="41">
        <v>62.7</v>
      </c>
      <c r="AB40" s="104">
        <v>856200</v>
      </c>
      <c r="AC40" s="9">
        <v>62.42</v>
      </c>
      <c r="AD40" s="2">
        <f t="shared" si="0"/>
        <v>0.90999999999999659</v>
      </c>
      <c r="AE40" s="138">
        <f t="shared" si="1"/>
        <v>-6.4040986231184149E-4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42591</v>
      </c>
      <c r="X41" s="41">
        <v>62.47</v>
      </c>
      <c r="Y41" s="41">
        <v>63.32</v>
      </c>
      <c r="Z41" s="41">
        <v>62.47</v>
      </c>
      <c r="AA41" s="41">
        <v>62.74</v>
      </c>
      <c r="AB41" s="104">
        <v>894600</v>
      </c>
      <c r="AC41" s="9">
        <v>62.46</v>
      </c>
      <c r="AD41" s="2">
        <f t="shared" si="0"/>
        <v>0.85000000000000142</v>
      </c>
      <c r="AE41" s="138">
        <f t="shared" si="1"/>
        <v>7.2568940493469292E-3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42590</v>
      </c>
      <c r="X42" s="41">
        <v>62.1</v>
      </c>
      <c r="Y42" s="41">
        <v>62.45</v>
      </c>
      <c r="Z42" s="41">
        <v>61.95</v>
      </c>
      <c r="AA42" s="41">
        <v>62.29</v>
      </c>
      <c r="AB42" s="104">
        <v>770200</v>
      </c>
      <c r="AC42" s="9">
        <v>62.01</v>
      </c>
      <c r="AD42" s="2">
        <f t="shared" si="0"/>
        <v>0.5</v>
      </c>
      <c r="AE42" s="138">
        <f t="shared" si="1"/>
        <v>5.5132155018646767E-3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73.7</v>
      </c>
      <c r="T43" s="139" t="s">
        <v>98</v>
      </c>
      <c r="U43" s="140">
        <v>65.400000000000006</v>
      </c>
      <c r="W43" s="123">
        <v>42587</v>
      </c>
      <c r="X43" s="41">
        <v>61.63</v>
      </c>
      <c r="Y43" s="41">
        <v>62.21</v>
      </c>
      <c r="Z43" s="41">
        <v>61.54</v>
      </c>
      <c r="AA43" s="41">
        <v>61.95</v>
      </c>
      <c r="AB43" s="104">
        <v>903700</v>
      </c>
      <c r="AC43" s="9">
        <v>61.67</v>
      </c>
      <c r="AD43" s="2">
        <f t="shared" si="0"/>
        <v>0.67000000000000171</v>
      </c>
      <c r="AE43" s="138">
        <f t="shared" si="1"/>
        <v>2.438231469440888E-3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73.03</v>
      </c>
      <c r="T44" s="108" t="s">
        <v>99</v>
      </c>
      <c r="U44" s="106">
        <v>65.22</v>
      </c>
      <c r="W44" s="123">
        <v>42586</v>
      </c>
      <c r="X44" s="41">
        <v>62.05</v>
      </c>
      <c r="Y44" s="41">
        <v>62.16</v>
      </c>
      <c r="Z44" s="41">
        <v>61.4</v>
      </c>
      <c r="AA44" s="41">
        <v>61.8</v>
      </c>
      <c r="AB44" s="104">
        <v>762200</v>
      </c>
      <c r="AC44" s="9">
        <v>61.52</v>
      </c>
      <c r="AD44" s="2">
        <f t="shared" si="0"/>
        <v>0.75999999999999801</v>
      </c>
      <c r="AE44" s="138">
        <f t="shared" si="1"/>
        <v>-7.4217489512744539E-3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72.36</v>
      </c>
      <c r="Q45" s="2"/>
      <c r="T45" s="108" t="s">
        <v>100</v>
      </c>
      <c r="U45" s="106" t="s">
        <v>489</v>
      </c>
      <c r="W45" s="123">
        <v>42585</v>
      </c>
      <c r="X45" s="41">
        <v>61.88</v>
      </c>
      <c r="Y45" s="41">
        <v>62.66</v>
      </c>
      <c r="Z45" s="41">
        <v>61.71</v>
      </c>
      <c r="AA45" s="41">
        <v>62.26</v>
      </c>
      <c r="AB45" s="104">
        <v>982400</v>
      </c>
      <c r="AC45" s="9">
        <v>61.98</v>
      </c>
      <c r="AD45" s="2">
        <f t="shared" si="0"/>
        <v>0.94999999999999574</v>
      </c>
      <c r="AE45" s="138">
        <f t="shared" si="1"/>
        <v>7.1498212544685025E-3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71.69</v>
      </c>
      <c r="Q46" s="2"/>
      <c r="T46" s="108" t="s">
        <v>101</v>
      </c>
      <c r="U46" s="106" t="s">
        <v>490</v>
      </c>
      <c r="W46" s="123">
        <v>42584</v>
      </c>
      <c r="X46" s="41">
        <v>63.77</v>
      </c>
      <c r="Y46" s="41">
        <v>64.27</v>
      </c>
      <c r="Z46" s="41">
        <v>61.71</v>
      </c>
      <c r="AA46" s="41">
        <v>61.82</v>
      </c>
      <c r="AB46" s="104">
        <v>1317800</v>
      </c>
      <c r="AC46" s="9">
        <v>61.54</v>
      </c>
      <c r="AD46" s="2">
        <f t="shared" si="0"/>
        <v>2.5599999999999952</v>
      </c>
      <c r="AE46" s="138">
        <f t="shared" si="1"/>
        <v>-1.4255966682684584E-2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71.02000000000001</v>
      </c>
      <c r="Q47" s="2"/>
      <c r="T47" s="108" t="s">
        <v>102</v>
      </c>
      <c r="U47" s="106">
        <v>63.98</v>
      </c>
      <c r="W47" s="123">
        <v>42583</v>
      </c>
      <c r="X47" s="41">
        <v>62.8</v>
      </c>
      <c r="Y47" s="41">
        <v>63.14</v>
      </c>
      <c r="Z47" s="41">
        <v>61.9</v>
      </c>
      <c r="AA47" s="41">
        <v>62.71</v>
      </c>
      <c r="AB47" s="104">
        <v>878200</v>
      </c>
      <c r="AC47" s="9">
        <v>62.43</v>
      </c>
      <c r="AD47" s="2">
        <f t="shared" si="0"/>
        <v>1.240000000000002</v>
      </c>
      <c r="AE47" s="138">
        <f t="shared" si="1"/>
        <v>-7.9453360877165258E-3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70.350000000000009</v>
      </c>
      <c r="Q48" s="2"/>
      <c r="T48" s="108" t="s">
        <v>103</v>
      </c>
      <c r="U48" s="106">
        <v>1.22295</v>
      </c>
      <c r="W48" s="123">
        <v>42580</v>
      </c>
      <c r="X48" s="41">
        <v>63.7</v>
      </c>
      <c r="Y48" s="41">
        <v>63.89</v>
      </c>
      <c r="Z48" s="41">
        <v>63.18</v>
      </c>
      <c r="AA48" s="41">
        <v>63.21</v>
      </c>
      <c r="AB48" s="104">
        <v>981800</v>
      </c>
      <c r="AC48" s="9">
        <v>62.93</v>
      </c>
      <c r="AD48" s="2">
        <f t="shared" si="0"/>
        <v>0.71000000000000085</v>
      </c>
      <c r="AE48" s="138">
        <f t="shared" si="1"/>
        <v>-5.53097345132747E-3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69.680000000000007</v>
      </c>
      <c r="Q49" s="2"/>
      <c r="T49" s="108" t="s">
        <v>104</v>
      </c>
      <c r="U49" s="106" t="s">
        <v>130</v>
      </c>
      <c r="W49" s="123">
        <v>42579</v>
      </c>
      <c r="X49" s="41">
        <v>63.74</v>
      </c>
      <c r="Y49" s="41">
        <v>64.22</v>
      </c>
      <c r="Z49" s="41">
        <v>63.48</v>
      </c>
      <c r="AA49" s="41">
        <v>63.56</v>
      </c>
      <c r="AB49" s="104">
        <v>792100</v>
      </c>
      <c r="AC49" s="9">
        <v>63.28</v>
      </c>
      <c r="AD49" s="2">
        <f t="shared" si="0"/>
        <v>0.74000000000000199</v>
      </c>
      <c r="AE49" s="138">
        <f t="shared" si="1"/>
        <v>-1.4202303929303772E-3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69.010000000000005</v>
      </c>
      <c r="Q50" s="2"/>
      <c r="T50" s="108"/>
      <c r="U50" s="106"/>
      <c r="W50" s="123">
        <v>42578</v>
      </c>
      <c r="X50" s="41">
        <v>63.41</v>
      </c>
      <c r="Y50" s="41">
        <v>64.099999999999994</v>
      </c>
      <c r="Z50" s="41">
        <v>63.29</v>
      </c>
      <c r="AA50" s="41">
        <v>63.65</v>
      </c>
      <c r="AB50" s="104">
        <v>1232100</v>
      </c>
      <c r="AC50" s="9">
        <v>63.37</v>
      </c>
      <c r="AD50" s="2">
        <f t="shared" si="0"/>
        <v>0.80999999999999517</v>
      </c>
      <c r="AE50" s="138">
        <f t="shared" si="1"/>
        <v>5.0753370340999027E-3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68.34</v>
      </c>
      <c r="Q51" s="2"/>
      <c r="T51" s="108" t="s">
        <v>105</v>
      </c>
      <c r="U51" s="106" t="s">
        <v>491</v>
      </c>
      <c r="W51" s="123">
        <v>42577</v>
      </c>
      <c r="X51" s="41">
        <v>64.400000000000006</v>
      </c>
      <c r="Y51" s="41">
        <v>64.73</v>
      </c>
      <c r="Z51" s="41">
        <v>62.67</v>
      </c>
      <c r="AA51" s="41">
        <v>63.33</v>
      </c>
      <c r="AB51" s="104">
        <v>1708100</v>
      </c>
      <c r="AC51" s="9">
        <v>63.05</v>
      </c>
      <c r="AD51" s="2">
        <f t="shared" si="0"/>
        <v>2.0600000000000023</v>
      </c>
      <c r="AE51" s="138">
        <f>AC51/AC52-1</f>
        <v>-2.2155404336129392E-3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67.67</v>
      </c>
      <c r="Q52" s="2"/>
      <c r="T52" s="108" t="s">
        <v>106</v>
      </c>
      <c r="U52" s="106" t="s">
        <v>213</v>
      </c>
      <c r="W52" s="123">
        <v>42576</v>
      </c>
      <c r="X52" s="41">
        <v>63.02</v>
      </c>
      <c r="Y52" s="41">
        <v>63.54</v>
      </c>
      <c r="Z52" s="41">
        <v>62.7</v>
      </c>
      <c r="AA52" s="41">
        <v>63.47</v>
      </c>
      <c r="AB52" s="104">
        <v>2205500</v>
      </c>
      <c r="AC52" s="9">
        <v>63.19</v>
      </c>
      <c r="AD52" s="2">
        <f t="shared" si="0"/>
        <v>0.83999999999999631</v>
      </c>
      <c r="AE52" s="138">
        <f t="shared" si="1"/>
        <v>2.2204599524187074E-3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67</v>
      </c>
      <c r="Q53" s="2"/>
      <c r="T53" s="108" t="s">
        <v>107</v>
      </c>
      <c r="U53" s="107">
        <v>1007085</v>
      </c>
      <c r="W53" s="123">
        <v>42573</v>
      </c>
      <c r="X53" s="41">
        <v>63.17</v>
      </c>
      <c r="Y53" s="41">
        <v>63.38</v>
      </c>
      <c r="Z53" s="41">
        <v>62.77</v>
      </c>
      <c r="AA53" s="41">
        <v>63.33</v>
      </c>
      <c r="AB53" s="104">
        <v>736700</v>
      </c>
      <c r="AC53" s="9">
        <v>63.05</v>
      </c>
      <c r="AD53" s="2">
        <f t="shared" si="0"/>
        <v>0.60999999999999943</v>
      </c>
      <c r="AE53" s="138">
        <f t="shared" si="1"/>
        <v>5.9029993618378018E-3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66.33</v>
      </c>
      <c r="Q54" s="2"/>
      <c r="T54" s="108" t="s">
        <v>110</v>
      </c>
      <c r="U54" s="107">
        <v>861502</v>
      </c>
      <c r="W54" s="123">
        <v>42572</v>
      </c>
      <c r="X54" s="41">
        <v>63.31</v>
      </c>
      <c r="Y54" s="41">
        <v>63.57</v>
      </c>
      <c r="Z54" s="41">
        <v>62.53</v>
      </c>
      <c r="AA54" s="41">
        <v>62.96</v>
      </c>
      <c r="AB54" s="104">
        <v>810400</v>
      </c>
      <c r="AC54" s="9">
        <v>62.68</v>
      </c>
      <c r="AD54" s="2">
        <f t="shared" si="0"/>
        <v>1.0399999999999991</v>
      </c>
      <c r="AE54" s="138">
        <f t="shared" si="1"/>
        <v>-1.0576164167324431E-2</v>
      </c>
    </row>
    <row r="55" spans="1:42" x14ac:dyDescent="0.25">
      <c r="O55" s="83">
        <v>0.98</v>
      </c>
      <c r="P55" s="83">
        <f t="shared" si="2"/>
        <v>65.66</v>
      </c>
      <c r="T55" s="108" t="s">
        <v>108</v>
      </c>
      <c r="U55" s="106" t="s">
        <v>492</v>
      </c>
      <c r="W55" s="123">
        <v>42571</v>
      </c>
      <c r="X55" s="41">
        <v>62.43</v>
      </c>
      <c r="Y55" s="41">
        <v>63.77</v>
      </c>
      <c r="Z55" s="41">
        <v>62.35</v>
      </c>
      <c r="AA55" s="41">
        <v>63.63</v>
      </c>
      <c r="AB55" s="104">
        <v>1184700</v>
      </c>
      <c r="AC55" s="9">
        <v>63.35</v>
      </c>
      <c r="AD55" s="2">
        <f t="shared" si="0"/>
        <v>1.4200000000000017</v>
      </c>
      <c r="AE55" s="138">
        <f t="shared" si="1"/>
        <v>1.6853932584269815E-2</v>
      </c>
    </row>
    <row r="56" spans="1:42" x14ac:dyDescent="0.25">
      <c r="O56" s="83">
        <v>0.97</v>
      </c>
      <c r="P56" s="83">
        <f t="shared" si="2"/>
        <v>64.989999999999995</v>
      </c>
      <c r="T56" s="108" t="s">
        <v>111</v>
      </c>
      <c r="U56" s="106">
        <v>19.190000000000001</v>
      </c>
      <c r="W56" s="123">
        <v>42570</v>
      </c>
      <c r="X56" s="41">
        <v>62.3</v>
      </c>
      <c r="Y56" s="41">
        <v>62.7</v>
      </c>
      <c r="Z56" s="41">
        <v>62.14</v>
      </c>
      <c r="AA56" s="41">
        <v>62.58</v>
      </c>
      <c r="AB56" s="104">
        <v>1092300</v>
      </c>
      <c r="AC56" s="9">
        <v>62.3</v>
      </c>
      <c r="AD56" s="2">
        <f t="shared" si="0"/>
        <v>0.56000000000000227</v>
      </c>
      <c r="AE56" s="138">
        <f t="shared" si="1"/>
        <v>-2.2421524663677195E-3</v>
      </c>
    </row>
    <row r="57" spans="1:42" x14ac:dyDescent="0.25">
      <c r="O57" s="83">
        <v>0.96</v>
      </c>
      <c r="P57" s="83">
        <f t="shared" si="2"/>
        <v>64.319999999999993</v>
      </c>
      <c r="T57" s="108" t="s">
        <v>112</v>
      </c>
      <c r="U57" s="106">
        <v>3.44</v>
      </c>
      <c r="W57" s="123">
        <v>42569</v>
      </c>
      <c r="X57" s="41">
        <v>62.08</v>
      </c>
      <c r="Y57" s="41">
        <v>62.88</v>
      </c>
      <c r="Z57" s="41">
        <v>62.04</v>
      </c>
      <c r="AA57" s="41">
        <v>62.72</v>
      </c>
      <c r="AB57" s="104">
        <v>782300</v>
      </c>
      <c r="AC57" s="9">
        <v>62.44</v>
      </c>
      <c r="AD57" s="2">
        <f t="shared" si="0"/>
        <v>0.84000000000000341</v>
      </c>
      <c r="AE57" s="138">
        <f t="shared" si="1"/>
        <v>6.9343654249314213E-3</v>
      </c>
      <c r="AL57" s="234"/>
      <c r="AO57" s="234"/>
    </row>
    <row r="58" spans="1:42" x14ac:dyDescent="0.25">
      <c r="O58" s="83">
        <v>0.95</v>
      </c>
      <c r="P58" s="83">
        <f t="shared" si="2"/>
        <v>63.65</v>
      </c>
      <c r="T58" s="108" t="s">
        <v>109</v>
      </c>
      <c r="U58" s="106" t="s">
        <v>493</v>
      </c>
      <c r="W58" s="123">
        <v>42566</v>
      </c>
      <c r="X58" s="41">
        <v>62.52</v>
      </c>
      <c r="Y58" s="41">
        <v>62.85</v>
      </c>
      <c r="Z58" s="41">
        <v>62.01</v>
      </c>
      <c r="AA58" s="41">
        <v>62.29</v>
      </c>
      <c r="AB58" s="104">
        <v>633400</v>
      </c>
      <c r="AC58" s="9">
        <v>62.01</v>
      </c>
      <c r="AD58" s="2">
        <f t="shared" si="0"/>
        <v>0.84000000000000341</v>
      </c>
      <c r="AE58" s="138">
        <f t="shared" si="1"/>
        <v>-2.2526146419952209E-3</v>
      </c>
    </row>
    <row r="59" spans="1:42" x14ac:dyDescent="0.25">
      <c r="O59" s="83">
        <v>0.94</v>
      </c>
      <c r="P59" s="83">
        <f t="shared" si="2"/>
        <v>62.98</v>
      </c>
      <c r="W59" s="123">
        <v>42565</v>
      </c>
      <c r="X59" s="41">
        <v>62.26</v>
      </c>
      <c r="Y59" s="41">
        <v>62.89</v>
      </c>
      <c r="Z59" s="41">
        <v>62.1</v>
      </c>
      <c r="AA59" s="41">
        <v>62.43</v>
      </c>
      <c r="AB59" s="104">
        <v>985900</v>
      </c>
      <c r="AC59" s="9">
        <v>62.15</v>
      </c>
      <c r="AD59" s="2">
        <f t="shared" si="0"/>
        <v>0.78999999999999915</v>
      </c>
      <c r="AE59" s="138">
        <f t="shared" si="1"/>
        <v>1.1391375101708734E-2</v>
      </c>
      <c r="AL59" s="234"/>
    </row>
    <row r="60" spans="1:42" x14ac:dyDescent="0.25">
      <c r="O60" s="83">
        <v>0.93</v>
      </c>
      <c r="P60" s="83">
        <f t="shared" si="2"/>
        <v>62.31</v>
      </c>
      <c r="W60" s="123">
        <v>42564</v>
      </c>
      <c r="X60" s="41">
        <v>61.29</v>
      </c>
      <c r="Y60" s="41">
        <v>62.03</v>
      </c>
      <c r="Z60" s="41">
        <v>60.88</v>
      </c>
      <c r="AA60" s="41">
        <v>61.73</v>
      </c>
      <c r="AB60" s="104">
        <v>963500</v>
      </c>
      <c r="AC60" s="9">
        <v>61.45</v>
      </c>
      <c r="AD60" s="2">
        <f t="shared" si="0"/>
        <v>1.1499999999999986</v>
      </c>
      <c r="AE60" s="138">
        <f t="shared" si="1"/>
        <v>8.6999343401181761E-3</v>
      </c>
    </row>
    <row r="61" spans="1:42" x14ac:dyDescent="0.25">
      <c r="O61" s="83">
        <v>0.92</v>
      </c>
      <c r="P61" s="83">
        <f t="shared" si="2"/>
        <v>61.64</v>
      </c>
      <c r="W61" s="123">
        <v>42563</v>
      </c>
      <c r="X61" s="41">
        <v>60.71</v>
      </c>
      <c r="Y61" s="41">
        <v>61.39</v>
      </c>
      <c r="Z61" s="41">
        <v>60</v>
      </c>
      <c r="AA61" s="41">
        <v>61.19</v>
      </c>
      <c r="AB61" s="104">
        <v>1162500</v>
      </c>
      <c r="AC61" s="9">
        <v>60.92</v>
      </c>
      <c r="AD61" s="2">
        <f t="shared" si="0"/>
        <v>1.3900000000000006</v>
      </c>
      <c r="AE61" s="138">
        <f t="shared" si="1"/>
        <v>2.8012149848126944E-2</v>
      </c>
      <c r="AL61" s="234"/>
      <c r="AO61" s="234"/>
    </row>
    <row r="62" spans="1:42" x14ac:dyDescent="0.25">
      <c r="O62" s="83">
        <v>0.91</v>
      </c>
      <c r="P62" s="83">
        <f t="shared" si="2"/>
        <v>60.97</v>
      </c>
      <c r="W62" s="123">
        <v>42562</v>
      </c>
      <c r="X62" s="41">
        <v>59.91</v>
      </c>
      <c r="Y62" s="41">
        <v>60.2</v>
      </c>
      <c r="Z62" s="41">
        <v>59.51</v>
      </c>
      <c r="AA62" s="41">
        <v>59.53</v>
      </c>
      <c r="AB62" s="104">
        <v>1145200</v>
      </c>
      <c r="AC62" s="9">
        <v>59.26</v>
      </c>
      <c r="AD62" s="2">
        <f t="shared" si="0"/>
        <v>0.69000000000000483</v>
      </c>
      <c r="AE62" s="138">
        <f t="shared" si="1"/>
        <v>-6.3715627095909388E-3</v>
      </c>
    </row>
    <row r="63" spans="1:42" x14ac:dyDescent="0.25">
      <c r="O63" s="83">
        <v>0.9</v>
      </c>
      <c r="P63" s="83">
        <f t="shared" si="2"/>
        <v>60.300000000000004</v>
      </c>
      <c r="W63" s="123">
        <v>42559</v>
      </c>
      <c r="X63" s="41">
        <v>59.35</v>
      </c>
      <c r="Y63" s="41">
        <v>60.44</v>
      </c>
      <c r="Z63" s="41">
        <v>59.32</v>
      </c>
      <c r="AA63" s="41">
        <v>59.91</v>
      </c>
      <c r="AB63" s="104">
        <v>910700</v>
      </c>
      <c r="AC63" s="9">
        <v>59.64</v>
      </c>
      <c r="AD63" s="2">
        <f t="shared" si="0"/>
        <v>1.1199999999999974</v>
      </c>
      <c r="AE63" s="138">
        <f t="shared" si="1"/>
        <v>1.5321756894790539E-2</v>
      </c>
      <c r="AL63" s="234"/>
      <c r="AO63" s="234"/>
      <c r="AP63" s="234"/>
    </row>
    <row r="64" spans="1:42" x14ac:dyDescent="0.25">
      <c r="W64" s="123">
        <v>42558</v>
      </c>
      <c r="X64" s="41">
        <v>59.91</v>
      </c>
      <c r="Y64" s="41">
        <v>60</v>
      </c>
      <c r="Z64" s="41">
        <v>58.65</v>
      </c>
      <c r="AA64" s="41">
        <v>59</v>
      </c>
      <c r="AB64" s="104">
        <v>683500</v>
      </c>
      <c r="AC64" s="9">
        <v>58.74</v>
      </c>
      <c r="AD64" s="2">
        <f t="shared" si="0"/>
        <v>1.3500000000000014</v>
      </c>
      <c r="AE64" s="138">
        <f t="shared" si="1"/>
        <v>-6.4276048714477785E-3</v>
      </c>
    </row>
    <row r="65" spans="23:41" x14ac:dyDescent="0.25">
      <c r="W65" s="123">
        <v>42557</v>
      </c>
      <c r="X65" s="41">
        <v>58.78</v>
      </c>
      <c r="Y65" s="41">
        <v>59.49</v>
      </c>
      <c r="Z65" s="41">
        <v>58.21</v>
      </c>
      <c r="AA65" s="41">
        <v>59.38</v>
      </c>
      <c r="AB65" s="104">
        <v>495000</v>
      </c>
      <c r="AC65" s="9">
        <v>59.12</v>
      </c>
      <c r="AD65" s="2">
        <f t="shared" si="0"/>
        <v>1.2800000000000011</v>
      </c>
      <c r="AE65" s="138">
        <f t="shared" si="1"/>
        <v>3.0539531727180602E-3</v>
      </c>
      <c r="AL65" s="234"/>
      <c r="AO65" s="234"/>
    </row>
    <row r="66" spans="23:41" x14ac:dyDescent="0.25">
      <c r="W66" s="123">
        <v>42556</v>
      </c>
      <c r="X66" s="41">
        <v>59.46</v>
      </c>
      <c r="Y66" s="41">
        <v>60.23</v>
      </c>
      <c r="Z66" s="41">
        <v>59.04</v>
      </c>
      <c r="AA66" s="41">
        <v>59.2</v>
      </c>
      <c r="AB66" s="104">
        <v>962300</v>
      </c>
      <c r="AC66" s="9">
        <v>58.94</v>
      </c>
      <c r="AD66" s="2">
        <f t="shared" si="0"/>
        <v>1.1899999999999977</v>
      </c>
      <c r="AE66" s="138">
        <f t="shared" si="1"/>
        <v>-6.781959986436048E-4</v>
      </c>
    </row>
    <row r="67" spans="23:41" x14ac:dyDescent="0.25">
      <c r="W67" s="123">
        <v>42552</v>
      </c>
      <c r="X67" s="41">
        <v>59.29</v>
      </c>
      <c r="Y67" s="41">
        <v>59.56</v>
      </c>
      <c r="Z67" s="41">
        <v>58.99</v>
      </c>
      <c r="AA67" s="41">
        <v>59.24</v>
      </c>
      <c r="AB67" s="104">
        <v>345900</v>
      </c>
      <c r="AC67" s="9">
        <v>58.98</v>
      </c>
      <c r="AD67" s="2">
        <f>Y67-Z67</f>
        <v>0.57000000000000028</v>
      </c>
      <c r="AE67" s="138">
        <f>AC67/AC68-1</f>
        <v>3.0612244897958441E-3</v>
      </c>
      <c r="AL67" s="234"/>
    </row>
    <row r="68" spans="23:41" x14ac:dyDescent="0.25">
      <c r="W68" s="123">
        <v>42551</v>
      </c>
      <c r="X68" s="41">
        <v>58.73</v>
      </c>
      <c r="Y68" s="41">
        <v>59.21</v>
      </c>
      <c r="Z68" s="41">
        <v>58.01</v>
      </c>
      <c r="AA68" s="41">
        <v>59.06</v>
      </c>
      <c r="AB68" s="104">
        <v>928600</v>
      </c>
      <c r="AC68" s="9">
        <v>58.8</v>
      </c>
      <c r="AD68" s="2">
        <f>Y68-Z68</f>
        <v>1.2000000000000028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83" priority="39">
      <formula>Q12&gt;0</formula>
    </cfRule>
    <cfRule type="expression" dxfId="38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81" priority="33">
      <formula>F25&gt;0</formula>
    </cfRule>
    <cfRule type="expression" dxfId="380" priority="34">
      <formula>F25&lt;0</formula>
    </cfRule>
  </conditionalFormatting>
  <conditionalFormatting sqref="F30">
    <cfRule type="expression" dxfId="379" priority="31">
      <formula>F30&gt;0</formula>
    </cfRule>
    <cfRule type="expression" dxfId="378" priority="32">
      <formula>F30&lt;0</formula>
    </cfRule>
  </conditionalFormatting>
  <conditionalFormatting sqref="F31">
    <cfRule type="expression" dxfId="377" priority="29">
      <formula>F31&gt;0</formula>
    </cfRule>
    <cfRule type="expression" dxfId="376" priority="30">
      <formula>F31&lt;0</formula>
    </cfRule>
  </conditionalFormatting>
  <conditionalFormatting sqref="F32:F34">
    <cfRule type="expression" dxfId="375" priority="27">
      <formula>F32&gt;0</formula>
    </cfRule>
    <cfRule type="expression" dxfId="374" priority="28">
      <formula>F32&lt;0</formula>
    </cfRule>
  </conditionalFormatting>
  <conditionalFormatting sqref="H25:H29">
    <cfRule type="expression" dxfId="373" priority="25">
      <formula>H25&gt;0</formula>
    </cfRule>
    <cfRule type="expression" dxfId="372" priority="26">
      <formula>H25&lt;0</formula>
    </cfRule>
  </conditionalFormatting>
  <conditionalFormatting sqref="H30">
    <cfRule type="expression" dxfId="371" priority="23">
      <formula>H30&gt;0</formula>
    </cfRule>
    <cfRule type="expression" dxfId="370" priority="24">
      <formula>H30&lt;0</formula>
    </cfRule>
  </conditionalFormatting>
  <conditionalFormatting sqref="H31">
    <cfRule type="expression" dxfId="369" priority="21">
      <formula>H31&gt;0</formula>
    </cfRule>
    <cfRule type="expression" dxfId="368" priority="22">
      <formula>H31&lt;0</formula>
    </cfRule>
  </conditionalFormatting>
  <conditionalFormatting sqref="H32:H34">
    <cfRule type="expression" dxfId="367" priority="19">
      <formula>H32&gt;0</formula>
    </cfRule>
    <cfRule type="expression" dxfId="366" priority="20">
      <formula>H32&lt;0</formula>
    </cfRule>
  </conditionalFormatting>
  <conditionalFormatting sqref="F35">
    <cfRule type="expression" dxfId="365" priority="17">
      <formula>F35&gt;0</formula>
    </cfRule>
    <cfRule type="expression" dxfId="364" priority="18">
      <formula>F35&lt;0</formula>
    </cfRule>
  </conditionalFormatting>
  <conditionalFormatting sqref="H35">
    <cfRule type="expression" dxfId="363" priority="15">
      <formula>H35&gt;0</formula>
    </cfRule>
    <cfRule type="expression" dxfId="362" priority="16">
      <formula>H35&lt;0</formula>
    </cfRule>
  </conditionalFormatting>
  <conditionalFormatting sqref="F36">
    <cfRule type="expression" dxfId="361" priority="13">
      <formula>F36&gt;0</formula>
    </cfRule>
    <cfRule type="expression" dxfId="360" priority="14">
      <formula>F36&lt;0</formula>
    </cfRule>
  </conditionalFormatting>
  <conditionalFormatting sqref="H36">
    <cfRule type="expression" dxfId="359" priority="11">
      <formula>H36&gt;0</formula>
    </cfRule>
    <cfRule type="expression" dxfId="358" priority="12">
      <formula>H36&lt;0</formula>
    </cfRule>
  </conditionalFormatting>
  <conditionalFormatting sqref="H23:H24">
    <cfRule type="expression" dxfId="357" priority="5">
      <formula>H23&gt;0</formula>
    </cfRule>
    <cfRule type="expression" dxfId="356" priority="6">
      <formula>H23&lt;0</formula>
    </cfRule>
  </conditionalFormatting>
  <conditionalFormatting sqref="F23:F24">
    <cfRule type="expression" dxfId="355" priority="7">
      <formula>F23&gt;0</formula>
    </cfRule>
    <cfRule type="expression" dxfId="354" priority="8">
      <formula>F23&lt;0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0" style="2" bestFit="1" customWidth="1"/>
    <col min="10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1.5" customWidth="1"/>
    <col min="23" max="23" width="11.875" style="34" customWidth="1"/>
    <col min="24" max="24" width="8.75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179</v>
      </c>
      <c r="B2" s="525">
        <v>42627</v>
      </c>
      <c r="C2" s="4">
        <v>40</v>
      </c>
      <c r="D2" s="3">
        <v>46.47</v>
      </c>
      <c r="E2" s="3">
        <v>0</v>
      </c>
      <c r="F2" s="3">
        <f>D2*C2+E2</f>
        <v>1858.8</v>
      </c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80</v>
      </c>
      <c r="T2" s="85">
        <v>42566</v>
      </c>
      <c r="U2" t="s">
        <v>271</v>
      </c>
      <c r="W2" s="94">
        <v>42646</v>
      </c>
      <c r="X2" s="10">
        <v>44.12</v>
      </c>
      <c r="Y2" s="10">
        <v>44.16</v>
      </c>
      <c r="Z2" s="10">
        <v>43.56</v>
      </c>
      <c r="AA2" s="10">
        <v>43.83</v>
      </c>
      <c r="AB2" s="95">
        <v>38053600</v>
      </c>
      <c r="AC2" s="10">
        <v>43.83</v>
      </c>
      <c r="AD2" s="2">
        <f>Y2-Z2</f>
        <v>0.59999999999999432</v>
      </c>
      <c r="AE2" s="138">
        <f>AC2/AC3-1</f>
        <v>-1.0162601626016343E-2</v>
      </c>
    </row>
    <row r="3" spans="1:40" x14ac:dyDescent="0.25">
      <c r="A3" s="23" t="s">
        <v>71</v>
      </c>
      <c r="B3" s="525">
        <v>42639</v>
      </c>
      <c r="C3" s="4">
        <v>40</v>
      </c>
      <c r="D3" s="3">
        <v>44.8</v>
      </c>
      <c r="E3" s="3">
        <v>0</v>
      </c>
      <c r="F3" s="3">
        <f>D3*C3+E3</f>
        <v>1792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45.635000000000005</v>
      </c>
      <c r="T3" s="121"/>
      <c r="W3" s="94">
        <v>42643</v>
      </c>
      <c r="X3" s="10">
        <v>44.33</v>
      </c>
      <c r="Y3" s="10">
        <v>44.73</v>
      </c>
      <c r="Z3" s="10">
        <v>44.1</v>
      </c>
      <c r="AA3" s="10">
        <v>44.28</v>
      </c>
      <c r="AB3" s="95">
        <v>53429600</v>
      </c>
      <c r="AC3" s="10">
        <v>44.28</v>
      </c>
      <c r="AD3" s="2">
        <f>Y3-Z3</f>
        <v>0.62999999999999545</v>
      </c>
      <c r="AE3" s="138">
        <f>AC3/AC4-1</f>
        <v>-2.0283975659228792E-3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44.99</v>
      </c>
      <c r="R4" s="527">
        <v>2.8299999999999999E-2</v>
      </c>
      <c r="T4" s="121"/>
      <c r="W4" s="94">
        <v>42642</v>
      </c>
      <c r="X4" s="10">
        <v>45.19</v>
      </c>
      <c r="Y4" s="10">
        <v>45.26</v>
      </c>
      <c r="Z4" s="10">
        <v>44.21</v>
      </c>
      <c r="AA4" s="10">
        <v>44.37</v>
      </c>
      <c r="AB4" s="95">
        <v>45266700</v>
      </c>
      <c r="AC4" s="10">
        <v>44.37</v>
      </c>
      <c r="AD4" s="2">
        <f t="shared" ref="AD4:AD67" si="0">Y4-Z4</f>
        <v>1.0499999999999972</v>
      </c>
      <c r="AE4" s="138">
        <f t="shared" ref="AE4:AE67" si="1">AC4/AC5-1</f>
        <v>-2.0745972191569262E-2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3599.2000000000003</v>
      </c>
      <c r="W5" s="94">
        <v>42641</v>
      </c>
      <c r="X5" s="10">
        <v>45.36</v>
      </c>
      <c r="Y5" s="10">
        <v>45.48</v>
      </c>
      <c r="Z5" s="10">
        <v>44.96</v>
      </c>
      <c r="AA5" s="10">
        <v>45.31</v>
      </c>
      <c r="AB5" s="95">
        <v>28220300</v>
      </c>
      <c r="AC5" s="10">
        <v>45.31</v>
      </c>
      <c r="AD5" s="2">
        <f t="shared" si="0"/>
        <v>0.51999999999999602</v>
      </c>
      <c r="AE5" s="138">
        <f t="shared" si="1"/>
        <v>4.8791306276336766E-3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3650.8</v>
      </c>
      <c r="W6" s="94">
        <v>42640</v>
      </c>
      <c r="X6" s="10">
        <v>44.79</v>
      </c>
      <c r="Y6" s="10">
        <v>45.1</v>
      </c>
      <c r="Z6" s="10">
        <v>44.66</v>
      </c>
      <c r="AA6" s="10">
        <v>45.09</v>
      </c>
      <c r="AB6" s="95">
        <v>24359000</v>
      </c>
      <c r="AC6" s="10">
        <v>45.09</v>
      </c>
      <c r="AD6" s="2">
        <f t="shared" si="0"/>
        <v>0.44000000000000483</v>
      </c>
      <c r="AE6" s="138">
        <f t="shared" si="1"/>
        <v>4.6791443850267012E-3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185</v>
      </c>
      <c r="P7"/>
      <c r="Q7" s="2">
        <f>Q10+Q8</f>
        <v>284.8100000000054</v>
      </c>
      <c r="R7" s="30">
        <v>42660</v>
      </c>
      <c r="T7" s="85"/>
      <c r="W7" s="94">
        <v>42639</v>
      </c>
      <c r="X7" s="10">
        <v>45.37</v>
      </c>
      <c r="Y7" s="10">
        <v>45.5</v>
      </c>
      <c r="Z7" s="10">
        <v>44.65</v>
      </c>
      <c r="AA7" s="10">
        <v>44.88</v>
      </c>
      <c r="AB7" s="95">
        <v>30938000</v>
      </c>
      <c r="AC7" s="10">
        <v>44.88</v>
      </c>
      <c r="AD7" s="2">
        <f t="shared" si="0"/>
        <v>0.85000000000000142</v>
      </c>
      <c r="AE7" s="138">
        <f t="shared" si="1"/>
        <v>-1.8801923917796226E-2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Q8" s="2">
        <f>K18+M18-F18+Q2*Q4</f>
        <v>-51.599999999999909</v>
      </c>
      <c r="W8" s="94">
        <v>42636</v>
      </c>
      <c r="X8" s="10">
        <v>45.5</v>
      </c>
      <c r="Y8" s="10">
        <v>45.91</v>
      </c>
      <c r="Z8" s="10">
        <v>45.43</v>
      </c>
      <c r="AA8" s="10">
        <v>45.74</v>
      </c>
      <c r="AB8" s="95">
        <v>28710500</v>
      </c>
      <c r="AC8" s="10">
        <v>45.74</v>
      </c>
      <c r="AD8" s="2">
        <f t="shared" si="0"/>
        <v>0.47999999999999687</v>
      </c>
      <c r="AE8" s="138">
        <f t="shared" si="1"/>
        <v>4.374453193352057E-4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P9"/>
      <c r="Q9" s="138">
        <f>IF(Q2=0, 0, Q8/Q6)</f>
        <v>-1.4133888462802648E-2</v>
      </c>
      <c r="W9" s="94">
        <v>42635</v>
      </c>
      <c r="X9" s="10">
        <v>45.83</v>
      </c>
      <c r="Y9" s="10">
        <v>46.12</v>
      </c>
      <c r="Z9" s="10">
        <v>45.37</v>
      </c>
      <c r="AA9" s="10">
        <v>45.72</v>
      </c>
      <c r="AB9" s="95">
        <v>36964400</v>
      </c>
      <c r="AC9" s="10">
        <v>45.72</v>
      </c>
      <c r="AD9" s="2">
        <f t="shared" si="0"/>
        <v>0.75</v>
      </c>
      <c r="AE9" s="138">
        <f t="shared" si="1"/>
        <v>-2.4001745581496703E-3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Q10" s="2">
        <f>M87</f>
        <v>336.41000000000531</v>
      </c>
      <c r="W10" s="94">
        <v>42634</v>
      </c>
      <c r="X10" s="10">
        <v>46.51</v>
      </c>
      <c r="Y10" s="10">
        <v>46.54</v>
      </c>
      <c r="Z10" s="10">
        <v>45.33</v>
      </c>
      <c r="AA10" s="10">
        <v>45.83</v>
      </c>
      <c r="AB10" s="95">
        <v>64530200</v>
      </c>
      <c r="AC10" s="10">
        <v>45.83</v>
      </c>
      <c r="AD10" s="2">
        <f t="shared" si="0"/>
        <v>1.2100000000000009</v>
      </c>
      <c r="AE10" s="138">
        <f t="shared" si="1"/>
        <v>-1.5678694158075657E-2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Q11" s="138">
        <f>IF(U58="N/A (N/A)", 0, VALUE(TRIM(CLEAN(MID(U58, FIND("(", U58)+1, 5)))))</f>
        <v>3.4299999999999997E-2</v>
      </c>
      <c r="W11" s="94">
        <v>42633</v>
      </c>
      <c r="X11" s="10">
        <v>47.15</v>
      </c>
      <c r="Y11" s="10">
        <v>47.2</v>
      </c>
      <c r="Z11" s="10">
        <v>46.12</v>
      </c>
      <c r="AA11" s="10">
        <v>46.56</v>
      </c>
      <c r="AB11" s="95">
        <v>51510400</v>
      </c>
      <c r="AC11" s="10">
        <v>46.56</v>
      </c>
      <c r="AD11" s="2">
        <f t="shared" si="0"/>
        <v>1.0800000000000054</v>
      </c>
      <c r="AE11" s="138">
        <f t="shared" si="1"/>
        <v>1.1953923060204374E-2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42632</v>
      </c>
      <c r="X12" s="10">
        <v>45.62</v>
      </c>
      <c r="Y12" s="10">
        <v>46.29</v>
      </c>
      <c r="Z12" s="10">
        <v>45.48</v>
      </c>
      <c r="AA12" s="10">
        <v>46.01</v>
      </c>
      <c r="AB12" s="95">
        <v>33562400</v>
      </c>
      <c r="AC12" s="10">
        <v>46.01</v>
      </c>
      <c r="AD12" s="2">
        <f t="shared" si="0"/>
        <v>0.81000000000000227</v>
      </c>
      <c r="AE12" s="138">
        <f t="shared" si="1"/>
        <v>1.2766894122826278E-2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42629</v>
      </c>
      <c r="X13" s="10">
        <v>45.7</v>
      </c>
      <c r="Y13" s="10">
        <v>45.87</v>
      </c>
      <c r="Z13" s="10">
        <v>45.25</v>
      </c>
      <c r="AA13" s="10">
        <v>45.43</v>
      </c>
      <c r="AB13" s="95">
        <v>51871400</v>
      </c>
      <c r="AC13" s="10">
        <v>45.43</v>
      </c>
      <c r="AD13" s="2">
        <f t="shared" si="0"/>
        <v>0.61999999999999744</v>
      </c>
      <c r="AE13" s="138">
        <f t="shared" si="1"/>
        <v>-1.5601300108342375E-2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42628</v>
      </c>
      <c r="X14" s="10">
        <v>46.12</v>
      </c>
      <c r="Y14" s="10">
        <v>46.35</v>
      </c>
      <c r="Z14" s="10">
        <v>45.19</v>
      </c>
      <c r="AA14" s="10">
        <v>46.15</v>
      </c>
      <c r="AB14" s="95">
        <v>60827800</v>
      </c>
      <c r="AC14" s="10">
        <v>46.15</v>
      </c>
      <c r="AD14" s="2">
        <f t="shared" si="0"/>
        <v>1.1600000000000037</v>
      </c>
      <c r="AE14" s="138">
        <f t="shared" si="1"/>
        <v>-7.9535683576956728E-3</v>
      </c>
    </row>
    <row r="15" spans="1:40" x14ac:dyDescent="0.25">
      <c r="W15" s="94">
        <v>42627</v>
      </c>
      <c r="X15" s="10">
        <v>47.08</v>
      </c>
      <c r="Y15" s="10">
        <v>47.58</v>
      </c>
      <c r="Z15" s="10">
        <v>46.5</v>
      </c>
      <c r="AA15" s="10">
        <v>46.52</v>
      </c>
      <c r="AB15" s="95">
        <v>44841700</v>
      </c>
      <c r="AC15" s="10">
        <v>46.52</v>
      </c>
      <c r="AD15" s="2">
        <f t="shared" si="0"/>
        <v>1.0799999999999983</v>
      </c>
      <c r="AE15" s="138">
        <f t="shared" si="1"/>
        <v>-9.3696763202725242E-3</v>
      </c>
      <c r="AK15" s="234"/>
      <c r="AN15" s="234"/>
    </row>
    <row r="16" spans="1:40" x14ac:dyDescent="0.25">
      <c r="W16" s="94">
        <v>42626</v>
      </c>
      <c r="X16" s="10">
        <v>47.8</v>
      </c>
      <c r="Y16" s="10">
        <v>47.86</v>
      </c>
      <c r="Z16" s="10">
        <v>46.52</v>
      </c>
      <c r="AA16" s="10">
        <v>46.96</v>
      </c>
      <c r="AB16" s="95">
        <v>59000500</v>
      </c>
      <c r="AC16" s="10">
        <v>46.96</v>
      </c>
      <c r="AD16" s="2">
        <f t="shared" si="0"/>
        <v>1.3399999999999963</v>
      </c>
      <c r="AE16" s="138">
        <f t="shared" si="1"/>
        <v>-3.2550473836011506E-2</v>
      </c>
    </row>
    <row r="17" spans="1:40" x14ac:dyDescent="0.25">
      <c r="H17" s="72"/>
      <c r="W17" s="94">
        <v>42625</v>
      </c>
      <c r="X17" s="10">
        <v>48.37</v>
      </c>
      <c r="Y17" s="10">
        <v>48.64</v>
      </c>
      <c r="Z17" s="10">
        <v>47.98</v>
      </c>
      <c r="AA17" s="10">
        <v>48.54</v>
      </c>
      <c r="AB17" s="95">
        <v>35588400</v>
      </c>
      <c r="AC17" s="10">
        <v>48.54</v>
      </c>
      <c r="AD17" s="2">
        <f t="shared" si="0"/>
        <v>0.66000000000000369</v>
      </c>
      <c r="AE17" s="138">
        <f t="shared" si="1"/>
        <v>-3.6945812807881451E-3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3650.8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42622</v>
      </c>
      <c r="X18" s="10">
        <v>49.49</v>
      </c>
      <c r="Y18" s="10">
        <v>49.86</v>
      </c>
      <c r="Z18" s="10">
        <v>48.72</v>
      </c>
      <c r="AA18" s="10">
        <v>48.72</v>
      </c>
      <c r="AB18" s="95">
        <v>32147200</v>
      </c>
      <c r="AC18" s="10">
        <v>48.72</v>
      </c>
      <c r="AD18" s="2">
        <f t="shared" si="0"/>
        <v>1.1400000000000006</v>
      </c>
      <c r="AE18" s="138">
        <f t="shared" si="1"/>
        <v>-2.3647294589178358E-2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42621</v>
      </c>
      <c r="X19" s="10">
        <v>49.81</v>
      </c>
      <c r="Y19" s="10">
        <v>49.99</v>
      </c>
      <c r="Z19" s="10">
        <v>49.56</v>
      </c>
      <c r="AA19" s="10">
        <v>49.9</v>
      </c>
      <c r="AB19" s="95">
        <v>14169200</v>
      </c>
      <c r="AC19" s="10">
        <v>49.9</v>
      </c>
      <c r="AD19" s="2">
        <f t="shared" si="0"/>
        <v>0.42999999999999972</v>
      </c>
      <c r="AE19" s="138">
        <f t="shared" si="1"/>
        <v>2.6120152702431287E-3</v>
      </c>
      <c r="AK19" s="234"/>
      <c r="AN19" s="234"/>
    </row>
    <row r="20" spans="1:40" x14ac:dyDescent="0.25">
      <c r="W20" s="94">
        <v>42620</v>
      </c>
      <c r="X20" s="10">
        <v>49.79</v>
      </c>
      <c r="Y20" s="10">
        <v>50.03</v>
      </c>
      <c r="Z20" s="10">
        <v>49.65</v>
      </c>
      <c r="AA20" s="10">
        <v>49.77</v>
      </c>
      <c r="AB20" s="95">
        <v>12437300</v>
      </c>
      <c r="AC20" s="10">
        <v>49.77</v>
      </c>
      <c r="AD20" s="2">
        <f t="shared" si="0"/>
        <v>0.38000000000000256</v>
      </c>
      <c r="AE20" s="138">
        <f t="shared" si="1"/>
        <v>-4.4008801760352378E-3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94">
        <v>42619</v>
      </c>
      <c r="X21" s="10">
        <v>50.56</v>
      </c>
      <c r="Y21" s="10">
        <v>50.57</v>
      </c>
      <c r="Z21" s="10">
        <v>49.63</v>
      </c>
      <c r="AA21" s="10">
        <v>49.99</v>
      </c>
      <c r="AB21" s="95">
        <v>21832200</v>
      </c>
      <c r="AC21" s="10">
        <v>49.99</v>
      </c>
      <c r="AD21" s="2">
        <f t="shared" si="0"/>
        <v>0.93999999999999773</v>
      </c>
      <c r="AE21" s="138">
        <f t="shared" si="1"/>
        <v>-1.1078140454995E-2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42615</v>
      </c>
      <c r="X22" s="10">
        <v>50.45</v>
      </c>
      <c r="Y22" s="10">
        <v>50.66</v>
      </c>
      <c r="Z22" s="10">
        <v>50.18</v>
      </c>
      <c r="AA22" s="10">
        <v>50.55</v>
      </c>
      <c r="AB22" s="95">
        <v>12684000</v>
      </c>
      <c r="AC22" s="10">
        <v>50.55</v>
      </c>
      <c r="AD22" s="2">
        <f t="shared" si="0"/>
        <v>0.47999999999999687</v>
      </c>
      <c r="AE22" s="138">
        <f t="shared" si="1"/>
        <v>2.3795359904819069E-3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42614</v>
      </c>
      <c r="X23" s="10">
        <v>50.92</v>
      </c>
      <c r="Y23" s="10">
        <v>51</v>
      </c>
      <c r="Z23" s="10">
        <v>50.11</v>
      </c>
      <c r="AA23" s="10">
        <v>50.43</v>
      </c>
      <c r="AB23" s="95">
        <v>17017100</v>
      </c>
      <c r="AC23" s="10">
        <v>50.43</v>
      </c>
      <c r="AD23" s="2">
        <f t="shared" si="0"/>
        <v>0.89000000000000057</v>
      </c>
      <c r="AE23" s="138">
        <f t="shared" si="1"/>
        <v>-7.2834645669290765E-3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190</v>
      </c>
      <c r="W24" s="94">
        <v>42613</v>
      </c>
      <c r="X24" s="10">
        <v>50.7</v>
      </c>
      <c r="Y24" s="10">
        <v>50.92</v>
      </c>
      <c r="Z24" s="10">
        <v>50.24</v>
      </c>
      <c r="AA24" s="10">
        <v>50.8</v>
      </c>
      <c r="AB24" s="95">
        <v>24533600</v>
      </c>
      <c r="AC24" s="10">
        <v>50.8</v>
      </c>
      <c r="AD24" s="2">
        <f t="shared" si="0"/>
        <v>0.67999999999999972</v>
      </c>
      <c r="AE24" s="138">
        <f t="shared" si="1"/>
        <v>3.5559067562227487E-3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42612</v>
      </c>
      <c r="X25" s="10">
        <v>49.73</v>
      </c>
      <c r="Y25" s="10">
        <v>50.64</v>
      </c>
      <c r="Z25" s="10">
        <v>49.68</v>
      </c>
      <c r="AA25" s="10">
        <v>50.62</v>
      </c>
      <c r="AB25" s="95">
        <v>25055800</v>
      </c>
      <c r="AC25" s="10">
        <v>50.62</v>
      </c>
      <c r="AD25" s="2">
        <f t="shared" si="0"/>
        <v>0.96000000000000085</v>
      </c>
      <c r="AE25" s="138">
        <f t="shared" si="1"/>
        <v>2.1388216303470431E-2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42611</v>
      </c>
      <c r="X26" s="10">
        <v>48.75</v>
      </c>
      <c r="Y26" s="10">
        <v>49.75</v>
      </c>
      <c r="Z26" s="10">
        <v>48.69</v>
      </c>
      <c r="AA26" s="10">
        <v>49.56</v>
      </c>
      <c r="AB26" s="95">
        <v>21201400</v>
      </c>
      <c r="AC26" s="10">
        <v>49.56</v>
      </c>
      <c r="AD26" s="2">
        <f t="shared" si="0"/>
        <v>1.0600000000000023</v>
      </c>
      <c r="AE26" s="138">
        <f t="shared" si="1"/>
        <v>2.1645021645021689E-2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42608</v>
      </c>
      <c r="X27" s="10">
        <v>48.58</v>
      </c>
      <c r="Y27" s="10">
        <v>48.84</v>
      </c>
      <c r="Z27" s="10">
        <v>48.28</v>
      </c>
      <c r="AA27" s="10">
        <v>48.51</v>
      </c>
      <c r="AB27" s="95">
        <v>15527300</v>
      </c>
      <c r="AC27" s="10">
        <v>48.51</v>
      </c>
      <c r="AD27" s="2">
        <f t="shared" si="0"/>
        <v>0.56000000000000227</v>
      </c>
      <c r="AE27" s="138">
        <f t="shared" si="1"/>
        <v>2.6870607689126746E-3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42607</v>
      </c>
      <c r="X28" s="10">
        <v>48.62</v>
      </c>
      <c r="Y28" s="10">
        <v>48.69</v>
      </c>
      <c r="Z28" s="10">
        <v>48.3</v>
      </c>
      <c r="AA28" s="10">
        <v>48.38</v>
      </c>
      <c r="AB28" s="95">
        <v>13643200</v>
      </c>
      <c r="AC28" s="10">
        <v>48.38</v>
      </c>
      <c r="AD28" s="2">
        <f t="shared" si="0"/>
        <v>0.39000000000000057</v>
      </c>
      <c r="AE28" s="138">
        <f t="shared" si="1"/>
        <v>-5.1408595517170586E-3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42606</v>
      </c>
      <c r="X29" s="10">
        <v>48.5</v>
      </c>
      <c r="Y29" s="10">
        <v>48.77</v>
      </c>
      <c r="Z29" s="10">
        <v>48.35</v>
      </c>
      <c r="AA29" s="10">
        <v>48.63</v>
      </c>
      <c r="AB29" s="95">
        <v>16315800</v>
      </c>
      <c r="AC29" s="10">
        <v>48.63</v>
      </c>
      <c r="AD29" s="2">
        <f t="shared" si="0"/>
        <v>0.42000000000000171</v>
      </c>
      <c r="AE29" s="138">
        <f t="shared" si="1"/>
        <v>4.5445155959513706E-3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42605</v>
      </c>
      <c r="X30" s="10">
        <v>48.64</v>
      </c>
      <c r="Y30" s="10">
        <v>48.75</v>
      </c>
      <c r="Z30" s="10">
        <v>48.39</v>
      </c>
      <c r="AA30" s="10">
        <v>48.41</v>
      </c>
      <c r="AB30" s="95">
        <v>15430200</v>
      </c>
      <c r="AC30" s="10">
        <v>48.41</v>
      </c>
      <c r="AD30" s="2">
        <f t="shared" si="0"/>
        <v>0.35999999999999943</v>
      </c>
      <c r="AE30" s="138">
        <f t="shared" si="1"/>
        <v>-4.5239564055111758E-3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42604</v>
      </c>
      <c r="X31" s="10">
        <v>48.64</v>
      </c>
      <c r="Y31" s="10">
        <v>48.74</v>
      </c>
      <c r="Z31" s="10">
        <v>48.5</v>
      </c>
      <c r="AA31" s="10">
        <v>48.63</v>
      </c>
      <c r="AB31" s="95">
        <v>9212600</v>
      </c>
      <c r="AC31" s="10">
        <v>48.63</v>
      </c>
      <c r="AD31" s="2">
        <f t="shared" si="0"/>
        <v>0.24000000000000199</v>
      </c>
      <c r="AE31" s="138">
        <f t="shared" si="1"/>
        <v>-4.1109969167518745E-4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42601</v>
      </c>
      <c r="X32" s="10">
        <v>48.44</v>
      </c>
      <c r="Y32" s="10">
        <v>48.73</v>
      </c>
      <c r="Z32" s="10">
        <v>48.2</v>
      </c>
      <c r="AA32" s="10">
        <v>48.65</v>
      </c>
      <c r="AB32" s="95">
        <v>12557700</v>
      </c>
      <c r="AC32" s="10">
        <v>48.65</v>
      </c>
      <c r="AD32" s="2">
        <f t="shared" si="0"/>
        <v>0.52999999999999403</v>
      </c>
      <c r="AE32" s="138">
        <f t="shared" si="1"/>
        <v>2.4726973006388153E-3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42600</v>
      </c>
      <c r="X33" s="10">
        <v>48.5</v>
      </c>
      <c r="Y33" s="10">
        <v>48.66</v>
      </c>
      <c r="Z33" s="10">
        <v>48.33</v>
      </c>
      <c r="AA33" s="10">
        <v>48.53</v>
      </c>
      <c r="AB33" s="95">
        <v>12189200</v>
      </c>
      <c r="AC33" s="10">
        <v>48.53</v>
      </c>
      <c r="AD33" s="2">
        <f t="shared" si="0"/>
        <v>0.32999999999999829</v>
      </c>
      <c r="AE33" s="138">
        <f t="shared" si="1"/>
        <v>-1.6457519029006162E-3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42599</v>
      </c>
      <c r="X34" s="10">
        <v>48.37</v>
      </c>
      <c r="Y34" s="10">
        <v>48.66</v>
      </c>
      <c r="Z34" s="10">
        <v>48.31</v>
      </c>
      <c r="AA34" s="10">
        <v>48.61</v>
      </c>
      <c r="AB34" s="95">
        <v>13062900</v>
      </c>
      <c r="AC34" s="10">
        <v>48.61</v>
      </c>
      <c r="AD34" s="2">
        <f t="shared" si="0"/>
        <v>0.34999999999999432</v>
      </c>
      <c r="AE34" s="138">
        <f t="shared" si="1"/>
        <v>3.5094962840627186E-3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42598</v>
      </c>
      <c r="X35" s="10">
        <v>48.16</v>
      </c>
      <c r="Y35" s="10">
        <v>48.6</v>
      </c>
      <c r="Z35" s="10">
        <v>48.06</v>
      </c>
      <c r="AA35" s="10">
        <v>48.44</v>
      </c>
      <c r="AB35" s="95">
        <v>13957600</v>
      </c>
      <c r="AC35" s="10">
        <v>48.44</v>
      </c>
      <c r="AD35" s="2">
        <f t="shared" si="0"/>
        <v>0.53999999999999915</v>
      </c>
      <c r="AE35" s="138">
        <f t="shared" si="1"/>
        <v>3.5218562253986896E-3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42597</v>
      </c>
      <c r="X36" s="10">
        <v>48.05</v>
      </c>
      <c r="Y36" s="10">
        <v>48.34</v>
      </c>
      <c r="Z36" s="10">
        <v>48.03</v>
      </c>
      <c r="AA36" s="10">
        <v>48.27</v>
      </c>
      <c r="AB36" s="95">
        <v>11758900</v>
      </c>
      <c r="AC36" s="10">
        <v>48.27</v>
      </c>
      <c r="AD36" s="2">
        <f t="shared" si="0"/>
        <v>0.31000000000000227</v>
      </c>
      <c r="AE36" s="138">
        <f t="shared" si="1"/>
        <v>7.724425887265296E-3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42594</v>
      </c>
      <c r="X37" s="10">
        <v>48.05</v>
      </c>
      <c r="Y37" s="10">
        <v>48.08</v>
      </c>
      <c r="Z37" s="10">
        <v>47.83</v>
      </c>
      <c r="AA37" s="10">
        <v>47.9</v>
      </c>
      <c r="AB37" s="95">
        <v>13227500</v>
      </c>
      <c r="AC37" s="10">
        <v>47.9</v>
      </c>
      <c r="AD37" s="2">
        <f t="shared" si="0"/>
        <v>0.25</v>
      </c>
      <c r="AE37" s="138">
        <f t="shared" si="1"/>
        <v>-7.0480928689884426E-3</v>
      </c>
    </row>
    <row r="38" spans="2:31" x14ac:dyDescent="0.25">
      <c r="B38" s="193">
        <v>42507</v>
      </c>
      <c r="C38" s="475">
        <v>110</v>
      </c>
      <c r="D38" s="476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42593</v>
      </c>
      <c r="X38" s="10">
        <v>48.23</v>
      </c>
      <c r="Y38" s="10">
        <v>48.5</v>
      </c>
      <c r="Z38" s="10">
        <v>47.92</v>
      </c>
      <c r="AA38" s="10">
        <v>48.24</v>
      </c>
      <c r="AB38" s="95">
        <v>14614100</v>
      </c>
      <c r="AC38" s="10">
        <v>48.24</v>
      </c>
      <c r="AD38" s="2">
        <f t="shared" si="0"/>
        <v>0.57999999999999829</v>
      </c>
      <c r="AE38" s="138">
        <f t="shared" si="1"/>
        <v>1.2453300124533051E-3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84" t="s">
        <v>78</v>
      </c>
      <c r="Q39" s="584"/>
      <c r="R39" s="34"/>
      <c r="W39" s="94">
        <v>42592</v>
      </c>
      <c r="X39" s="10">
        <v>48.82</v>
      </c>
      <c r="Y39" s="10">
        <v>48.93</v>
      </c>
      <c r="Z39" s="10">
        <v>48.08</v>
      </c>
      <c r="AA39" s="10">
        <v>48.18</v>
      </c>
      <c r="AB39" s="95">
        <v>16782700</v>
      </c>
      <c r="AC39" s="10">
        <v>48.18</v>
      </c>
      <c r="AD39" s="2">
        <f t="shared" si="0"/>
        <v>0.85000000000000142</v>
      </c>
      <c r="AE39" s="138">
        <f t="shared" si="1"/>
        <v>-1.5328019619865074E-2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49.489000000000004</v>
      </c>
      <c r="R40" s="34"/>
      <c r="W40" s="94">
        <v>42591</v>
      </c>
      <c r="X40" s="10">
        <v>49.02</v>
      </c>
      <c r="Y40" s="10">
        <v>49.15</v>
      </c>
      <c r="Z40" s="10">
        <v>48.81</v>
      </c>
      <c r="AA40" s="10">
        <v>48.93</v>
      </c>
      <c r="AB40" s="95">
        <v>10449800</v>
      </c>
      <c r="AC40" s="10">
        <v>48.93</v>
      </c>
      <c r="AD40" s="2">
        <f t="shared" si="0"/>
        <v>0.33999999999999631</v>
      </c>
      <c r="AE40" s="138">
        <f t="shared" si="1"/>
        <v>4.0891433244749642E-4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49.039100000000005</v>
      </c>
      <c r="R41" s="34"/>
      <c r="W41" s="94">
        <v>42590</v>
      </c>
      <c r="X41" s="10">
        <v>48.78</v>
      </c>
      <c r="Y41" s="10">
        <v>49.05</v>
      </c>
      <c r="Z41" s="10">
        <v>48.74</v>
      </c>
      <c r="AA41" s="10">
        <v>48.91</v>
      </c>
      <c r="AB41" s="95">
        <v>14871600</v>
      </c>
      <c r="AC41" s="10">
        <v>48.91</v>
      </c>
      <c r="AD41" s="2">
        <f t="shared" si="0"/>
        <v>0.30999999999999517</v>
      </c>
      <c r="AE41" s="138">
        <f t="shared" si="1"/>
        <v>4.7247329498767421E-3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48.589200000000005</v>
      </c>
      <c r="R42" s="34"/>
      <c r="T42" s="91" t="s">
        <v>113</v>
      </c>
      <c r="W42" s="94">
        <v>42587</v>
      </c>
      <c r="X42" s="10">
        <v>48.39</v>
      </c>
      <c r="Y42" s="10">
        <v>48.7</v>
      </c>
      <c r="Z42" s="10">
        <v>48.13</v>
      </c>
      <c r="AA42" s="10">
        <v>48.68</v>
      </c>
      <c r="AB42" s="95">
        <v>19064700</v>
      </c>
      <c r="AC42" s="10">
        <v>48.68</v>
      </c>
      <c r="AD42" s="2">
        <f t="shared" si="0"/>
        <v>0.57000000000000028</v>
      </c>
      <c r="AE42" s="138">
        <f t="shared" si="1"/>
        <v>1.7558528428093467E-2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48.139300000000006</v>
      </c>
      <c r="R43" s="83"/>
      <c r="T43" s="97" t="s">
        <v>98</v>
      </c>
      <c r="U43" s="98">
        <v>44.28</v>
      </c>
      <c r="W43" s="94">
        <v>42586</v>
      </c>
      <c r="X43" s="10">
        <v>47.6</v>
      </c>
      <c r="Y43" s="10">
        <v>48</v>
      </c>
      <c r="Z43" s="10">
        <v>47.57</v>
      </c>
      <c r="AA43" s="10">
        <v>47.84</v>
      </c>
      <c r="AB43" s="95">
        <v>14662600</v>
      </c>
      <c r="AC43" s="10">
        <v>47.84</v>
      </c>
      <c r="AD43" s="2">
        <f t="shared" si="0"/>
        <v>0.42999999999999972</v>
      </c>
      <c r="AE43" s="138">
        <f t="shared" si="1"/>
        <v>5.6758461215051792E-3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47.689400000000006</v>
      </c>
      <c r="R44" s="83"/>
      <c r="T44" s="87" t="s">
        <v>99</v>
      </c>
      <c r="U44" s="88">
        <v>44.12</v>
      </c>
      <c r="W44" s="94">
        <v>42585</v>
      </c>
      <c r="X44" s="10">
        <v>47.33</v>
      </c>
      <c r="Y44" s="10">
        <v>47.64</v>
      </c>
      <c r="Z44" s="10">
        <v>47.33</v>
      </c>
      <c r="AA44" s="10">
        <v>47.57</v>
      </c>
      <c r="AB44" s="95">
        <v>14913500</v>
      </c>
      <c r="AC44" s="10">
        <v>47.57</v>
      </c>
      <c r="AD44" s="2">
        <f t="shared" si="0"/>
        <v>0.31000000000000227</v>
      </c>
      <c r="AE44" s="138" t="e">
        <f t="shared" si="1"/>
        <v>#DIV/0!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47.239500000000007</v>
      </c>
      <c r="R45" s="83"/>
      <c r="T45" s="87" t="s">
        <v>100</v>
      </c>
      <c r="U45" s="88" t="s">
        <v>656</v>
      </c>
      <c r="W45" s="94">
        <v>42585</v>
      </c>
      <c r="X45" s="10" t="s">
        <v>192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46.789600000000007</v>
      </c>
      <c r="R46" s="83"/>
      <c r="T46" s="87" t="s">
        <v>101</v>
      </c>
      <c r="U46" s="88" t="s">
        <v>657</v>
      </c>
      <c r="W46" s="94">
        <v>42584</v>
      </c>
      <c r="X46" s="10">
        <v>47.66</v>
      </c>
      <c r="Y46" s="10">
        <v>47.83</v>
      </c>
      <c r="Z46" s="10">
        <v>47.39</v>
      </c>
      <c r="AA46" s="10">
        <v>47.7</v>
      </c>
      <c r="AB46" s="95">
        <v>17033100</v>
      </c>
      <c r="AC46" s="10">
        <v>47.32</v>
      </c>
      <c r="AD46" s="2">
        <f t="shared" si="0"/>
        <v>0.43999999999999773</v>
      </c>
      <c r="AE46" s="138">
        <f t="shared" si="1"/>
        <v>-2.3192072527935537E-3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46.339700000000001</v>
      </c>
      <c r="R47" s="83"/>
      <c r="T47" s="87" t="s">
        <v>102</v>
      </c>
      <c r="U47" s="88">
        <v>50.79</v>
      </c>
      <c r="W47" s="94">
        <v>42583</v>
      </c>
      <c r="X47" s="10">
        <v>47.98</v>
      </c>
      <c r="Y47" s="10">
        <v>48.05</v>
      </c>
      <c r="Z47" s="10">
        <v>47.63</v>
      </c>
      <c r="AA47" s="10">
        <v>47.81</v>
      </c>
      <c r="AB47" s="95">
        <v>16026600</v>
      </c>
      <c r="AC47" s="10">
        <v>47.43</v>
      </c>
      <c r="AD47" s="2">
        <f t="shared" si="0"/>
        <v>0.4199999999999946</v>
      </c>
      <c r="AE47" s="138">
        <f t="shared" si="1"/>
        <v>-3.3620508510191494E-3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45.889800000000001</v>
      </c>
      <c r="R48" s="83"/>
      <c r="T48" s="87" t="s">
        <v>103</v>
      </c>
      <c r="U48" s="88">
        <v>0.85557499999999997</v>
      </c>
      <c r="W48" s="94">
        <v>42580</v>
      </c>
      <c r="X48" s="10">
        <v>47.95</v>
      </c>
      <c r="Y48" s="10">
        <v>48.17</v>
      </c>
      <c r="Z48" s="10">
        <v>47.95</v>
      </c>
      <c r="AA48" s="10">
        <v>47.97</v>
      </c>
      <c r="AB48" s="95">
        <v>13111700</v>
      </c>
      <c r="AC48" s="10">
        <v>47.59</v>
      </c>
      <c r="AD48" s="2">
        <f t="shared" si="0"/>
        <v>0.21999999999999886</v>
      </c>
      <c r="AE48" s="138">
        <f t="shared" si="1"/>
        <v>-3.3507853403140775E-3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45.439900000000002</v>
      </c>
      <c r="R49" s="83"/>
      <c r="T49" s="87" t="s">
        <v>104</v>
      </c>
      <c r="U49" s="89" t="s">
        <v>277</v>
      </c>
      <c r="W49" s="94">
        <v>42579</v>
      </c>
      <c r="X49" s="10">
        <v>47.94</v>
      </c>
      <c r="Y49" s="10">
        <v>48.22</v>
      </c>
      <c r="Z49" s="10">
        <v>47.68</v>
      </c>
      <c r="AA49" s="10">
        <v>48.13</v>
      </c>
      <c r="AB49" s="95">
        <v>12562600</v>
      </c>
      <c r="AC49" s="10">
        <v>47.75</v>
      </c>
      <c r="AD49" s="2">
        <f t="shared" si="0"/>
        <v>0.53999999999999915</v>
      </c>
      <c r="AE49" s="138">
        <f t="shared" si="1"/>
        <v>2.7299454010920599E-3</v>
      </c>
    </row>
    <row r="50" spans="2:31" x14ac:dyDescent="0.25">
      <c r="B50" s="193">
        <v>42566</v>
      </c>
      <c r="C50" s="475">
        <v>110</v>
      </c>
      <c r="D50" s="476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272</v>
      </c>
      <c r="O50" s="2"/>
      <c r="P50" s="83">
        <v>1</v>
      </c>
      <c r="Q50" s="83">
        <f t="shared" si="6"/>
        <v>44.99</v>
      </c>
      <c r="R50" s="83"/>
      <c r="T50" s="87"/>
      <c r="U50" s="88"/>
      <c r="W50" s="94">
        <v>42578</v>
      </c>
      <c r="X50" s="10">
        <v>47.95</v>
      </c>
      <c r="Y50" s="10">
        <v>48.22</v>
      </c>
      <c r="Z50" s="10">
        <v>47.78</v>
      </c>
      <c r="AA50" s="10">
        <v>48</v>
      </c>
      <c r="AB50" s="95">
        <v>17886800</v>
      </c>
      <c r="AC50" s="10">
        <v>47.62</v>
      </c>
      <c r="AD50" s="2">
        <f t="shared" si="0"/>
        <v>0.43999999999999773</v>
      </c>
      <c r="AE50" s="138">
        <f t="shared" si="1"/>
        <v>6.303845345658754E-4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44.540100000000002</v>
      </c>
      <c r="R51" s="83"/>
      <c r="T51" s="87" t="s">
        <v>105</v>
      </c>
      <c r="U51" s="88" t="s">
        <v>658</v>
      </c>
      <c r="W51" s="94">
        <v>42577</v>
      </c>
      <c r="X51" s="10">
        <v>48.03</v>
      </c>
      <c r="Y51" s="10">
        <v>48.17</v>
      </c>
      <c r="Z51" s="10">
        <v>47.8</v>
      </c>
      <c r="AA51" s="10">
        <v>47.97</v>
      </c>
      <c r="AB51" s="95">
        <v>16130100</v>
      </c>
      <c r="AC51" s="10">
        <v>47.59</v>
      </c>
      <c r="AD51" s="2">
        <f t="shared" si="0"/>
        <v>0.37000000000000455</v>
      </c>
      <c r="AE51" s="138">
        <f t="shared" si="1"/>
        <v>-3.1420192710515105E-3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44.090200000000003</v>
      </c>
      <c r="R52" s="83"/>
      <c r="T52" s="87" t="s">
        <v>106</v>
      </c>
      <c r="U52" s="88" t="s">
        <v>659</v>
      </c>
      <c r="W52" s="94">
        <v>42576</v>
      </c>
      <c r="X52" s="10">
        <v>48.24</v>
      </c>
      <c r="Y52" s="10">
        <v>48.26</v>
      </c>
      <c r="Z52" s="10">
        <v>47.85</v>
      </c>
      <c r="AA52" s="10">
        <v>48.12</v>
      </c>
      <c r="AB52" s="95">
        <v>12122200</v>
      </c>
      <c r="AC52" s="10">
        <v>47.74</v>
      </c>
      <c r="AD52" s="2">
        <f t="shared" si="0"/>
        <v>0.40999999999999659</v>
      </c>
      <c r="AE52" s="138">
        <f t="shared" si="1"/>
        <v>-4.1718815185647351E-3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43.640300000000003</v>
      </c>
      <c r="R53" s="83"/>
      <c r="T53" s="87" t="s">
        <v>107</v>
      </c>
      <c r="U53" s="90">
        <v>38197732</v>
      </c>
      <c r="W53" s="94">
        <v>42573</v>
      </c>
      <c r="X53" s="10">
        <v>48.32</v>
      </c>
      <c r="Y53" s="10">
        <v>48.36</v>
      </c>
      <c r="Z53" s="10">
        <v>48.1</v>
      </c>
      <c r="AA53" s="10">
        <v>48.32</v>
      </c>
      <c r="AB53" s="95">
        <v>13588500</v>
      </c>
      <c r="AC53" s="10">
        <v>47.94</v>
      </c>
      <c r="AD53" s="2">
        <f t="shared" si="0"/>
        <v>0.25999999999999801</v>
      </c>
      <c r="AE53" s="138">
        <f t="shared" si="1"/>
        <v>4.1736227045063856E-4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43.190399999999997</v>
      </c>
      <c r="R54" s="83"/>
      <c r="T54" s="87" t="s">
        <v>110</v>
      </c>
      <c r="U54" s="90">
        <v>23038700</v>
      </c>
      <c r="W54" s="94">
        <v>42572</v>
      </c>
      <c r="X54" s="10">
        <v>48.65</v>
      </c>
      <c r="Y54" s="10">
        <v>48.81</v>
      </c>
      <c r="Z54" s="10">
        <v>48.29</v>
      </c>
      <c r="AA54" s="10">
        <v>48.3</v>
      </c>
      <c r="AB54" s="95">
        <v>15532000</v>
      </c>
      <c r="AC54" s="10">
        <v>47.92</v>
      </c>
      <c r="AD54" s="2">
        <f t="shared" si="0"/>
        <v>0.52000000000000313</v>
      </c>
      <c r="AE54" s="138">
        <f t="shared" si="1"/>
        <v>-6.2214848610534501E-3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42.740499999999997</v>
      </c>
      <c r="R55" s="83"/>
      <c r="T55" s="87" t="s">
        <v>108</v>
      </c>
      <c r="U55" s="88" t="s">
        <v>660</v>
      </c>
      <c r="W55" s="94">
        <v>42571</v>
      </c>
      <c r="X55" s="10">
        <v>48.59</v>
      </c>
      <c r="Y55" s="10">
        <v>48.69</v>
      </c>
      <c r="Z55" s="10">
        <v>48.4</v>
      </c>
      <c r="AA55" s="10">
        <v>48.61</v>
      </c>
      <c r="AB55" s="95">
        <v>16569900</v>
      </c>
      <c r="AC55" s="10">
        <v>48.22</v>
      </c>
      <c r="AD55" s="2">
        <f t="shared" si="0"/>
        <v>0.28999999999999915</v>
      </c>
      <c r="AE55" s="138">
        <f>AC55/AC56-1</f>
        <v>5.002084201750856E-3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42.290599999999998</v>
      </c>
      <c r="R56" s="83"/>
      <c r="T56" s="87" t="s">
        <v>111</v>
      </c>
      <c r="U56" s="88">
        <v>10.82</v>
      </c>
      <c r="W56" s="94">
        <v>42570</v>
      </c>
      <c r="X56" s="10">
        <v>48.08</v>
      </c>
      <c r="Y56" s="10">
        <v>48.55</v>
      </c>
      <c r="Z56" s="10">
        <v>48.05</v>
      </c>
      <c r="AA56" s="10">
        <v>48.37</v>
      </c>
      <c r="AB56" s="95">
        <v>15982900</v>
      </c>
      <c r="AC56" s="10">
        <v>47.98</v>
      </c>
      <c r="AD56" s="2">
        <f t="shared" si="0"/>
        <v>0.5</v>
      </c>
      <c r="AE56" s="138">
        <f t="shared" si="1"/>
        <v>1.670146137787043E-3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41.840700000000005</v>
      </c>
      <c r="R57" s="83"/>
      <c r="T57" s="87" t="s">
        <v>112</v>
      </c>
      <c r="U57" s="88">
        <v>4.05</v>
      </c>
      <c r="W57" s="94">
        <v>42569</v>
      </c>
      <c r="X57" s="10">
        <v>47.81</v>
      </c>
      <c r="Y57" s="10">
        <v>48.33</v>
      </c>
      <c r="Z57" s="10">
        <v>47.78</v>
      </c>
      <c r="AA57" s="10">
        <v>48.28</v>
      </c>
      <c r="AB57" s="95">
        <v>24139200</v>
      </c>
      <c r="AC57" s="10">
        <v>47.9</v>
      </c>
      <c r="AD57" s="2">
        <f t="shared" si="0"/>
        <v>0.54999999999999716</v>
      </c>
      <c r="AE57" s="138">
        <f t="shared" si="1"/>
        <v>1.2043101626875163E-2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41.390800000000006</v>
      </c>
      <c r="R58" s="83"/>
      <c r="T58" s="87" t="s">
        <v>109</v>
      </c>
      <c r="U58" s="88" t="s">
        <v>449</v>
      </c>
      <c r="W58" s="94">
        <v>42566</v>
      </c>
      <c r="X58" s="10">
        <v>48.85</v>
      </c>
      <c r="Y58" s="10">
        <v>48.88</v>
      </c>
      <c r="Z58" s="10">
        <v>47.41</v>
      </c>
      <c r="AA58" s="10">
        <v>47.71</v>
      </c>
      <c r="AB58" s="95">
        <v>35121000</v>
      </c>
      <c r="AC58" s="10">
        <v>47.33</v>
      </c>
      <c r="AD58" s="2">
        <f t="shared" si="0"/>
        <v>1.470000000000006</v>
      </c>
      <c r="AE58" s="138">
        <f t="shared" si="1"/>
        <v>-2.5128733264675573E-2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40.940900000000006</v>
      </c>
      <c r="R59" s="83"/>
      <c r="W59" s="94">
        <v>42565</v>
      </c>
      <c r="X59" s="10">
        <v>49.05</v>
      </c>
      <c r="Y59" s="10">
        <v>49.15</v>
      </c>
      <c r="Z59" s="10">
        <v>48.67</v>
      </c>
      <c r="AA59" s="10">
        <v>48.94</v>
      </c>
      <c r="AB59" s="95">
        <v>17578400</v>
      </c>
      <c r="AC59" s="10">
        <v>48.55</v>
      </c>
      <c r="AD59" s="2">
        <f t="shared" si="0"/>
        <v>0.47999999999999687</v>
      </c>
      <c r="AE59" s="138">
        <f t="shared" si="1"/>
        <v>1.3781582793902514E-2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40.491</v>
      </c>
      <c r="R60" s="83"/>
      <c r="W60" s="94">
        <v>42564</v>
      </c>
      <c r="X60" s="10">
        <v>48.31</v>
      </c>
      <c r="Y60" s="10">
        <v>48.47</v>
      </c>
      <c r="Z60" s="10">
        <v>47.98</v>
      </c>
      <c r="AA60" s="10">
        <v>48.27</v>
      </c>
      <c r="AB60" s="95">
        <v>14389600</v>
      </c>
      <c r="AC60" s="10">
        <v>47.89</v>
      </c>
      <c r="AD60" s="2">
        <f t="shared" si="0"/>
        <v>0.49000000000000199</v>
      </c>
      <c r="AE60" s="138">
        <f t="shared" si="1"/>
        <v>-1.4595496246871953E-3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42563</v>
      </c>
      <c r="X61" s="10">
        <v>48.42</v>
      </c>
      <c r="Y61" s="10">
        <v>48.63</v>
      </c>
      <c r="Z61" s="10">
        <v>48.22</v>
      </c>
      <c r="AA61" s="10">
        <v>48.35</v>
      </c>
      <c r="AB61" s="95">
        <v>15067900</v>
      </c>
      <c r="AC61" s="10">
        <v>47.96</v>
      </c>
      <c r="AD61" s="2">
        <f t="shared" si="0"/>
        <v>0.41000000000000369</v>
      </c>
      <c r="AE61" s="138">
        <f t="shared" si="1"/>
        <v>5.4507337526203958E-3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42562</v>
      </c>
      <c r="X62" s="10">
        <v>48.1</v>
      </c>
      <c r="Y62" s="10">
        <v>48.45</v>
      </c>
      <c r="Z62" s="10">
        <v>47.94</v>
      </c>
      <c r="AA62" s="10">
        <v>48.08</v>
      </c>
      <c r="AB62" s="95">
        <v>16008700</v>
      </c>
      <c r="AC62" s="10">
        <v>47.7</v>
      </c>
      <c r="AD62" s="2">
        <f t="shared" si="0"/>
        <v>0.51000000000000512</v>
      </c>
      <c r="AE62" s="138">
        <f t="shared" si="1"/>
        <v>6.1168529846025166E-3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42559</v>
      </c>
      <c r="X63" s="10">
        <v>47.45</v>
      </c>
      <c r="Y63" s="10">
        <v>47.92</v>
      </c>
      <c r="Z63" s="10">
        <v>47.45</v>
      </c>
      <c r="AA63" s="10">
        <v>47.79</v>
      </c>
      <c r="AB63" s="95">
        <v>19775700</v>
      </c>
      <c r="AC63" s="10">
        <v>47.41</v>
      </c>
      <c r="AD63" s="2">
        <f t="shared" si="0"/>
        <v>0.46999999999999886</v>
      </c>
      <c r="AE63" s="138">
        <f t="shared" si="1"/>
        <v>2.1107042860219583E-2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42558</v>
      </c>
      <c r="X64" s="10">
        <v>46.58</v>
      </c>
      <c r="Y64" s="10">
        <v>47.22</v>
      </c>
      <c r="Z64" s="10">
        <v>46.44</v>
      </c>
      <c r="AA64" s="10">
        <v>46.8</v>
      </c>
      <c r="AB64" s="95">
        <v>17946200</v>
      </c>
      <c r="AC64" s="10">
        <v>46.43</v>
      </c>
      <c r="AD64" s="2">
        <f t="shared" si="0"/>
        <v>0.78000000000000114</v>
      </c>
      <c r="AE64" s="138">
        <f t="shared" si="1"/>
        <v>3.241140881590221E-3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42557</v>
      </c>
      <c r="X65" s="10">
        <v>45.89</v>
      </c>
      <c r="Y65" s="10">
        <v>46.66</v>
      </c>
      <c r="Z65" s="10">
        <v>45.7</v>
      </c>
      <c r="AA65" s="10">
        <v>46.65</v>
      </c>
      <c r="AB65" s="95">
        <v>19024100</v>
      </c>
      <c r="AC65" s="10">
        <v>46.28</v>
      </c>
      <c r="AD65" s="2">
        <f t="shared" si="0"/>
        <v>0.95999999999999375</v>
      </c>
      <c r="AE65" s="138">
        <f t="shared" si="1"/>
        <v>9.5986038394415552E-3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42556</v>
      </c>
      <c r="X66" s="10">
        <v>46.7</v>
      </c>
      <c r="Y66" s="10">
        <v>46.76</v>
      </c>
      <c r="Z66" s="10">
        <v>45.81</v>
      </c>
      <c r="AA66" s="10">
        <v>46.21</v>
      </c>
      <c r="AB66" s="95">
        <v>22213000</v>
      </c>
      <c r="AC66" s="10">
        <v>45.84</v>
      </c>
      <c r="AD66" s="2">
        <f t="shared" si="0"/>
        <v>0.94999999999999574</v>
      </c>
      <c r="AE66" s="138">
        <f t="shared" si="1"/>
        <v>-1.7573939134161831E-2</v>
      </c>
    </row>
    <row r="67" spans="2:31" x14ac:dyDescent="0.25">
      <c r="B67" s="191" t="s">
        <v>114</v>
      </c>
      <c r="C67" s="191" t="s">
        <v>150</v>
      </c>
      <c r="D67" s="192" t="s">
        <v>149</v>
      </c>
      <c r="E67" s="194" t="s">
        <v>151</v>
      </c>
      <c r="F67" s="194" t="s">
        <v>65</v>
      </c>
      <c r="G67" s="229" t="s">
        <v>155</v>
      </c>
      <c r="H67" s="229" t="s">
        <v>88</v>
      </c>
      <c r="I67" s="229" t="s">
        <v>159</v>
      </c>
      <c r="W67" s="94">
        <v>42552</v>
      </c>
      <c r="X67" s="10">
        <v>47.08</v>
      </c>
      <c r="Y67" s="10">
        <v>47.28</v>
      </c>
      <c r="Z67" s="10">
        <v>46.86</v>
      </c>
      <c r="AA67" s="10">
        <v>47.03</v>
      </c>
      <c r="AB67" s="95">
        <v>19013600</v>
      </c>
      <c r="AC67" s="10">
        <v>46.66</v>
      </c>
      <c r="AD67" s="2">
        <f t="shared" si="0"/>
        <v>0.42000000000000171</v>
      </c>
      <c r="AE67" s="138">
        <f t="shared" si="1"/>
        <v>-6.1767838125666996E-3</v>
      </c>
    </row>
    <row r="68" spans="2:31" x14ac:dyDescent="0.25">
      <c r="B68" s="193">
        <v>42627</v>
      </c>
      <c r="C68" s="10">
        <v>40</v>
      </c>
      <c r="D68" s="200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42551</v>
      </c>
      <c r="X68" s="10">
        <v>47.24</v>
      </c>
      <c r="Y68" s="10">
        <v>47.36</v>
      </c>
      <c r="Z68" s="10">
        <v>46.53</v>
      </c>
      <c r="AA68" s="10">
        <v>47.33</v>
      </c>
      <c r="AB68" s="95">
        <v>22538800</v>
      </c>
      <c r="AC68" s="10">
        <v>46.95</v>
      </c>
      <c r="AD68" s="2">
        <f>Y68-Z68</f>
        <v>0.82999999999999829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10">
        <v>80</v>
      </c>
      <c r="D73" s="200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>
        <v>42646</v>
      </c>
      <c r="C74" s="10">
        <v>80</v>
      </c>
      <c r="D74" s="200">
        <v>45.634999999999998</v>
      </c>
      <c r="E74" s="40">
        <v>43.83</v>
      </c>
      <c r="F74" s="40">
        <f t="shared" ref="F74" si="73">C74*(E74-D74)</f>
        <v>-144.39999999999998</v>
      </c>
      <c r="G74" s="40">
        <f t="shared" ref="G74" si="74">D74*C74</f>
        <v>3650.7999999999997</v>
      </c>
      <c r="H74" s="231">
        <f t="shared" ref="H74" si="75">(E74-D74)/D74</f>
        <v>-3.9552974690478797E-2</v>
      </c>
      <c r="I74" s="40"/>
    </row>
    <row r="75" spans="2:31" x14ac:dyDescent="0.25">
      <c r="B75" s="193">
        <v>42648</v>
      </c>
      <c r="C75" s="10">
        <v>80</v>
      </c>
      <c r="D75" s="200">
        <v>45.634999999999998</v>
      </c>
      <c r="E75" s="40">
        <v>44.99</v>
      </c>
      <c r="F75" s="40">
        <f t="shared" ref="F75" si="76">C75*(E75-D75)</f>
        <v>-51.599999999999682</v>
      </c>
      <c r="G75" s="40">
        <f t="shared" ref="G75" si="77">D75*C75</f>
        <v>3650.7999999999997</v>
      </c>
      <c r="H75" s="231">
        <f t="shared" ref="H75" si="78">(E75-D75)/D75</f>
        <v>-1.4133888462802587E-2</v>
      </c>
      <c r="I75" s="40"/>
    </row>
    <row r="76" spans="2:31" x14ac:dyDescent="0.25">
      <c r="B76" s="193"/>
      <c r="C76" s="10"/>
      <c r="D76" s="200"/>
      <c r="E76" s="40"/>
      <c r="F76" s="40"/>
      <c r="G76" s="40"/>
      <c r="H76" s="231"/>
      <c r="I76" s="40"/>
    </row>
    <row r="77" spans="2:31" x14ac:dyDescent="0.25">
      <c r="B77" s="193"/>
      <c r="C77" s="10"/>
      <c r="D77" s="200"/>
      <c r="E77" s="40"/>
      <c r="F77" s="40"/>
      <c r="G77" s="40"/>
      <c r="H77" s="231"/>
      <c r="I77" s="40"/>
    </row>
    <row r="78" spans="2:31" x14ac:dyDescent="0.25">
      <c r="B78" s="193"/>
      <c r="C78" s="10"/>
      <c r="D78" s="200"/>
      <c r="E78" s="40"/>
      <c r="F78" s="40"/>
      <c r="G78" s="40"/>
      <c r="H78" s="231"/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179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79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79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0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79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0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79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80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79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80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80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0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0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4" t="s">
        <v>202</v>
      </c>
      <c r="B106" s="485"/>
      <c r="C106" s="486">
        <f>SumByColor($A$19,C89:C104)</f>
        <v>0</v>
      </c>
      <c r="D106" s="486"/>
      <c r="E106" s="486"/>
      <c r="F106" s="487">
        <f>SumByColor($A$19,F89:F104)</f>
        <v>0</v>
      </c>
      <c r="G106" s="486"/>
      <c r="H106" s="486">
        <f>SumByColor($A$19,H89:H104)</f>
        <v>0</v>
      </c>
      <c r="I106" s="486"/>
      <c r="J106" s="486"/>
      <c r="K106" s="487">
        <f>SumByColor($A$19,K89:K104)</f>
        <v>0</v>
      </c>
      <c r="L106" s="486"/>
      <c r="M106" s="487">
        <f t="shared" ref="M106" si="81">SumByColor($A$19,M89:M104)</f>
        <v>0</v>
      </c>
    </row>
  </sheetData>
  <mergeCells count="1">
    <mergeCell ref="P39:Q39"/>
  </mergeCells>
  <conditionalFormatting sqref="F26:F28">
    <cfRule type="expression" dxfId="349" priority="45">
      <formula>F26&gt;0</formula>
    </cfRule>
    <cfRule type="expression" dxfId="348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47" priority="37">
      <formula>F29&gt;0</formula>
    </cfRule>
    <cfRule type="expression" dxfId="346" priority="38">
      <formula>F29&lt;0</formula>
    </cfRule>
  </conditionalFormatting>
  <conditionalFormatting sqref="F29:F57 F64:F66 F73:F84">
    <cfRule type="expression" dxfId="345" priority="39">
      <formula>F29&gt;0</formula>
    </cfRule>
    <cfRule type="expression" dxfId="344" priority="40">
      <formula>F29&lt;0</formula>
    </cfRule>
  </conditionalFormatting>
  <conditionalFormatting sqref="H26:H57 H64:H66 H73:H84">
    <cfRule type="expression" dxfId="343" priority="35">
      <formula>H26&gt;0</formula>
    </cfRule>
    <cfRule type="expression" dxfId="342" priority="36">
      <formula>H26&lt;0</formula>
    </cfRule>
  </conditionalFormatting>
  <conditionalFormatting sqref="F22:F25">
    <cfRule type="expression" dxfId="341" priority="21">
      <formula>F22&gt;0</formula>
    </cfRule>
    <cfRule type="expression" dxfId="340" priority="22">
      <formula>F22&lt;0</formula>
    </cfRule>
  </conditionalFormatting>
  <conditionalFormatting sqref="H22:H25">
    <cfRule type="expression" dxfId="339" priority="19">
      <formula>H22&gt;0</formula>
    </cfRule>
    <cfRule type="expression" dxfId="338" priority="20">
      <formula>H22&lt;0</formula>
    </cfRule>
  </conditionalFormatting>
  <conditionalFormatting sqref="Q8">
    <cfRule type="expression" dxfId="337" priority="15">
      <formula>Q8&gt;0</formula>
    </cfRule>
    <cfRule type="expression" dxfId="336" priority="16">
      <formula>Q8&lt;0</formula>
    </cfRule>
  </conditionalFormatting>
  <conditionalFormatting sqref="Q7">
    <cfRule type="expression" dxfId="335" priority="17">
      <formula>Q7&gt;0</formula>
    </cfRule>
    <cfRule type="expression" dxfId="334" priority="18">
      <formula>Q7&lt;0</formula>
    </cfRule>
  </conditionalFormatting>
  <conditionalFormatting sqref="F58:F63">
    <cfRule type="expression" dxfId="333" priority="11">
      <formula>F58&gt;0</formula>
    </cfRule>
    <cfRule type="expression" dxfId="332" priority="12">
      <formula>F58&lt;0</formula>
    </cfRule>
  </conditionalFormatting>
  <conditionalFormatting sqref="F58:F63">
    <cfRule type="expression" dxfId="331" priority="13">
      <formula>F58&gt;0</formula>
    </cfRule>
    <cfRule type="expression" dxfId="330" priority="14">
      <formula>F58&lt;0</formula>
    </cfRule>
  </conditionalFormatting>
  <conditionalFormatting sqref="H58:H63">
    <cfRule type="expression" dxfId="329" priority="9">
      <formula>H58&gt;0</formula>
    </cfRule>
    <cfRule type="expression" dxfId="328" priority="10">
      <formula>H58&lt;0</formula>
    </cfRule>
  </conditionalFormatting>
  <conditionalFormatting sqref="M87">
    <cfRule type="expression" dxfId="327" priority="5">
      <formula>M87&gt;0</formula>
    </cfRule>
    <cfRule type="expression" dxfId="326" priority="6">
      <formula>M87&lt;0</formula>
    </cfRule>
  </conditionalFormatting>
  <conditionalFormatting sqref="M87">
    <cfRule type="expression" dxfId="325" priority="7">
      <formula>M87&gt;0</formula>
    </cfRule>
    <cfRule type="expression" dxfId="324" priority="8">
      <formula>M87&lt;0</formula>
    </cfRule>
  </conditionalFormatting>
  <conditionalFormatting sqref="F68:F72">
    <cfRule type="expression" dxfId="323" priority="3">
      <formula>F68&gt;0</formula>
    </cfRule>
    <cfRule type="expression" dxfId="322" priority="4">
      <formula>F68&lt;0</formula>
    </cfRule>
  </conditionalFormatting>
  <conditionalFormatting sqref="H68:H72">
    <cfRule type="expression" dxfId="321" priority="1">
      <formula>H68&gt;0</formula>
    </cfRule>
    <cfRule type="expression" dxfId="320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6.875" style="2" bestFit="1" customWidth="1"/>
    <col min="10" max="10" width="9.125" style="2"/>
    <col min="11" max="11" width="9.875" style="2" bestFit="1" customWidth="1"/>
    <col min="12" max="12" width="9.625" bestFit="1" customWidth="1"/>
    <col min="13" max="13" width="10.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0.25" customWidth="1"/>
    <col min="23" max="23" width="13.25" style="34" customWidth="1"/>
    <col min="24" max="24" width="8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266</v>
      </c>
      <c r="W2" s="94">
        <v>42646</v>
      </c>
      <c r="X2" s="10">
        <v>10.14</v>
      </c>
      <c r="Y2" s="10">
        <v>10.16</v>
      </c>
      <c r="Z2" s="10">
        <v>9.9600000000000009</v>
      </c>
      <c r="AA2" s="10">
        <v>10.119999999999999</v>
      </c>
      <c r="AB2" s="95">
        <v>16350200</v>
      </c>
      <c r="AC2" s="10">
        <v>10.119999999999999</v>
      </c>
      <c r="AD2" s="2">
        <f>Y2-Z2</f>
        <v>0.19999999999999929</v>
      </c>
      <c r="AE2" s="138">
        <f>AC2/AC3-1</f>
        <v>-1.9723865877713243E-3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10.4</v>
      </c>
      <c r="T3" s="121">
        <v>42568</v>
      </c>
      <c r="U3" t="s">
        <v>281</v>
      </c>
      <c r="W3" s="94">
        <v>42643</v>
      </c>
      <c r="X3" s="10">
        <v>9.98</v>
      </c>
      <c r="Y3" s="10">
        <v>10.19</v>
      </c>
      <c r="Z3" s="10">
        <v>9.9499999999999993</v>
      </c>
      <c r="AA3" s="10">
        <v>10.14</v>
      </c>
      <c r="AB3" s="95">
        <v>22747400</v>
      </c>
      <c r="AC3" s="10">
        <v>10.14</v>
      </c>
      <c r="AD3" s="2">
        <f>Y3-Z3</f>
        <v>0.24000000000000021</v>
      </c>
      <c r="AE3" s="138">
        <f>AC3/AC4-1</f>
        <v>1.8072289156626509E-2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10.4</v>
      </c>
      <c r="R4" s="527">
        <v>1.9599999999999999E-2</v>
      </c>
      <c r="T4" s="121"/>
      <c r="W4" s="94">
        <v>42642</v>
      </c>
      <c r="X4" s="10">
        <v>9.8800000000000008</v>
      </c>
      <c r="Y4" s="10">
        <v>10.1</v>
      </c>
      <c r="Z4" s="10">
        <v>9.83</v>
      </c>
      <c r="AA4" s="10">
        <v>9.9600000000000009</v>
      </c>
      <c r="AB4" s="95">
        <v>26882000</v>
      </c>
      <c r="AC4" s="10">
        <v>9.9600000000000009</v>
      </c>
      <c r="AD4" s="2">
        <f t="shared" ref="AD4:AD67" si="0">Y4-Z4</f>
        <v>0.26999999999999957</v>
      </c>
      <c r="AE4" s="138">
        <f t="shared" ref="AE4:AE67" si="1">AC4/AC5-1</f>
        <v>8.0971659919029104E-3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42641</v>
      </c>
      <c r="X5" s="10">
        <v>9.69</v>
      </c>
      <c r="Y5" s="10">
        <v>9.8800000000000008</v>
      </c>
      <c r="Z5" s="10">
        <v>9.58</v>
      </c>
      <c r="AA5" s="10">
        <v>9.8800000000000008</v>
      </c>
      <c r="AB5" s="95">
        <v>17748100</v>
      </c>
      <c r="AC5" s="10">
        <v>9.8800000000000008</v>
      </c>
      <c r="AD5" s="2">
        <f t="shared" si="0"/>
        <v>0.30000000000000071</v>
      </c>
      <c r="AE5" s="138">
        <f t="shared" si="1"/>
        <v>2.3834196891191706E-2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42640</v>
      </c>
      <c r="X6" s="10">
        <v>9.6199999999999992</v>
      </c>
      <c r="Y6" s="10">
        <v>9.66</v>
      </c>
      <c r="Z6" s="10">
        <v>9.5</v>
      </c>
      <c r="AA6" s="10">
        <v>9.65</v>
      </c>
      <c r="AB6" s="95">
        <v>11470300</v>
      </c>
      <c r="AC6" s="10">
        <v>9.65</v>
      </c>
      <c r="AD6" s="2">
        <f t="shared" si="0"/>
        <v>0.16000000000000014</v>
      </c>
      <c r="AE6" s="138">
        <f t="shared" si="1"/>
        <v>-3.0991735537189147E-3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185</v>
      </c>
      <c r="P7"/>
      <c r="Q7" s="2">
        <f>Q10+Q8</f>
        <v>1128.3800000000047</v>
      </c>
      <c r="R7">
        <v>0</v>
      </c>
      <c r="T7" s="85"/>
      <c r="W7" s="94">
        <v>42639</v>
      </c>
      <c r="X7" s="10">
        <v>9.76</v>
      </c>
      <c r="Y7" s="10">
        <v>9.86</v>
      </c>
      <c r="Z7" s="10">
        <v>9.68</v>
      </c>
      <c r="AA7" s="10">
        <v>9.68</v>
      </c>
      <c r="AB7" s="95">
        <v>10111600</v>
      </c>
      <c r="AC7" s="10">
        <v>9.68</v>
      </c>
      <c r="AD7" s="2">
        <f t="shared" si="0"/>
        <v>0.17999999999999972</v>
      </c>
      <c r="AE7" s="138">
        <f t="shared" si="1"/>
        <v>-8.1967213114754189E-3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188</v>
      </c>
      <c r="Q8" s="2">
        <f>K18+M18-F18+Q2*Q4</f>
        <v>0</v>
      </c>
      <c r="W8" s="94">
        <v>42636</v>
      </c>
      <c r="X8" s="10">
        <v>9.74</v>
      </c>
      <c r="Y8" s="10">
        <v>9.89</v>
      </c>
      <c r="Z8" s="10">
        <v>9.6999999999999993</v>
      </c>
      <c r="AA8" s="10">
        <v>9.76</v>
      </c>
      <c r="AB8" s="95">
        <v>12146600</v>
      </c>
      <c r="AC8" s="10">
        <v>9.76</v>
      </c>
      <c r="AD8" s="2">
        <f t="shared" si="0"/>
        <v>0.19000000000000128</v>
      </c>
      <c r="AE8" s="138">
        <f t="shared" si="1"/>
        <v>-2.0449897750510759E-3</v>
      </c>
    </row>
    <row r="9" spans="1:40" x14ac:dyDescent="0.25">
      <c r="O9" s="11" t="s">
        <v>222</v>
      </c>
      <c r="P9"/>
      <c r="Q9" s="138">
        <f>IF(Q2=0, 0, Q8/Q6)</f>
        <v>0</v>
      </c>
      <c r="W9" s="94">
        <v>42635</v>
      </c>
      <c r="X9" s="10">
        <v>9.8000000000000007</v>
      </c>
      <c r="Y9" s="10">
        <v>9.9600000000000009</v>
      </c>
      <c r="Z9" s="10">
        <v>9.75</v>
      </c>
      <c r="AA9" s="10">
        <v>9.7799999999999994</v>
      </c>
      <c r="AB9" s="95">
        <v>15318000</v>
      </c>
      <c r="AC9" s="10">
        <v>9.7799999999999994</v>
      </c>
      <c r="AD9" s="2">
        <f t="shared" si="0"/>
        <v>0.21000000000000085</v>
      </c>
      <c r="AE9" s="138">
        <f t="shared" si="1"/>
        <v>1.1375387797311287E-2</v>
      </c>
      <c r="AK9" s="234"/>
      <c r="AN9" s="234"/>
    </row>
    <row r="10" spans="1:40" x14ac:dyDescent="0.25">
      <c r="O10" s="11" t="s">
        <v>221</v>
      </c>
      <c r="Q10" s="2">
        <f>M42</f>
        <v>1128.3800000000047</v>
      </c>
      <c r="W10" s="94">
        <v>42634</v>
      </c>
      <c r="X10" s="10">
        <v>9.5399999999999991</v>
      </c>
      <c r="Y10" s="10">
        <v>9.68</v>
      </c>
      <c r="Z10" s="10">
        <v>9.4499999999999993</v>
      </c>
      <c r="AA10" s="10">
        <v>9.67</v>
      </c>
      <c r="AB10" s="95">
        <v>15640800</v>
      </c>
      <c r="AC10" s="10">
        <v>9.67</v>
      </c>
      <c r="AD10" s="2">
        <f t="shared" si="0"/>
        <v>0.23000000000000043</v>
      </c>
      <c r="AE10" s="138">
        <f t="shared" si="1"/>
        <v>2.4364406779661119E-2</v>
      </c>
    </row>
    <row r="11" spans="1:40" x14ac:dyDescent="0.25">
      <c r="O11" s="11" t="s">
        <v>182</v>
      </c>
      <c r="Q11" s="138">
        <f>VALUE(TRIM(CLEAN(MID(U55, FIND("(", U55)+1, 5))))</f>
        <v>1.18E-2</v>
      </c>
      <c r="W11" s="94">
        <v>42633</v>
      </c>
      <c r="X11" s="10">
        <v>9.36</v>
      </c>
      <c r="Y11" s="10">
        <v>9.48</v>
      </c>
      <c r="Z11" s="10">
        <v>9.31</v>
      </c>
      <c r="AA11" s="10">
        <v>9.44</v>
      </c>
      <c r="AB11" s="95">
        <v>15624000</v>
      </c>
      <c r="AC11" s="10">
        <v>9.44</v>
      </c>
      <c r="AD11" s="2">
        <f t="shared" si="0"/>
        <v>0.16999999999999993</v>
      </c>
      <c r="AE11" s="138">
        <f t="shared" si="1"/>
        <v>8.5470085470085166E-3</v>
      </c>
      <c r="AK11" s="234"/>
      <c r="AN11" s="234"/>
    </row>
    <row r="12" spans="1:40" x14ac:dyDescent="0.25">
      <c r="W12" s="94">
        <v>42632</v>
      </c>
      <c r="X12" s="10">
        <v>9.5500000000000007</v>
      </c>
      <c r="Y12" s="10">
        <v>9.5500000000000007</v>
      </c>
      <c r="Z12" s="10">
        <v>9.3000000000000007</v>
      </c>
      <c r="AA12" s="10">
        <v>9.36</v>
      </c>
      <c r="AB12" s="95">
        <v>20731100</v>
      </c>
      <c r="AC12" s="10">
        <v>9.36</v>
      </c>
      <c r="AD12" s="2">
        <f t="shared" si="0"/>
        <v>0.25</v>
      </c>
      <c r="AE12" s="138">
        <f t="shared" si="1"/>
        <v>-8.4745762711864181E-3</v>
      </c>
    </row>
    <row r="13" spans="1:40" x14ac:dyDescent="0.25">
      <c r="W13" s="94">
        <v>42629</v>
      </c>
      <c r="X13" s="10">
        <v>9.39</v>
      </c>
      <c r="Y13" s="10">
        <v>9.4700000000000006</v>
      </c>
      <c r="Z13" s="10">
        <v>9.34</v>
      </c>
      <c r="AA13" s="10">
        <v>9.44</v>
      </c>
      <c r="AB13" s="95">
        <v>16293500</v>
      </c>
      <c r="AC13" s="10">
        <v>9.44</v>
      </c>
      <c r="AD13" s="2">
        <f t="shared" si="0"/>
        <v>0.13000000000000078</v>
      </c>
      <c r="AE13" s="138">
        <f t="shared" si="1"/>
        <v>-3.1678986272440923E-3</v>
      </c>
      <c r="AK13" s="234"/>
      <c r="AN13" s="234"/>
    </row>
    <row r="14" spans="1:40" x14ac:dyDescent="0.25">
      <c r="T14" s="84"/>
      <c r="U14" s="11"/>
      <c r="W14" s="94">
        <v>42628</v>
      </c>
      <c r="X14" s="10">
        <v>9.4</v>
      </c>
      <c r="Y14" s="10">
        <v>9.52</v>
      </c>
      <c r="Z14" s="10">
        <v>9.3699999999999992</v>
      </c>
      <c r="AA14" s="10">
        <v>9.4700000000000006</v>
      </c>
      <c r="AB14" s="95">
        <v>15035400</v>
      </c>
      <c r="AC14" s="10">
        <v>9.4700000000000006</v>
      </c>
      <c r="AD14" s="2">
        <f t="shared" si="0"/>
        <v>0.15000000000000036</v>
      </c>
      <c r="AE14" s="138">
        <f t="shared" si="1"/>
        <v>8.5197018104365974E-3</v>
      </c>
    </row>
    <row r="15" spans="1:40" x14ac:dyDescent="0.25">
      <c r="W15" s="94">
        <v>42627</v>
      </c>
      <c r="X15" s="10">
        <v>9.69</v>
      </c>
      <c r="Y15" s="10">
        <v>9.69</v>
      </c>
      <c r="Z15" s="10">
        <v>9.36</v>
      </c>
      <c r="AA15" s="10">
        <v>9.39</v>
      </c>
      <c r="AB15" s="95">
        <v>15717900</v>
      </c>
      <c r="AC15" s="10">
        <v>9.39</v>
      </c>
      <c r="AD15" s="2">
        <f t="shared" si="0"/>
        <v>0.33000000000000007</v>
      </c>
      <c r="AE15" s="138">
        <f t="shared" si="1"/>
        <v>-1.3655462184873901E-2</v>
      </c>
      <c r="AK15" s="234"/>
      <c r="AN15" s="234"/>
    </row>
    <row r="16" spans="1:40" x14ac:dyDescent="0.25">
      <c r="W16" s="94">
        <v>42626</v>
      </c>
      <c r="X16" s="10">
        <v>9.6300000000000008</v>
      </c>
      <c r="Y16" s="10">
        <v>9.65</v>
      </c>
      <c r="Z16" s="10">
        <v>9.4499999999999993</v>
      </c>
      <c r="AA16" s="10">
        <v>9.52</v>
      </c>
      <c r="AB16" s="95">
        <v>18507500</v>
      </c>
      <c r="AC16" s="10">
        <v>9.52</v>
      </c>
      <c r="AD16" s="2">
        <f t="shared" si="0"/>
        <v>0.20000000000000107</v>
      </c>
      <c r="AE16" s="138">
        <f t="shared" si="1"/>
        <v>-2.6584867075664653E-2</v>
      </c>
    </row>
    <row r="17" spans="1:40" x14ac:dyDescent="0.25">
      <c r="W17" s="94">
        <v>42625</v>
      </c>
      <c r="X17" s="10">
        <v>9.52</v>
      </c>
      <c r="Y17" s="10">
        <v>9.8000000000000007</v>
      </c>
      <c r="Z17" s="10">
        <v>9.43</v>
      </c>
      <c r="AA17" s="10">
        <v>9.7799999999999994</v>
      </c>
      <c r="AB17" s="95">
        <v>21681500</v>
      </c>
      <c r="AC17" s="10">
        <v>9.7799999999999994</v>
      </c>
      <c r="AD17" s="2">
        <f t="shared" si="0"/>
        <v>0.37000000000000099</v>
      </c>
      <c r="AE17" s="138">
        <f t="shared" si="1"/>
        <v>1.8750000000000044E-2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42622</v>
      </c>
      <c r="X18" s="10">
        <v>10.050000000000001</v>
      </c>
      <c r="Y18" s="10">
        <v>10.050000000000001</v>
      </c>
      <c r="Z18" s="10">
        <v>9.49</v>
      </c>
      <c r="AA18" s="10">
        <v>9.6</v>
      </c>
      <c r="AB18" s="95">
        <v>33742400</v>
      </c>
      <c r="AC18" s="10">
        <v>9.6</v>
      </c>
      <c r="AD18" s="2">
        <f t="shared" si="0"/>
        <v>0.5600000000000005</v>
      </c>
      <c r="AE18" s="138">
        <f t="shared" si="1"/>
        <v>-5.1383399209486091E-2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42621</v>
      </c>
      <c r="X19" s="10">
        <v>10.26</v>
      </c>
      <c r="Y19" s="10">
        <v>10.26</v>
      </c>
      <c r="Z19" s="10">
        <v>10.050000000000001</v>
      </c>
      <c r="AA19" s="10">
        <v>10.119999999999999</v>
      </c>
      <c r="AB19" s="95">
        <v>13676300</v>
      </c>
      <c r="AC19" s="10">
        <v>10.119999999999999</v>
      </c>
      <c r="AD19" s="2">
        <f t="shared" si="0"/>
        <v>0.20999999999999908</v>
      </c>
      <c r="AE19" s="138">
        <f t="shared" si="1"/>
        <v>-8.8148873653283166E-3</v>
      </c>
      <c r="AK19" s="234"/>
      <c r="AN19" s="234"/>
    </row>
    <row r="20" spans="1:40" x14ac:dyDescent="0.25">
      <c r="W20" s="94">
        <v>42620</v>
      </c>
      <c r="X20" s="10">
        <v>10.3</v>
      </c>
      <c r="Y20" s="10">
        <v>10.33</v>
      </c>
      <c r="Z20" s="10">
        <v>10.130000000000001</v>
      </c>
      <c r="AA20" s="10">
        <v>10.210000000000001</v>
      </c>
      <c r="AB20" s="95">
        <v>13655300</v>
      </c>
      <c r="AC20" s="10">
        <v>10.210000000000001</v>
      </c>
      <c r="AD20" s="2">
        <f t="shared" si="0"/>
        <v>0.19999999999999929</v>
      </c>
      <c r="AE20" s="138">
        <f t="shared" si="1"/>
        <v>-1.0658914728682078E-2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94">
        <v>42619</v>
      </c>
      <c r="X21" s="10">
        <v>10.18</v>
      </c>
      <c r="Y21" s="10">
        <v>10.32</v>
      </c>
      <c r="Z21" s="10">
        <v>10.119999999999999</v>
      </c>
      <c r="AA21" s="10">
        <v>10.32</v>
      </c>
      <c r="AB21" s="95">
        <v>12763700</v>
      </c>
      <c r="AC21" s="10">
        <v>10.32</v>
      </c>
      <c r="AD21" s="2">
        <f t="shared" si="0"/>
        <v>0.20000000000000107</v>
      </c>
      <c r="AE21" s="138">
        <f t="shared" si="1"/>
        <v>1.875616979269501E-2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42615</v>
      </c>
      <c r="X22" s="10">
        <v>10.199999999999999</v>
      </c>
      <c r="Y22" s="10">
        <v>10.27</v>
      </c>
      <c r="Z22" s="10">
        <v>10.01</v>
      </c>
      <c r="AA22" s="10">
        <v>10.130000000000001</v>
      </c>
      <c r="AB22" s="95">
        <v>16961000</v>
      </c>
      <c r="AC22" s="10">
        <v>10.130000000000001</v>
      </c>
      <c r="AD22" s="2">
        <f t="shared" si="0"/>
        <v>0.25999999999999979</v>
      </c>
      <c r="AE22" s="138">
        <f t="shared" si="1"/>
        <v>0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42614</v>
      </c>
      <c r="X23" s="10">
        <v>10.09</v>
      </c>
      <c r="Y23" s="10">
        <v>10.19</v>
      </c>
      <c r="Z23" s="10">
        <v>10.050000000000001</v>
      </c>
      <c r="AA23" s="10">
        <v>10.130000000000001</v>
      </c>
      <c r="AB23" s="95">
        <v>13441800</v>
      </c>
      <c r="AC23" s="10">
        <v>10.130000000000001</v>
      </c>
      <c r="AD23" s="2">
        <f t="shared" si="0"/>
        <v>0.13999999999999879</v>
      </c>
      <c r="AE23" s="138">
        <f t="shared" si="1"/>
        <v>4.9603174603174427E-3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42613</v>
      </c>
      <c r="X24" s="10">
        <v>10.08</v>
      </c>
      <c r="Y24" s="10">
        <v>10.18</v>
      </c>
      <c r="Z24" s="10">
        <v>10.02</v>
      </c>
      <c r="AA24" s="10">
        <v>10.08</v>
      </c>
      <c r="AB24" s="95">
        <v>15888000</v>
      </c>
      <c r="AC24" s="10">
        <v>10.08</v>
      </c>
      <c r="AD24" s="2">
        <f t="shared" si="0"/>
        <v>0.16000000000000014</v>
      </c>
      <c r="AE24" s="138">
        <f t="shared" si="1"/>
        <v>-8.8495575221239076E-3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42612</v>
      </c>
      <c r="X25" s="10">
        <v>10.26</v>
      </c>
      <c r="Y25" s="10">
        <v>10.26</v>
      </c>
      <c r="Z25" s="10">
        <v>10.06</v>
      </c>
      <c r="AA25" s="10">
        <v>10.17</v>
      </c>
      <c r="AB25" s="95">
        <v>11270300</v>
      </c>
      <c r="AC25" s="10">
        <v>10.17</v>
      </c>
      <c r="AD25" s="2">
        <f t="shared" si="0"/>
        <v>0.19999999999999929</v>
      </c>
      <c r="AE25" s="138">
        <f t="shared" si="1"/>
        <v>-8.7719298245614308E-3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42611</v>
      </c>
      <c r="X26" s="10">
        <v>10.01</v>
      </c>
      <c r="Y26" s="10">
        <v>10.26</v>
      </c>
      <c r="Z26" s="10">
        <v>10</v>
      </c>
      <c r="AA26" s="10">
        <v>10.26</v>
      </c>
      <c r="AB26" s="95">
        <v>13621800</v>
      </c>
      <c r="AC26" s="10">
        <v>10.26</v>
      </c>
      <c r="AD26" s="2">
        <f t="shared" si="0"/>
        <v>0.25999999999999979</v>
      </c>
      <c r="AE26" s="138">
        <f t="shared" si="1"/>
        <v>2.6000000000000023E-2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42608</v>
      </c>
      <c r="X27" s="10">
        <v>10.15</v>
      </c>
      <c r="Y27" s="10">
        <v>10.27</v>
      </c>
      <c r="Z27" s="10">
        <v>9.9600000000000009</v>
      </c>
      <c r="AA27" s="10">
        <v>10</v>
      </c>
      <c r="AB27" s="95">
        <v>15069700</v>
      </c>
      <c r="AC27" s="10">
        <v>10</v>
      </c>
      <c r="AD27" s="2">
        <f t="shared" si="0"/>
        <v>0.30999999999999872</v>
      </c>
      <c r="AE27" s="138">
        <f t="shared" si="1"/>
        <v>-7.9365079365079083E-3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42607</v>
      </c>
      <c r="X28" s="10">
        <v>10.08</v>
      </c>
      <c r="Y28" s="10">
        <v>10.19</v>
      </c>
      <c r="Z28" s="10">
        <v>10.029999999999999</v>
      </c>
      <c r="AA28" s="10">
        <v>10.08</v>
      </c>
      <c r="AB28" s="95">
        <v>12532500</v>
      </c>
      <c r="AC28" s="10">
        <v>10.08</v>
      </c>
      <c r="AD28" s="2">
        <f t="shared" si="0"/>
        <v>0.16000000000000014</v>
      </c>
      <c r="AE28" s="138">
        <f t="shared" si="1"/>
        <v>3.9840637450199168E-3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42606</v>
      </c>
      <c r="X29" s="10">
        <v>10.43</v>
      </c>
      <c r="Y29" s="10">
        <v>10.45</v>
      </c>
      <c r="Z29" s="10">
        <v>10.01</v>
      </c>
      <c r="AA29" s="10">
        <v>10.039999999999999</v>
      </c>
      <c r="AB29" s="95">
        <v>19740200</v>
      </c>
      <c r="AC29" s="10">
        <v>10.039999999999999</v>
      </c>
      <c r="AD29" s="2">
        <f t="shared" si="0"/>
        <v>0.4399999999999995</v>
      </c>
      <c r="AE29" s="138">
        <f t="shared" si="1"/>
        <v>-4.3809523809523854E-2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42605</v>
      </c>
      <c r="X30" s="10">
        <v>10.41</v>
      </c>
      <c r="Y30" s="10">
        <v>10.54</v>
      </c>
      <c r="Z30" s="10">
        <v>10.37</v>
      </c>
      <c r="AA30" s="10">
        <v>10.5</v>
      </c>
      <c r="AB30" s="95">
        <v>11551600</v>
      </c>
      <c r="AC30" s="10">
        <v>10.5</v>
      </c>
      <c r="AD30" s="2">
        <f t="shared" si="0"/>
        <v>0.16999999999999993</v>
      </c>
      <c r="AE30" s="138">
        <f t="shared" si="1"/>
        <v>1.744186046511631E-2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42604</v>
      </c>
      <c r="X31" s="10">
        <v>10.199999999999999</v>
      </c>
      <c r="Y31" s="10">
        <v>10.35</v>
      </c>
      <c r="Z31" s="10">
        <v>10.16</v>
      </c>
      <c r="AA31" s="10">
        <v>10.32</v>
      </c>
      <c r="AB31" s="95">
        <v>9210300</v>
      </c>
      <c r="AC31" s="10">
        <v>10.32</v>
      </c>
      <c r="AD31" s="2">
        <f t="shared" si="0"/>
        <v>0.1899999999999995</v>
      </c>
      <c r="AE31" s="138">
        <f t="shared" si="1"/>
        <v>4.8685491723468033E-3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42601</v>
      </c>
      <c r="X32" s="10">
        <v>10.34</v>
      </c>
      <c r="Y32" s="10">
        <v>10.36</v>
      </c>
      <c r="Z32" s="10">
        <v>10.220000000000001</v>
      </c>
      <c r="AA32" s="10">
        <v>10.27</v>
      </c>
      <c r="AB32" s="95">
        <v>13163800</v>
      </c>
      <c r="AC32" s="10">
        <v>10.27</v>
      </c>
      <c r="AD32" s="2">
        <f t="shared" si="0"/>
        <v>0.13999999999999879</v>
      </c>
      <c r="AE32" s="138">
        <f t="shared" si="1"/>
        <v>-1.7224880382775143E-2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42600</v>
      </c>
      <c r="X33" s="10">
        <v>10.41</v>
      </c>
      <c r="Y33" s="10">
        <v>10.47</v>
      </c>
      <c r="Z33" s="10">
        <v>10.34</v>
      </c>
      <c r="AA33" s="10">
        <v>10.45</v>
      </c>
      <c r="AB33" s="95">
        <v>8564300</v>
      </c>
      <c r="AC33" s="10">
        <v>10.45</v>
      </c>
      <c r="AD33" s="2">
        <f t="shared" si="0"/>
        <v>0.13000000000000078</v>
      </c>
      <c r="AE33" s="138">
        <f t="shared" si="1"/>
        <v>8.6872586872586144E-3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42599</v>
      </c>
      <c r="X34" s="10">
        <v>10.33</v>
      </c>
      <c r="Y34" s="10">
        <v>10.4</v>
      </c>
      <c r="Z34" s="10">
        <v>10.23</v>
      </c>
      <c r="AA34" s="10">
        <v>10.36</v>
      </c>
      <c r="AB34" s="95">
        <v>10840300</v>
      </c>
      <c r="AC34" s="10">
        <v>10.36</v>
      </c>
      <c r="AD34" s="2">
        <f t="shared" si="0"/>
        <v>0.16999999999999993</v>
      </c>
      <c r="AE34" s="138">
        <f t="shared" si="1"/>
        <v>6.8027210884353817E-3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42598</v>
      </c>
      <c r="X35" s="10">
        <v>10.57</v>
      </c>
      <c r="Y35" s="10">
        <v>10.58</v>
      </c>
      <c r="Z35" s="10">
        <v>10.29</v>
      </c>
      <c r="AA35" s="10">
        <v>10.29</v>
      </c>
      <c r="AB35" s="95">
        <v>13826000</v>
      </c>
      <c r="AC35" s="10">
        <v>10.29</v>
      </c>
      <c r="AD35" s="2">
        <f t="shared" si="0"/>
        <v>0.29000000000000092</v>
      </c>
      <c r="AE35" s="138">
        <f t="shared" si="1"/>
        <v>-2.1863117870722482E-2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42597</v>
      </c>
      <c r="X36" s="10">
        <v>10.25</v>
      </c>
      <c r="Y36" s="10">
        <v>10.58</v>
      </c>
      <c r="Z36" s="10">
        <v>10.23</v>
      </c>
      <c r="AA36" s="10">
        <v>10.52</v>
      </c>
      <c r="AB36" s="95">
        <v>13211900</v>
      </c>
      <c r="AC36" s="10">
        <v>10.52</v>
      </c>
      <c r="AD36" s="2">
        <f t="shared" si="0"/>
        <v>0.34999999999999964</v>
      </c>
      <c r="AE36" s="138">
        <f t="shared" si="1"/>
        <v>3.4414945919370554E-2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42594</v>
      </c>
      <c r="X37" s="10">
        <v>10.37</v>
      </c>
      <c r="Y37" s="10">
        <v>10.4</v>
      </c>
      <c r="Z37" s="10">
        <v>10.119999999999999</v>
      </c>
      <c r="AA37" s="10">
        <v>10.17</v>
      </c>
      <c r="AB37" s="95">
        <v>13887600</v>
      </c>
      <c r="AC37" s="10">
        <v>10.17</v>
      </c>
      <c r="AD37" s="2">
        <f t="shared" si="0"/>
        <v>0.28000000000000114</v>
      </c>
      <c r="AE37" s="138">
        <f t="shared" si="1"/>
        <v>-2.3992322456813819E-2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42593</v>
      </c>
      <c r="X38" s="10">
        <v>10.35</v>
      </c>
      <c r="Y38" s="10">
        <v>10.44</v>
      </c>
      <c r="Z38" s="10">
        <v>10.3</v>
      </c>
      <c r="AA38" s="10">
        <v>10.42</v>
      </c>
      <c r="AB38" s="95">
        <v>9894100</v>
      </c>
      <c r="AC38" s="10">
        <v>10.42</v>
      </c>
      <c r="AD38" s="2">
        <f t="shared" si="0"/>
        <v>0.13999999999999879</v>
      </c>
      <c r="AE38" s="138">
        <f t="shared" si="1"/>
        <v>8.7124878993223298E-3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84" t="s">
        <v>78</v>
      </c>
      <c r="Q39" s="584"/>
      <c r="R39" s="34"/>
      <c r="T39" s="91" t="s">
        <v>113</v>
      </c>
      <c r="W39" s="94">
        <v>42592</v>
      </c>
      <c r="X39" s="10">
        <v>10.4</v>
      </c>
      <c r="Y39" s="10">
        <v>10.53</v>
      </c>
      <c r="Z39" s="10">
        <v>10.27</v>
      </c>
      <c r="AA39" s="10">
        <v>10.33</v>
      </c>
      <c r="AB39" s="95">
        <v>9513400</v>
      </c>
      <c r="AC39" s="10">
        <v>10.33</v>
      </c>
      <c r="AD39" s="2">
        <f t="shared" si="0"/>
        <v>0.25999999999999979</v>
      </c>
      <c r="AE39" s="138">
        <f t="shared" si="1"/>
        <v>-1.9323671497584183E-3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11.440000000000001</v>
      </c>
      <c r="R40" s="34"/>
      <c r="T40" s="87" t="s">
        <v>98</v>
      </c>
      <c r="U40" s="88">
        <v>10.14</v>
      </c>
      <c r="W40" s="94">
        <v>42591</v>
      </c>
      <c r="X40" s="10">
        <v>10.42</v>
      </c>
      <c r="Y40" s="10">
        <v>10.5</v>
      </c>
      <c r="Z40" s="10">
        <v>10.35</v>
      </c>
      <c r="AA40" s="10">
        <v>10.35</v>
      </c>
      <c r="AB40" s="95">
        <v>7812800</v>
      </c>
      <c r="AC40" s="10">
        <v>10.35</v>
      </c>
      <c r="AD40" s="2">
        <f t="shared" si="0"/>
        <v>0.15000000000000036</v>
      </c>
      <c r="AE40" s="138">
        <f t="shared" si="1"/>
        <v>-9.5693779904305609E-3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11.336000000000002</v>
      </c>
      <c r="R41" s="34"/>
      <c r="T41" s="87" t="s">
        <v>99</v>
      </c>
      <c r="U41" s="88">
        <v>10.14</v>
      </c>
      <c r="W41" s="94">
        <v>42590</v>
      </c>
      <c r="X41" s="10">
        <v>10.5</v>
      </c>
      <c r="Y41" s="10">
        <v>10.6</v>
      </c>
      <c r="Z41" s="10">
        <v>10.41</v>
      </c>
      <c r="AA41" s="10">
        <v>10.45</v>
      </c>
      <c r="AB41" s="95">
        <v>9501400</v>
      </c>
      <c r="AC41" s="10">
        <v>10.45</v>
      </c>
      <c r="AD41" s="2">
        <f t="shared" si="0"/>
        <v>0.1899999999999995</v>
      </c>
      <c r="AE41" s="138">
        <f t="shared" si="1"/>
        <v>-4.761904761904856E-3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11.232000000000001</v>
      </c>
      <c r="R42" s="34"/>
      <c r="T42" s="87" t="s">
        <v>100</v>
      </c>
      <c r="U42" s="88" t="s">
        <v>494</v>
      </c>
      <c r="W42" s="94">
        <v>42587</v>
      </c>
      <c r="X42" s="10">
        <v>10.45</v>
      </c>
      <c r="Y42" s="10">
        <v>10.5</v>
      </c>
      <c r="Z42" s="10">
        <v>10.39</v>
      </c>
      <c r="AA42" s="10">
        <v>10.5</v>
      </c>
      <c r="AB42" s="95">
        <v>12292600</v>
      </c>
      <c r="AC42" s="10">
        <v>10.5</v>
      </c>
      <c r="AD42" s="2">
        <f t="shared" si="0"/>
        <v>0.10999999999999943</v>
      </c>
      <c r="AE42" s="138">
        <f t="shared" si="1"/>
        <v>9.6153846153845812E-3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11.128000000000002</v>
      </c>
      <c r="R43" s="83"/>
      <c r="T43" s="87" t="s">
        <v>101</v>
      </c>
      <c r="U43" s="88" t="s">
        <v>495</v>
      </c>
      <c r="W43" s="94">
        <v>42586</v>
      </c>
      <c r="X43" s="10">
        <v>10.36</v>
      </c>
      <c r="Y43" s="10">
        <v>10.46</v>
      </c>
      <c r="Z43" s="10">
        <v>10.25</v>
      </c>
      <c r="AA43" s="10">
        <v>10.4</v>
      </c>
      <c r="AB43" s="95">
        <v>11819900</v>
      </c>
      <c r="AC43" s="10">
        <v>10.4</v>
      </c>
      <c r="AD43" s="2">
        <f t="shared" si="0"/>
        <v>0.21000000000000085</v>
      </c>
      <c r="AE43" s="138">
        <f t="shared" si="1"/>
        <v>-9.6061479346776224E-4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11.024000000000001</v>
      </c>
      <c r="R44" s="83"/>
      <c r="T44" s="87" t="s">
        <v>102</v>
      </c>
      <c r="U44" s="88">
        <v>11.31</v>
      </c>
      <c r="W44" s="94">
        <v>42585</v>
      </c>
      <c r="X44" s="10">
        <v>10.3</v>
      </c>
      <c r="Y44" s="10">
        <v>10.45</v>
      </c>
      <c r="Z44" s="10">
        <v>10.199999999999999</v>
      </c>
      <c r="AA44" s="10">
        <v>10.41</v>
      </c>
      <c r="AB44" s="95">
        <v>13904100</v>
      </c>
      <c r="AC44" s="10">
        <v>10.41</v>
      </c>
      <c r="AD44" s="2">
        <f t="shared" si="0"/>
        <v>0.25</v>
      </c>
      <c r="AE44" s="138" t="e">
        <f t="shared" si="1"/>
        <v>#DIV/0!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10.920000000000002</v>
      </c>
      <c r="R45" s="83"/>
      <c r="T45" s="87" t="s">
        <v>103</v>
      </c>
      <c r="U45" s="88">
        <v>0.71082800000000002</v>
      </c>
      <c r="W45" s="94">
        <v>42585</v>
      </c>
      <c r="X45" s="10" t="s">
        <v>121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10.816000000000001</v>
      </c>
      <c r="R46" s="83"/>
      <c r="T46" s="87" t="s">
        <v>104</v>
      </c>
      <c r="U46" s="89" t="s">
        <v>383</v>
      </c>
      <c r="W46" s="94">
        <v>42584</v>
      </c>
      <c r="X46" s="10">
        <v>10.55</v>
      </c>
      <c r="Y46" s="10">
        <v>10.57</v>
      </c>
      <c r="Z46" s="10">
        <v>10.25</v>
      </c>
      <c r="AA46" s="10">
        <v>10.32</v>
      </c>
      <c r="AB46" s="95">
        <v>13672400</v>
      </c>
      <c r="AC46" s="10">
        <v>10.29</v>
      </c>
      <c r="AD46" s="2">
        <f t="shared" si="0"/>
        <v>0.32000000000000028</v>
      </c>
      <c r="AE46" s="138">
        <f t="shared" si="1"/>
        <v>-1.4367816091954033E-2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10.712000000000002</v>
      </c>
      <c r="R47" s="83"/>
      <c r="T47" s="87"/>
      <c r="U47" s="88"/>
      <c r="W47" s="94">
        <v>42583</v>
      </c>
      <c r="X47" s="10">
        <v>10.55</v>
      </c>
      <c r="Y47" s="10">
        <v>10.6</v>
      </c>
      <c r="Z47" s="10">
        <v>10.46</v>
      </c>
      <c r="AA47" s="10">
        <v>10.47</v>
      </c>
      <c r="AB47" s="95">
        <v>11610200</v>
      </c>
      <c r="AC47" s="10">
        <v>10.44</v>
      </c>
      <c r="AD47" s="2">
        <f t="shared" si="0"/>
        <v>0.13999999999999879</v>
      </c>
      <c r="AE47" s="138">
        <f t="shared" si="1"/>
        <v>-1.4164305949008527E-2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10.608000000000001</v>
      </c>
      <c r="R48" s="83"/>
      <c r="T48" s="87" t="s">
        <v>105</v>
      </c>
      <c r="U48" s="88" t="s">
        <v>496</v>
      </c>
      <c r="W48" s="94">
        <v>42580</v>
      </c>
      <c r="X48" s="10">
        <v>10.61</v>
      </c>
      <c r="Y48" s="10">
        <v>10.65</v>
      </c>
      <c r="Z48" s="10">
        <v>10.42</v>
      </c>
      <c r="AA48" s="10">
        <v>10.62</v>
      </c>
      <c r="AB48" s="95">
        <v>16419800</v>
      </c>
      <c r="AC48" s="10">
        <v>10.59</v>
      </c>
      <c r="AD48" s="2">
        <f t="shared" si="0"/>
        <v>0.23000000000000043</v>
      </c>
      <c r="AE48" s="138">
        <f t="shared" si="1"/>
        <v>-5.6338028169014009E-3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10.504000000000001</v>
      </c>
      <c r="R49" s="83"/>
      <c r="T49" s="87" t="s">
        <v>106</v>
      </c>
      <c r="U49" s="88" t="s">
        <v>254</v>
      </c>
      <c r="W49" s="94">
        <v>42579</v>
      </c>
      <c r="X49" s="10">
        <v>10.67</v>
      </c>
      <c r="Y49" s="10">
        <v>10.73</v>
      </c>
      <c r="Z49" s="10">
        <v>10.49</v>
      </c>
      <c r="AA49" s="10">
        <v>10.68</v>
      </c>
      <c r="AB49" s="95">
        <v>13795300</v>
      </c>
      <c r="AC49" s="10">
        <v>10.65</v>
      </c>
      <c r="AD49" s="2">
        <f t="shared" si="0"/>
        <v>0.24000000000000021</v>
      </c>
      <c r="AE49" s="138">
        <f t="shared" si="1"/>
        <v>-5.6022408963586345E-3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10.4</v>
      </c>
      <c r="R50" s="83"/>
      <c r="T50" s="87" t="s">
        <v>107</v>
      </c>
      <c r="U50" s="90">
        <v>16382718</v>
      </c>
      <c r="W50" s="94">
        <v>42578</v>
      </c>
      <c r="X50" s="10">
        <v>10.76</v>
      </c>
      <c r="Y50" s="10">
        <v>10.97</v>
      </c>
      <c r="Z50" s="10">
        <v>10.52</v>
      </c>
      <c r="AA50" s="10">
        <v>10.74</v>
      </c>
      <c r="AB50" s="95">
        <v>20992100</v>
      </c>
      <c r="AC50" s="10">
        <v>10.71</v>
      </c>
      <c r="AD50" s="2">
        <f t="shared" si="0"/>
        <v>0.45000000000000107</v>
      </c>
      <c r="AE50" s="138">
        <f t="shared" si="1"/>
        <v>6.5789473684210176E-3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10.295999999999999</v>
      </c>
      <c r="R51" s="83"/>
      <c r="T51" s="87" t="s">
        <v>110</v>
      </c>
      <c r="U51" s="90">
        <v>16540600</v>
      </c>
      <c r="W51" s="94">
        <v>42577</v>
      </c>
      <c r="X51" s="10">
        <v>10.45</v>
      </c>
      <c r="Y51" s="10">
        <v>10.67</v>
      </c>
      <c r="Z51" s="10">
        <v>10.42</v>
      </c>
      <c r="AA51" s="10">
        <v>10.67</v>
      </c>
      <c r="AB51" s="95">
        <v>12575200</v>
      </c>
      <c r="AC51" s="10">
        <v>10.64</v>
      </c>
      <c r="AD51" s="2">
        <f t="shared" si="0"/>
        <v>0.25</v>
      </c>
      <c r="AE51" s="138">
        <f t="shared" si="1"/>
        <v>1.7208413001912115E-2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10.192</v>
      </c>
      <c r="R52" s="83"/>
      <c r="T52" s="87" t="s">
        <v>108</v>
      </c>
      <c r="U52" s="88" t="s">
        <v>497</v>
      </c>
      <c r="W52" s="94">
        <v>42576</v>
      </c>
      <c r="X52" s="10">
        <v>10.54</v>
      </c>
      <c r="Y52" s="10">
        <v>10.55</v>
      </c>
      <c r="Z52" s="10">
        <v>10.4</v>
      </c>
      <c r="AA52" s="10">
        <v>10.49</v>
      </c>
      <c r="AB52" s="95">
        <v>13849300</v>
      </c>
      <c r="AC52" s="10">
        <v>10.46</v>
      </c>
      <c r="AD52" s="2">
        <f t="shared" si="0"/>
        <v>0.15000000000000036</v>
      </c>
      <c r="AE52" s="138">
        <f t="shared" si="1"/>
        <v>-7.5901328273243474E-3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10.087999999999999</v>
      </c>
      <c r="R53" s="83"/>
      <c r="T53" s="87" t="s">
        <v>111</v>
      </c>
      <c r="U53" s="88" t="s">
        <v>130</v>
      </c>
      <c r="W53" s="94">
        <v>42573</v>
      </c>
      <c r="X53" s="10">
        <v>10.58</v>
      </c>
      <c r="Y53" s="10">
        <v>10.66</v>
      </c>
      <c r="Z53" s="10">
        <v>10.49</v>
      </c>
      <c r="AA53" s="10">
        <v>10.57</v>
      </c>
      <c r="AB53" s="95">
        <v>10183500</v>
      </c>
      <c r="AC53" s="10">
        <v>10.54</v>
      </c>
      <c r="AD53" s="2">
        <f t="shared" si="0"/>
        <v>0.16999999999999993</v>
      </c>
      <c r="AE53" s="138">
        <f t="shared" si="1"/>
        <v>-2.8382213812678803E-3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9.984</v>
      </c>
      <c r="R54" s="83"/>
      <c r="T54" s="87" t="s">
        <v>112</v>
      </c>
      <c r="U54" s="88">
        <v>-0.44</v>
      </c>
      <c r="W54" s="94">
        <v>42572</v>
      </c>
      <c r="X54" s="10">
        <v>10.67</v>
      </c>
      <c r="Y54" s="10">
        <v>10.86</v>
      </c>
      <c r="Z54" s="10">
        <v>10.53</v>
      </c>
      <c r="AA54" s="10">
        <v>10.6</v>
      </c>
      <c r="AB54" s="95">
        <v>15042600</v>
      </c>
      <c r="AC54" s="10">
        <v>10.57</v>
      </c>
      <c r="AD54" s="2">
        <f t="shared" si="0"/>
        <v>0.33000000000000007</v>
      </c>
      <c r="AE54" s="138">
        <f t="shared" si="1"/>
        <v>-9.4517958412099201E-4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9.879999999999999</v>
      </c>
      <c r="R55" s="83"/>
      <c r="T55" s="87" t="s">
        <v>109</v>
      </c>
      <c r="U55" s="88" t="s">
        <v>435</v>
      </c>
      <c r="W55" s="94">
        <v>42571</v>
      </c>
      <c r="X55" s="10">
        <v>10.51</v>
      </c>
      <c r="Y55" s="10">
        <v>10.63</v>
      </c>
      <c r="Z55" s="10">
        <v>10.35</v>
      </c>
      <c r="AA55" s="10">
        <v>10.61</v>
      </c>
      <c r="AB55" s="95">
        <v>16305400</v>
      </c>
      <c r="AC55" s="10">
        <v>10.58</v>
      </c>
      <c r="AD55" s="2">
        <f t="shared" si="0"/>
        <v>0.28000000000000114</v>
      </c>
      <c r="AE55" s="138">
        <f t="shared" si="1"/>
        <v>-1.8867924528301883E-3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9.7759999999999998</v>
      </c>
      <c r="R56" s="83"/>
      <c r="W56" s="94">
        <v>42570</v>
      </c>
      <c r="X56" s="10">
        <v>10.73</v>
      </c>
      <c r="Y56" s="10">
        <v>10.78</v>
      </c>
      <c r="Z56" s="10">
        <v>10.62</v>
      </c>
      <c r="AA56" s="10">
        <v>10.63</v>
      </c>
      <c r="AB56" s="95">
        <v>14786700</v>
      </c>
      <c r="AC56" s="10">
        <v>10.6</v>
      </c>
      <c r="AD56" s="2">
        <f t="shared" si="0"/>
        <v>0.16000000000000014</v>
      </c>
      <c r="AE56" s="138">
        <f t="shared" si="1"/>
        <v>-2.6629935720844933E-2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9.6720000000000006</v>
      </c>
      <c r="R57" s="83"/>
      <c r="W57" s="94">
        <v>42569</v>
      </c>
      <c r="X57" s="10">
        <v>10.82</v>
      </c>
      <c r="Y57" s="10">
        <v>10.94</v>
      </c>
      <c r="Z57" s="10">
        <v>10.72</v>
      </c>
      <c r="AA57" s="10">
        <v>10.92</v>
      </c>
      <c r="AB57" s="95">
        <v>16352300</v>
      </c>
      <c r="AC57" s="10">
        <v>10.89</v>
      </c>
      <c r="AD57" s="2">
        <f t="shared" si="0"/>
        <v>0.21999999999999886</v>
      </c>
      <c r="AE57" s="138">
        <f t="shared" si="1"/>
        <v>0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9.5680000000000014</v>
      </c>
      <c r="R58" s="83"/>
      <c r="W58" s="94">
        <v>42566</v>
      </c>
      <c r="X58" s="10">
        <v>10.72</v>
      </c>
      <c r="Y58" s="10">
        <v>10.96</v>
      </c>
      <c r="Z58" s="10">
        <v>10.71</v>
      </c>
      <c r="AA58" s="10">
        <v>10.92</v>
      </c>
      <c r="AB58" s="95">
        <v>23056500</v>
      </c>
      <c r="AC58" s="10">
        <v>10.89</v>
      </c>
      <c r="AD58" s="2">
        <f t="shared" si="0"/>
        <v>0.25</v>
      </c>
      <c r="AE58" s="138">
        <f t="shared" si="1"/>
        <v>1.9662921348314599E-2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9.4640000000000004</v>
      </c>
      <c r="R59" s="83"/>
      <c r="W59" s="94">
        <v>42565</v>
      </c>
      <c r="X59" s="10">
        <v>10.82</v>
      </c>
      <c r="Y59" s="10">
        <v>10.9</v>
      </c>
      <c r="Z59" s="10">
        <v>10.67</v>
      </c>
      <c r="AA59" s="10">
        <v>10.71</v>
      </c>
      <c r="AB59" s="95">
        <v>22346800</v>
      </c>
      <c r="AC59" s="10">
        <v>10.68</v>
      </c>
      <c r="AD59" s="2">
        <f t="shared" si="0"/>
        <v>0.23000000000000043</v>
      </c>
      <c r="AE59" s="138">
        <f t="shared" si="1"/>
        <v>0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9.3600000000000012</v>
      </c>
      <c r="R60" s="83"/>
      <c r="W60" s="94">
        <v>42564</v>
      </c>
      <c r="X60" s="10">
        <v>10.74</v>
      </c>
      <c r="Y60" s="10">
        <v>10.78</v>
      </c>
      <c r="Z60" s="10">
        <v>10.54</v>
      </c>
      <c r="AA60" s="10">
        <v>10.71</v>
      </c>
      <c r="AB60" s="95">
        <v>24221900</v>
      </c>
      <c r="AC60" s="10">
        <v>10.68</v>
      </c>
      <c r="AD60" s="2">
        <f t="shared" si="0"/>
        <v>0.24000000000000021</v>
      </c>
      <c r="AE60" s="138">
        <f t="shared" si="1"/>
        <v>1.8761726078799779E-3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42563</v>
      </c>
      <c r="X61" s="10">
        <v>10.7</v>
      </c>
      <c r="Y61" s="10">
        <v>10.8</v>
      </c>
      <c r="Z61" s="10">
        <v>10.43</v>
      </c>
      <c r="AA61" s="10">
        <v>10.69</v>
      </c>
      <c r="AB61" s="95">
        <v>53436600</v>
      </c>
      <c r="AC61" s="10">
        <v>10.66</v>
      </c>
      <c r="AD61" s="2">
        <f t="shared" si="0"/>
        <v>0.37000000000000099</v>
      </c>
      <c r="AE61" s="138">
        <f t="shared" si="1"/>
        <v>5.4401582591493636E-2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42562</v>
      </c>
      <c r="X62" s="10">
        <v>9.9600000000000009</v>
      </c>
      <c r="Y62" s="10">
        <v>10.18</v>
      </c>
      <c r="Z62" s="10">
        <v>9.8699999999999992</v>
      </c>
      <c r="AA62" s="10">
        <v>10.14</v>
      </c>
      <c r="AB62" s="95">
        <v>37231900</v>
      </c>
      <c r="AC62" s="10">
        <v>10.11</v>
      </c>
      <c r="AD62" s="2">
        <f t="shared" si="0"/>
        <v>0.3100000000000005</v>
      </c>
      <c r="AE62" s="138">
        <f t="shared" si="1"/>
        <v>3.2686414708886558E-2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42559</v>
      </c>
      <c r="X63" s="10">
        <v>9.4499999999999993</v>
      </c>
      <c r="Y63" s="10">
        <v>9.8800000000000008</v>
      </c>
      <c r="Z63" s="10">
        <v>9.44</v>
      </c>
      <c r="AA63" s="10">
        <v>9.82</v>
      </c>
      <c r="AB63" s="95">
        <v>25929500</v>
      </c>
      <c r="AC63" s="10">
        <v>9.7899999999999991</v>
      </c>
      <c r="AD63" s="2">
        <f t="shared" si="0"/>
        <v>0.44000000000000128</v>
      </c>
      <c r="AE63" s="138">
        <f t="shared" si="1"/>
        <v>5.1557465091299548E-2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42558</v>
      </c>
      <c r="X64" s="10">
        <v>9.26</v>
      </c>
      <c r="Y64" s="10">
        <v>9.4499999999999993</v>
      </c>
      <c r="Z64" s="10">
        <v>9.25</v>
      </c>
      <c r="AA64" s="10">
        <v>9.34</v>
      </c>
      <c r="AB64" s="95">
        <v>22172200</v>
      </c>
      <c r="AC64" s="10">
        <v>9.31</v>
      </c>
      <c r="AD64" s="2">
        <f t="shared" si="0"/>
        <v>0.19999999999999929</v>
      </c>
      <c r="AE64" s="138">
        <f t="shared" si="1"/>
        <v>1.637554585152845E-2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42557</v>
      </c>
      <c r="X65" s="10">
        <v>9.16</v>
      </c>
      <c r="Y65" s="10">
        <v>9.25</v>
      </c>
      <c r="Z65" s="10">
        <v>9.0299999999999994</v>
      </c>
      <c r="AA65" s="10">
        <v>9.19</v>
      </c>
      <c r="AB65" s="95">
        <v>24564200</v>
      </c>
      <c r="AC65" s="10">
        <v>9.16</v>
      </c>
      <c r="AD65" s="2">
        <f t="shared" si="0"/>
        <v>0.22000000000000064</v>
      </c>
      <c r="AE65" s="138">
        <f t="shared" si="1"/>
        <v>-7.5839653304442534E-3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42556</v>
      </c>
      <c r="X66" s="10">
        <v>9.4600000000000009</v>
      </c>
      <c r="Y66" s="10">
        <v>9.49</v>
      </c>
      <c r="Z66" s="10">
        <v>9.17</v>
      </c>
      <c r="AA66" s="10">
        <v>9.26</v>
      </c>
      <c r="AB66" s="95">
        <v>16362100</v>
      </c>
      <c r="AC66" s="10">
        <v>9.23</v>
      </c>
      <c r="AD66" s="2">
        <f t="shared" si="0"/>
        <v>0.32000000000000028</v>
      </c>
      <c r="AE66" s="138">
        <f t="shared" si="1"/>
        <v>-3.0462184873949472E-2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42552</v>
      </c>
      <c r="X67" s="10">
        <v>9.2799999999999994</v>
      </c>
      <c r="Y67" s="10">
        <v>9.59</v>
      </c>
      <c r="Z67" s="10">
        <v>9.27</v>
      </c>
      <c r="AA67" s="10">
        <v>9.5500000000000007</v>
      </c>
      <c r="AB67" s="95">
        <v>18307200</v>
      </c>
      <c r="AC67" s="10">
        <v>9.52</v>
      </c>
      <c r="AD67" s="2">
        <f t="shared" si="0"/>
        <v>0.32000000000000028</v>
      </c>
      <c r="AE67" s="138">
        <f t="shared" si="1"/>
        <v>3.0303030303030276E-2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42551</v>
      </c>
      <c r="X68" s="10">
        <v>9.19</v>
      </c>
      <c r="Y68" s="10">
        <v>9.2799999999999994</v>
      </c>
      <c r="Z68" s="10">
        <v>9.02</v>
      </c>
      <c r="AA68" s="10">
        <v>9.27</v>
      </c>
      <c r="AB68" s="95">
        <v>24791900</v>
      </c>
      <c r="AC68" s="10">
        <v>9.24</v>
      </c>
      <c r="AD68" s="2">
        <f>Y68-Z68</f>
        <v>0.25999999999999979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159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265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88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19" priority="66">
      <formula>F22&gt;0</formula>
    </cfRule>
    <cfRule type="expression" dxfId="31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17" priority="53">
      <formula>F41&gt;0</formula>
    </cfRule>
    <cfRule type="expression" dxfId="316" priority="54">
      <formula>F41&lt;0</formula>
    </cfRule>
  </conditionalFormatting>
  <conditionalFormatting sqref="F41">
    <cfRule type="expression" dxfId="315" priority="57">
      <formula>F41&gt;0</formula>
    </cfRule>
    <cfRule type="expression" dxfId="314" priority="58">
      <formula>F41&lt;0</formula>
    </cfRule>
  </conditionalFormatting>
  <conditionalFormatting sqref="H41">
    <cfRule type="expression" dxfId="313" priority="35">
      <formula>H41&gt;0</formula>
    </cfRule>
    <cfRule type="expression" dxfId="312" priority="36">
      <formula>H41&lt;0</formula>
    </cfRule>
  </conditionalFormatting>
  <conditionalFormatting sqref="F89:F95">
    <cfRule type="expression" dxfId="311" priority="29">
      <formula>F89&gt;0</formula>
    </cfRule>
    <cfRule type="expression" dxfId="310" priority="30">
      <formula>F89&lt;0</formula>
    </cfRule>
  </conditionalFormatting>
  <conditionalFormatting sqref="F96:F110">
    <cfRule type="expression" dxfId="309" priority="25">
      <formula>F96&gt;0</formula>
    </cfRule>
    <cfRule type="expression" dxfId="308" priority="26">
      <formula>F96&lt;0</formula>
    </cfRule>
  </conditionalFormatting>
  <conditionalFormatting sqref="F96:F110">
    <cfRule type="expression" dxfId="307" priority="27">
      <formula>F96&gt;0</formula>
    </cfRule>
    <cfRule type="expression" dxfId="306" priority="28">
      <formula>F96&lt;0</formula>
    </cfRule>
  </conditionalFormatting>
  <conditionalFormatting sqref="H89:H100">
    <cfRule type="expression" dxfId="305" priority="23">
      <formula>H89&gt;0</formula>
    </cfRule>
    <cfRule type="expression" dxfId="304" priority="24">
      <formula>H89&lt;0</formula>
    </cfRule>
  </conditionalFormatting>
  <conditionalFormatting sqref="H101">
    <cfRule type="expression" dxfId="303" priority="21">
      <formula>H101&gt;0</formula>
    </cfRule>
    <cfRule type="expression" dxfId="302" priority="22">
      <formula>H101&lt;0</formula>
    </cfRule>
  </conditionalFormatting>
  <conditionalFormatting sqref="F111:F116">
    <cfRule type="expression" dxfId="301" priority="19">
      <formula>F111&gt;0</formula>
    </cfRule>
    <cfRule type="expression" dxfId="300" priority="20">
      <formula>F111&lt;0</formula>
    </cfRule>
  </conditionalFormatting>
  <conditionalFormatting sqref="H103:H116">
    <cfRule type="expression" dxfId="299" priority="17">
      <formula>H103&gt;0</formula>
    </cfRule>
    <cfRule type="expression" dxfId="298" priority="18">
      <formula>H103&lt;0</formula>
    </cfRule>
  </conditionalFormatting>
  <conditionalFormatting sqref="H102">
    <cfRule type="expression" dxfId="297" priority="15">
      <formula>H102&gt;0</formula>
    </cfRule>
    <cfRule type="expression" dxfId="296" priority="16">
      <formula>H102&lt;0</formula>
    </cfRule>
  </conditionalFormatting>
  <conditionalFormatting sqref="M42">
    <cfRule type="expression" dxfId="295" priority="13">
      <formula>M42&gt;0</formula>
    </cfRule>
    <cfRule type="expression" dxfId="294" priority="14">
      <formula>M42&lt;0</formula>
    </cfRule>
  </conditionalFormatting>
  <conditionalFormatting sqref="Q7">
    <cfRule type="expression" dxfId="293" priority="9">
      <formula>Q7&gt;0</formula>
    </cfRule>
    <cfRule type="expression" dxfId="292" priority="10">
      <formula>Q7&lt;0</formula>
    </cfRule>
  </conditionalFormatting>
  <conditionalFormatting sqref="Q8">
    <cfRule type="expression" dxfId="291" priority="7">
      <formula>Q8&gt;0</formula>
    </cfRule>
    <cfRule type="expression" dxfId="290" priority="8">
      <formula>Q8&lt;0</formula>
    </cfRule>
  </conditionalFormatting>
  <conditionalFormatting sqref="F117:F130 H117:H130">
    <cfRule type="expression" dxfId="289" priority="1">
      <formula>F117&gt;0</formula>
    </cfRule>
    <cfRule type="expression" dxfId="28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1.375" customWidth="1"/>
    <col min="21" max="21" width="33.625" customWidth="1"/>
    <col min="23" max="23" width="12" customWidth="1"/>
    <col min="24" max="27" width="6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42646</v>
      </c>
      <c r="X2" s="10">
        <v>17.04</v>
      </c>
      <c r="Y2" s="10">
        <v>17.45</v>
      </c>
      <c r="Z2" s="10">
        <v>17</v>
      </c>
      <c r="AA2" s="10">
        <v>17.27</v>
      </c>
      <c r="AB2" s="95">
        <v>1862600</v>
      </c>
      <c r="AC2" s="10">
        <v>17.27</v>
      </c>
      <c r="AD2" s="2">
        <f>Y2-Z2</f>
        <v>0.44999999999999929</v>
      </c>
      <c r="AE2" s="138">
        <f>AC2/AC3-1</f>
        <v>8.17279626386469E-3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18.04</v>
      </c>
      <c r="W3" s="133">
        <v>42643</v>
      </c>
      <c r="X3" s="10">
        <v>17.52</v>
      </c>
      <c r="Y3" s="10">
        <v>17.53</v>
      </c>
      <c r="Z3" s="10">
        <v>17.059999999999999</v>
      </c>
      <c r="AA3" s="10">
        <v>17.13</v>
      </c>
      <c r="AB3" s="95">
        <v>2508100</v>
      </c>
      <c r="AC3" s="10">
        <v>17.13</v>
      </c>
      <c r="AD3" s="2">
        <f t="shared" ref="AD3:AD66" si="0">Y3-Z3</f>
        <v>0.47000000000000242</v>
      </c>
      <c r="AE3" s="138">
        <f t="shared" ref="AE3:AE66" si="1">AC3/AC4-1</f>
        <v>-1.211072664359869E-2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18.04</v>
      </c>
      <c r="R4" s="527">
        <v>9.4999999999999998E-3</v>
      </c>
      <c r="W4" s="133">
        <v>42642</v>
      </c>
      <c r="X4" s="10">
        <v>17.68</v>
      </c>
      <c r="Y4" s="10">
        <v>18.07</v>
      </c>
      <c r="Z4" s="10">
        <v>17.329999999999998</v>
      </c>
      <c r="AA4" s="10">
        <v>17.34</v>
      </c>
      <c r="AB4" s="95">
        <v>1537400</v>
      </c>
      <c r="AC4" s="10">
        <v>17.34</v>
      </c>
      <c r="AD4" s="2">
        <f t="shared" si="0"/>
        <v>0.74000000000000199</v>
      </c>
      <c r="AE4" s="138">
        <f t="shared" si="1"/>
        <v>-1.7563739376770471E-2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42641</v>
      </c>
      <c r="X5" s="10">
        <v>18.09</v>
      </c>
      <c r="Y5" s="10">
        <v>18.100000000000001</v>
      </c>
      <c r="Z5" s="10">
        <v>17.39</v>
      </c>
      <c r="AA5" s="10">
        <v>17.649999999999999</v>
      </c>
      <c r="AB5" s="95">
        <v>2119100</v>
      </c>
      <c r="AC5" s="10">
        <v>17.649999999999999</v>
      </c>
      <c r="AD5" s="2">
        <f t="shared" si="0"/>
        <v>0.71000000000000085</v>
      </c>
      <c r="AE5" s="138">
        <f t="shared" si="1"/>
        <v>-2.3242944106253605E-2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42640</v>
      </c>
      <c r="X6" s="10">
        <v>17.600000000000001</v>
      </c>
      <c r="Y6" s="10">
        <v>18.07</v>
      </c>
      <c r="Z6" s="10">
        <v>17.48</v>
      </c>
      <c r="AA6" s="10">
        <v>18.07</v>
      </c>
      <c r="AB6" s="95">
        <v>1827900</v>
      </c>
      <c r="AC6" s="10">
        <v>18.07</v>
      </c>
      <c r="AD6" s="2">
        <f t="shared" si="0"/>
        <v>0.58999999999999986</v>
      </c>
      <c r="AE6" s="138">
        <f t="shared" si="1"/>
        <v>2.9043280182232456E-2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185</v>
      </c>
      <c r="Q7" s="2">
        <f>Q10+Q8</f>
        <v>155.90000000000146</v>
      </c>
      <c r="R7">
        <v>0</v>
      </c>
      <c r="W7" s="133">
        <v>42639</v>
      </c>
      <c r="X7" s="10">
        <v>18.329999999999998</v>
      </c>
      <c r="Y7" s="10">
        <v>18.399999999999999</v>
      </c>
      <c r="Z7" s="10">
        <v>17.5</v>
      </c>
      <c r="AA7" s="10">
        <v>17.559999999999999</v>
      </c>
      <c r="AB7" s="95">
        <v>2068200</v>
      </c>
      <c r="AC7" s="10">
        <v>17.559999999999999</v>
      </c>
      <c r="AD7" s="2">
        <f t="shared" si="0"/>
        <v>0.89999999999999858</v>
      </c>
      <c r="AE7" s="138">
        <f t="shared" si="1"/>
        <v>-4.6170559478544315E-2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42636</v>
      </c>
      <c r="X8" s="10">
        <v>18.45</v>
      </c>
      <c r="Y8" s="10">
        <v>18.68</v>
      </c>
      <c r="Z8" s="10">
        <v>18.36</v>
      </c>
      <c r="AA8" s="10">
        <v>18.41</v>
      </c>
      <c r="AB8" s="95">
        <v>1402300</v>
      </c>
      <c r="AC8" s="10">
        <v>18.41</v>
      </c>
      <c r="AD8" s="2">
        <f t="shared" si="0"/>
        <v>0.32000000000000028</v>
      </c>
      <c r="AE8" s="138">
        <f t="shared" si="1"/>
        <v>-3.2485110990795318E-3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42635</v>
      </c>
      <c r="X9" s="10">
        <v>18.57</v>
      </c>
      <c r="Y9" s="10">
        <v>18.670000000000002</v>
      </c>
      <c r="Z9" s="10">
        <v>18.38</v>
      </c>
      <c r="AA9" s="10">
        <v>18.47</v>
      </c>
      <c r="AB9" s="95">
        <v>1716900</v>
      </c>
      <c r="AC9" s="10">
        <v>18.47</v>
      </c>
      <c r="AD9" s="2">
        <f t="shared" si="0"/>
        <v>0.2900000000000027</v>
      </c>
      <c r="AE9" s="138">
        <f t="shared" si="1"/>
        <v>2.71444082518979E-3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M45</f>
        <v>155.90000000000146</v>
      </c>
      <c r="W10" s="133">
        <v>42634</v>
      </c>
      <c r="X10" s="10">
        <v>18.559999999999999</v>
      </c>
      <c r="Y10" s="10">
        <v>18.739999999999998</v>
      </c>
      <c r="Z10" s="10">
        <v>18.18</v>
      </c>
      <c r="AA10" s="10">
        <v>18.420000000000002</v>
      </c>
      <c r="AB10" s="95">
        <v>2193400</v>
      </c>
      <c r="AC10" s="10">
        <v>18.420000000000002</v>
      </c>
      <c r="AD10" s="2">
        <f t="shared" si="0"/>
        <v>0.55999999999999872</v>
      </c>
      <c r="AE10" s="138">
        <f t="shared" si="1"/>
        <v>2.1762785636563198E-3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42633</v>
      </c>
      <c r="X11" s="10">
        <v>18.98</v>
      </c>
      <c r="Y11" s="10">
        <v>19.079999999999998</v>
      </c>
      <c r="Z11" s="10">
        <v>18.36</v>
      </c>
      <c r="AA11" s="10">
        <v>18.38</v>
      </c>
      <c r="AB11" s="95">
        <v>1246200</v>
      </c>
      <c r="AC11" s="10">
        <v>18.38</v>
      </c>
      <c r="AD11" s="2">
        <f t="shared" si="0"/>
        <v>0.71999999999999886</v>
      </c>
      <c r="AE11" s="138">
        <f t="shared" si="1"/>
        <v>-2.4416135881104029E-2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42632</v>
      </c>
      <c r="X12" s="10">
        <v>18.920000000000002</v>
      </c>
      <c r="Y12" s="10">
        <v>19.16</v>
      </c>
      <c r="Z12" s="10">
        <v>18.47</v>
      </c>
      <c r="AA12" s="10">
        <v>18.84</v>
      </c>
      <c r="AB12" s="95">
        <v>2512200</v>
      </c>
      <c r="AC12" s="10">
        <v>18.84</v>
      </c>
      <c r="AD12" s="2">
        <f t="shared" si="0"/>
        <v>0.69000000000000128</v>
      </c>
      <c r="AE12" s="138">
        <f t="shared" si="1"/>
        <v>1.1815252416756072E-2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42629</v>
      </c>
      <c r="X13" s="10">
        <v>18.649999999999999</v>
      </c>
      <c r="Y13" s="10">
        <v>18.73</v>
      </c>
      <c r="Z13" s="10">
        <v>18.41</v>
      </c>
      <c r="AA13" s="10">
        <v>18.62</v>
      </c>
      <c r="AB13" s="95">
        <v>1468500</v>
      </c>
      <c r="AC13" s="10">
        <v>18.62</v>
      </c>
      <c r="AD13" s="2">
        <f t="shared" si="0"/>
        <v>0.32000000000000028</v>
      </c>
      <c r="AE13" s="138">
        <f t="shared" si="1"/>
        <v>-1.2201591511936338E-2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42628</v>
      </c>
      <c r="X14" s="10">
        <v>18.47</v>
      </c>
      <c r="Y14" s="10">
        <v>19.010000000000002</v>
      </c>
      <c r="Z14" s="10">
        <v>18.39</v>
      </c>
      <c r="AA14" s="10">
        <v>18.850000000000001</v>
      </c>
      <c r="AB14" s="95">
        <v>1430300</v>
      </c>
      <c r="AC14" s="10">
        <v>18.850000000000001</v>
      </c>
      <c r="AD14" s="2">
        <f t="shared" si="0"/>
        <v>0.62000000000000099</v>
      </c>
      <c r="AE14" s="138">
        <f t="shared" si="1"/>
        <v>5.3333333333334121E-3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42627</v>
      </c>
      <c r="X15" s="10">
        <v>18.53</v>
      </c>
      <c r="Y15" s="10">
        <v>19.100000000000001</v>
      </c>
      <c r="Z15" s="10">
        <v>18.27</v>
      </c>
      <c r="AA15" s="10">
        <v>18.75</v>
      </c>
      <c r="AB15" s="95">
        <v>2972300</v>
      </c>
      <c r="AC15" s="10">
        <v>18.75</v>
      </c>
      <c r="AD15" s="2">
        <f t="shared" si="0"/>
        <v>0.83000000000000185</v>
      </c>
      <c r="AE15" s="138">
        <f t="shared" si="1"/>
        <v>1.1872638963842386E-2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42626</v>
      </c>
      <c r="X16" s="10">
        <v>18.899999999999999</v>
      </c>
      <c r="Y16" s="10">
        <v>19.09</v>
      </c>
      <c r="Z16" s="10">
        <v>18.14</v>
      </c>
      <c r="AA16" s="10">
        <v>18.53</v>
      </c>
      <c r="AB16" s="95">
        <v>3612200</v>
      </c>
      <c r="AC16" s="10">
        <v>18.53</v>
      </c>
      <c r="AD16" s="2">
        <f t="shared" si="0"/>
        <v>0.94999999999999929</v>
      </c>
      <c r="AE16" s="138">
        <f t="shared" si="1"/>
        <v>8.1610446137105885E-3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42625</v>
      </c>
      <c r="X17" s="10">
        <v>17.88</v>
      </c>
      <c r="Y17" s="10">
        <v>18.57</v>
      </c>
      <c r="Z17" s="10">
        <v>17.84</v>
      </c>
      <c r="AA17" s="10">
        <v>18.38</v>
      </c>
      <c r="AB17" s="95">
        <v>3724000</v>
      </c>
      <c r="AC17" s="10">
        <v>18.38</v>
      </c>
      <c r="AD17" s="2">
        <f t="shared" si="0"/>
        <v>0.73000000000000043</v>
      </c>
      <c r="AE17" s="138">
        <f t="shared" si="1"/>
        <v>1.603095632946383E-2</v>
      </c>
    </row>
    <row r="18" spans="1:31" x14ac:dyDescent="0.25">
      <c r="W18" s="133">
        <v>42622</v>
      </c>
      <c r="X18" s="10">
        <v>18.87</v>
      </c>
      <c r="Y18" s="10">
        <v>18.920000000000002</v>
      </c>
      <c r="Z18" s="10">
        <v>18.09</v>
      </c>
      <c r="AA18" s="10">
        <v>18.09</v>
      </c>
      <c r="AB18" s="95">
        <v>2698300</v>
      </c>
      <c r="AC18" s="10">
        <v>18.09</v>
      </c>
      <c r="AD18" s="2">
        <f t="shared" si="0"/>
        <v>0.83000000000000185</v>
      </c>
      <c r="AE18" s="138">
        <f t="shared" si="1"/>
        <v>-5.0891920251836198E-2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42621</v>
      </c>
      <c r="X19" s="10">
        <v>19.489999999999998</v>
      </c>
      <c r="Y19" s="10">
        <v>19.55</v>
      </c>
      <c r="Z19" s="10">
        <v>19.05</v>
      </c>
      <c r="AA19" s="10">
        <v>19.059999999999999</v>
      </c>
      <c r="AB19" s="95">
        <v>1784300</v>
      </c>
      <c r="AC19" s="10">
        <v>19.059999999999999</v>
      </c>
      <c r="AD19" s="2">
        <f t="shared" si="0"/>
        <v>0.5</v>
      </c>
      <c r="AE19" s="138">
        <f t="shared" si="1"/>
        <v>-2.9037187977585366E-2</v>
      </c>
    </row>
    <row r="20" spans="1:31" x14ac:dyDescent="0.25">
      <c r="W20" s="133">
        <v>42620</v>
      </c>
      <c r="X20" s="10">
        <v>18.829999999999998</v>
      </c>
      <c r="Y20" s="10">
        <v>19.760000000000002</v>
      </c>
      <c r="Z20" s="10">
        <v>18.829999999999998</v>
      </c>
      <c r="AA20" s="10">
        <v>19.63</v>
      </c>
      <c r="AB20" s="95">
        <v>2451200</v>
      </c>
      <c r="AC20" s="10">
        <v>19.63</v>
      </c>
      <c r="AD20" s="2">
        <f t="shared" si="0"/>
        <v>0.93000000000000327</v>
      </c>
      <c r="AE20" s="138">
        <f t="shared" si="1"/>
        <v>4.1932059447983061E-2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133">
        <v>42619</v>
      </c>
      <c r="X21" s="10">
        <v>19.13</v>
      </c>
      <c r="Y21" s="10">
        <v>19.170000000000002</v>
      </c>
      <c r="Z21" s="10">
        <v>18.559999999999999</v>
      </c>
      <c r="AA21" s="10">
        <v>18.84</v>
      </c>
      <c r="AB21" s="95">
        <v>2189800</v>
      </c>
      <c r="AC21" s="10">
        <v>18.84</v>
      </c>
      <c r="AD21" s="2">
        <f t="shared" si="0"/>
        <v>0.61000000000000298</v>
      </c>
      <c r="AE21" s="138">
        <f t="shared" si="1"/>
        <v>-1.4644351464435212E-2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42615</v>
      </c>
      <c r="X22" s="10">
        <v>18.920000000000002</v>
      </c>
      <c r="Y22" s="10">
        <v>19.36</v>
      </c>
      <c r="Z22" s="10">
        <v>18.73</v>
      </c>
      <c r="AA22" s="10">
        <v>19.12</v>
      </c>
      <c r="AB22" s="95">
        <v>1728400</v>
      </c>
      <c r="AC22" s="10">
        <v>19.12</v>
      </c>
      <c r="AD22" s="2">
        <f t="shared" si="0"/>
        <v>0.62999999999999901</v>
      </c>
      <c r="AE22" s="138">
        <f t="shared" si="1"/>
        <v>1.3785790031813461E-2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42614</v>
      </c>
      <c r="X23" s="10">
        <v>18.63</v>
      </c>
      <c r="Y23" s="10">
        <v>18.98</v>
      </c>
      <c r="Z23" s="10">
        <v>18.54</v>
      </c>
      <c r="AA23" s="10">
        <v>18.86</v>
      </c>
      <c r="AB23" s="95">
        <v>1258700</v>
      </c>
      <c r="AC23" s="10">
        <v>18.86</v>
      </c>
      <c r="AD23" s="2">
        <f t="shared" si="0"/>
        <v>0.44000000000000128</v>
      </c>
      <c r="AE23" s="138">
        <f t="shared" si="1"/>
        <v>1.0718113612004254E-2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42613</v>
      </c>
      <c r="X24" s="10">
        <v>18.75</v>
      </c>
      <c r="Y24" s="10">
        <v>18.93</v>
      </c>
      <c r="Z24" s="10">
        <v>18.43</v>
      </c>
      <c r="AA24" s="10">
        <v>18.66</v>
      </c>
      <c r="AB24" s="95">
        <v>1023800</v>
      </c>
      <c r="AC24" s="10">
        <v>18.66</v>
      </c>
      <c r="AD24" s="2">
        <f t="shared" si="0"/>
        <v>0.5</v>
      </c>
      <c r="AE24" s="138">
        <f t="shared" si="1"/>
        <v>-7.4468085106382809E-3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42612</v>
      </c>
      <c r="X25" s="10">
        <v>18.93</v>
      </c>
      <c r="Y25" s="10">
        <v>19.16</v>
      </c>
      <c r="Z25" s="10">
        <v>18.62</v>
      </c>
      <c r="AA25" s="10">
        <v>18.8</v>
      </c>
      <c r="AB25" s="95">
        <v>1250300</v>
      </c>
      <c r="AC25" s="10">
        <v>18.8</v>
      </c>
      <c r="AD25" s="2">
        <f t="shared" si="0"/>
        <v>0.53999999999999915</v>
      </c>
      <c r="AE25" s="138">
        <f t="shared" si="1"/>
        <v>-1.467505241090139E-2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42611</v>
      </c>
      <c r="X26" s="10">
        <v>19.05</v>
      </c>
      <c r="Y26" s="10">
        <v>19.28</v>
      </c>
      <c r="Z26" s="10">
        <v>19</v>
      </c>
      <c r="AA26" s="10">
        <v>19.079999999999998</v>
      </c>
      <c r="AB26" s="95">
        <v>1232100</v>
      </c>
      <c r="AC26" s="10">
        <v>19.079999999999998</v>
      </c>
      <c r="AD26" s="2">
        <f t="shared" si="0"/>
        <v>0.28000000000000114</v>
      </c>
      <c r="AE26" s="138">
        <f t="shared" si="1"/>
        <v>2.1008403361344463E-3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42608</v>
      </c>
      <c r="X27" s="10">
        <v>19.440000000000001</v>
      </c>
      <c r="Y27" s="10">
        <v>19.579999999999998</v>
      </c>
      <c r="Z27" s="10">
        <v>18.86</v>
      </c>
      <c r="AA27" s="10">
        <v>19.04</v>
      </c>
      <c r="AB27" s="95">
        <v>1983900</v>
      </c>
      <c r="AC27" s="10">
        <v>19.04</v>
      </c>
      <c r="AD27" s="2">
        <f t="shared" si="0"/>
        <v>0.71999999999999886</v>
      </c>
      <c r="AE27" s="138">
        <f t="shared" si="1"/>
        <v>-1.6020671834625411E-2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42607</v>
      </c>
      <c r="X28" s="10">
        <v>19.25</v>
      </c>
      <c r="Y28" s="10">
        <v>19.61</v>
      </c>
      <c r="Z28" s="10">
        <v>19.18</v>
      </c>
      <c r="AA28" s="10">
        <v>19.350000000000001</v>
      </c>
      <c r="AB28" s="95">
        <v>1367200</v>
      </c>
      <c r="AC28" s="10">
        <v>19.350000000000001</v>
      </c>
      <c r="AD28" s="2">
        <f t="shared" si="0"/>
        <v>0.42999999999999972</v>
      </c>
      <c r="AE28" s="138">
        <f t="shared" si="1"/>
        <v>-1.0325245224573898E-3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42606</v>
      </c>
      <c r="X29" s="10">
        <v>19.690000000000001</v>
      </c>
      <c r="Y29" s="10">
        <v>19.79</v>
      </c>
      <c r="Z29" s="10">
        <v>19.32</v>
      </c>
      <c r="AA29" s="10">
        <v>19.37</v>
      </c>
      <c r="AB29" s="95">
        <v>1374000</v>
      </c>
      <c r="AC29" s="10">
        <v>19.37</v>
      </c>
      <c r="AD29" s="2">
        <f t="shared" si="0"/>
        <v>0.46999999999999886</v>
      </c>
      <c r="AE29" s="138">
        <f t="shared" si="1"/>
        <v>-2.0728008088978789E-2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42605</v>
      </c>
      <c r="X30" s="10">
        <v>19.350000000000001</v>
      </c>
      <c r="Y30" s="10">
        <v>19.87</v>
      </c>
      <c r="Z30" s="10">
        <v>19.28</v>
      </c>
      <c r="AA30" s="10">
        <v>19.78</v>
      </c>
      <c r="AB30" s="95">
        <v>1728700</v>
      </c>
      <c r="AC30" s="10">
        <v>19.78</v>
      </c>
      <c r="AD30" s="2">
        <f t="shared" si="0"/>
        <v>0.58999999999999986</v>
      </c>
      <c r="AE30" s="138">
        <f t="shared" si="1"/>
        <v>3.1282586027111758E-2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42604</v>
      </c>
      <c r="X31" s="10">
        <v>19.39</v>
      </c>
      <c r="Y31" s="10">
        <v>19.420000000000002</v>
      </c>
      <c r="Z31" s="10">
        <v>19.07</v>
      </c>
      <c r="AA31" s="10">
        <v>19.18</v>
      </c>
      <c r="AB31" s="95">
        <v>1559200</v>
      </c>
      <c r="AC31" s="10">
        <v>19.18</v>
      </c>
      <c r="AD31" s="2">
        <f t="shared" si="0"/>
        <v>0.35000000000000142</v>
      </c>
      <c r="AE31" s="138">
        <f t="shared" si="1"/>
        <v>-1.4894709809963991E-2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42601</v>
      </c>
      <c r="X32" s="10">
        <v>19.170000000000002</v>
      </c>
      <c r="Y32" s="10">
        <v>19.64</v>
      </c>
      <c r="Z32" s="10">
        <v>18.97</v>
      </c>
      <c r="AA32" s="10">
        <v>19.47</v>
      </c>
      <c r="AB32" s="95">
        <v>2732400</v>
      </c>
      <c r="AC32" s="10">
        <v>19.47</v>
      </c>
      <c r="AD32" s="2">
        <f t="shared" si="0"/>
        <v>0.67000000000000171</v>
      </c>
      <c r="AE32" s="138">
        <f t="shared" si="1"/>
        <v>1.2480499219968744E-2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42600</v>
      </c>
      <c r="X33" s="10">
        <v>18.53</v>
      </c>
      <c r="Y33" s="10">
        <v>19.32</v>
      </c>
      <c r="Z33" s="10">
        <v>18.43</v>
      </c>
      <c r="AA33" s="10">
        <v>19.23</v>
      </c>
      <c r="AB33" s="95">
        <v>2836800</v>
      </c>
      <c r="AC33" s="10">
        <v>19.23</v>
      </c>
      <c r="AD33" s="2">
        <f t="shared" si="0"/>
        <v>0.89000000000000057</v>
      </c>
      <c r="AE33" s="138">
        <f t="shared" si="1"/>
        <v>4.0584415584415501E-2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42599</v>
      </c>
      <c r="X34" s="10">
        <v>18.75</v>
      </c>
      <c r="Y34" s="10">
        <v>18.87</v>
      </c>
      <c r="Z34" s="10">
        <v>18.47</v>
      </c>
      <c r="AA34" s="10">
        <v>18.48</v>
      </c>
      <c r="AB34" s="95">
        <v>1544700</v>
      </c>
      <c r="AC34" s="10">
        <v>18.48</v>
      </c>
      <c r="AD34" s="2">
        <f t="shared" si="0"/>
        <v>0.40000000000000213</v>
      </c>
      <c r="AE34" s="138">
        <f t="shared" si="1"/>
        <v>-1.5974440894568676E-2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42598</v>
      </c>
      <c r="X35" s="10">
        <v>18.87</v>
      </c>
      <c r="Y35" s="10">
        <v>19.03</v>
      </c>
      <c r="Z35" s="10">
        <v>18.66</v>
      </c>
      <c r="AA35" s="10">
        <v>18.78</v>
      </c>
      <c r="AB35" s="95">
        <v>2066800</v>
      </c>
      <c r="AC35" s="10">
        <v>18.78</v>
      </c>
      <c r="AD35" s="2">
        <f t="shared" si="0"/>
        <v>0.37000000000000099</v>
      </c>
      <c r="AE35" s="138">
        <f t="shared" si="1"/>
        <v>-5.8231868713605195E-3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42597</v>
      </c>
      <c r="X36" s="10">
        <v>19.05</v>
      </c>
      <c r="Y36" s="10">
        <v>19.53</v>
      </c>
      <c r="Z36" s="10">
        <v>18.82</v>
      </c>
      <c r="AA36" s="10">
        <v>18.89</v>
      </c>
      <c r="AB36" s="95">
        <v>3494400</v>
      </c>
      <c r="AC36" s="10">
        <v>18.89</v>
      </c>
      <c r="AD36" s="2">
        <f t="shared" si="0"/>
        <v>0.71000000000000085</v>
      </c>
      <c r="AE36" s="138">
        <f t="shared" si="1"/>
        <v>-3.1662269129286713E-3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42594</v>
      </c>
      <c r="X37" s="10">
        <v>18.309999999999999</v>
      </c>
      <c r="Y37" s="10">
        <v>19.2</v>
      </c>
      <c r="Z37" s="10">
        <v>18.260000000000002</v>
      </c>
      <c r="AA37" s="10">
        <v>18.95</v>
      </c>
      <c r="AB37" s="95">
        <v>4684100</v>
      </c>
      <c r="AC37" s="10">
        <v>18.95</v>
      </c>
      <c r="AD37" s="2">
        <f t="shared" si="0"/>
        <v>0.93999999999999773</v>
      </c>
      <c r="AE37" s="138">
        <f t="shared" si="1"/>
        <v>1.8269747447608786E-2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42593</v>
      </c>
      <c r="X38" s="10">
        <v>17.54</v>
      </c>
      <c r="Y38" s="10">
        <v>18.690000000000001</v>
      </c>
      <c r="Z38" s="10">
        <v>17.5</v>
      </c>
      <c r="AA38" s="10">
        <v>18.61</v>
      </c>
      <c r="AB38" s="95">
        <v>6094800</v>
      </c>
      <c r="AC38" s="10">
        <v>18.61</v>
      </c>
      <c r="AD38" s="2">
        <f t="shared" si="0"/>
        <v>1.1900000000000013</v>
      </c>
      <c r="AE38" s="138">
        <f t="shared" si="1"/>
        <v>8.2606166375799761E-2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42592</v>
      </c>
      <c r="X39" s="10">
        <v>17.41</v>
      </c>
      <c r="Y39" s="10">
        <v>17.61</v>
      </c>
      <c r="Z39" s="10">
        <v>17.100000000000001</v>
      </c>
      <c r="AA39" s="10">
        <v>17.190000000000001</v>
      </c>
      <c r="AB39" s="95">
        <v>2634300</v>
      </c>
      <c r="AC39" s="10">
        <v>17.190000000000001</v>
      </c>
      <c r="AD39" s="2">
        <f t="shared" si="0"/>
        <v>0.50999999999999801</v>
      </c>
      <c r="AE39" s="138">
        <f t="shared" si="1"/>
        <v>-6.9324090121315463E-3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42591</v>
      </c>
      <c r="X40" s="10">
        <v>17.260000000000002</v>
      </c>
      <c r="Y40" s="10">
        <v>17.59</v>
      </c>
      <c r="Z40" s="10">
        <v>16.86</v>
      </c>
      <c r="AA40" s="10">
        <v>17.309999999999999</v>
      </c>
      <c r="AB40" s="95">
        <v>3205500</v>
      </c>
      <c r="AC40" s="10">
        <v>17.309999999999999</v>
      </c>
      <c r="AD40" s="2">
        <f t="shared" si="0"/>
        <v>0.73000000000000043</v>
      </c>
      <c r="AE40" s="138">
        <f t="shared" si="1"/>
        <v>-8.5910652920963004E-3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42590</v>
      </c>
      <c r="X41" s="10">
        <v>17.5</v>
      </c>
      <c r="Y41" s="10">
        <v>17.93</v>
      </c>
      <c r="Z41" s="10">
        <v>17.22</v>
      </c>
      <c r="AA41" s="10">
        <v>17.46</v>
      </c>
      <c r="AB41" s="95">
        <v>3147700</v>
      </c>
      <c r="AC41" s="10">
        <v>17.46</v>
      </c>
      <c r="AD41" s="2">
        <f t="shared" si="0"/>
        <v>0.71000000000000085</v>
      </c>
      <c r="AE41" s="138">
        <f t="shared" si="1"/>
        <v>-5.12820512820511E-3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42587</v>
      </c>
      <c r="X42" s="10">
        <v>17</v>
      </c>
      <c r="Y42" s="10">
        <v>17.68</v>
      </c>
      <c r="Z42" s="10">
        <v>16.95</v>
      </c>
      <c r="AA42" s="10">
        <v>17.55</v>
      </c>
      <c r="AB42" s="95">
        <v>5158200</v>
      </c>
      <c r="AC42" s="10">
        <v>17.55</v>
      </c>
      <c r="AD42" s="2">
        <f t="shared" si="0"/>
        <v>0.73000000000000043</v>
      </c>
      <c r="AE42" s="138">
        <f t="shared" si="1"/>
        <v>4.4642857142857206E-2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17.13</v>
      </c>
      <c r="W43" s="133">
        <v>42586</v>
      </c>
      <c r="X43" s="10">
        <v>16.559999999999999</v>
      </c>
      <c r="Y43" s="10">
        <v>17.350000000000001</v>
      </c>
      <c r="Z43" s="10">
        <v>16.52</v>
      </c>
      <c r="AA43" s="10">
        <v>16.8</v>
      </c>
      <c r="AB43" s="95">
        <v>8193400</v>
      </c>
      <c r="AC43" s="10">
        <v>16.8</v>
      </c>
      <c r="AD43" s="2">
        <f t="shared" si="0"/>
        <v>0.83000000000000185</v>
      </c>
      <c r="AE43" s="138">
        <f t="shared" si="1"/>
        <v>2.0036429872495543E-2</v>
      </c>
    </row>
    <row r="44" spans="1:31" ht="20.25" thickBot="1" x14ac:dyDescent="0.35">
      <c r="O44" s="584" t="s">
        <v>78</v>
      </c>
      <c r="P44" s="584"/>
      <c r="T44" s="93" t="s">
        <v>99</v>
      </c>
      <c r="U44" s="88">
        <v>17.04</v>
      </c>
      <c r="W44" s="133">
        <v>42585</v>
      </c>
      <c r="X44" s="10">
        <v>20.14</v>
      </c>
      <c r="Y44" s="10">
        <v>20.14</v>
      </c>
      <c r="Z44" s="10">
        <v>15.66</v>
      </c>
      <c r="AA44" s="10">
        <v>16.47</v>
      </c>
      <c r="AB44" s="95">
        <v>26308900</v>
      </c>
      <c r="AC44" s="10">
        <v>16.47</v>
      </c>
      <c r="AD44" s="2">
        <f t="shared" si="0"/>
        <v>4.4800000000000004</v>
      </c>
      <c r="AE44" s="138">
        <f t="shared" si="1"/>
        <v>-0.18222442899702096</v>
      </c>
    </row>
    <row r="45" spans="1:31" ht="15.75" thickTop="1" x14ac:dyDescent="0.25">
      <c r="L45" t="s">
        <v>221</v>
      </c>
      <c r="M45" s="2">
        <f>M64+K64-F64</f>
        <v>155.90000000000146</v>
      </c>
      <c r="O45" s="83">
        <v>1.1000000000000001</v>
      </c>
      <c r="P45" s="83">
        <f>O45*$Q$4</f>
        <v>19.844000000000001</v>
      </c>
      <c r="Q45" s="2"/>
      <c r="T45" s="93" t="s">
        <v>100</v>
      </c>
      <c r="U45" s="88" t="s">
        <v>498</v>
      </c>
      <c r="W45" s="133">
        <v>42584</v>
      </c>
      <c r="X45" s="10">
        <v>21.46</v>
      </c>
      <c r="Y45" s="10">
        <v>21.55</v>
      </c>
      <c r="Z45" s="10">
        <v>20.07</v>
      </c>
      <c r="AA45" s="10">
        <v>20.14</v>
      </c>
      <c r="AB45" s="95">
        <v>3886900</v>
      </c>
      <c r="AC45" s="10">
        <v>20.14</v>
      </c>
      <c r="AD45" s="2">
        <f t="shared" si="0"/>
        <v>1.4800000000000004</v>
      </c>
      <c r="AE45" s="138">
        <f t="shared" si="1"/>
        <v>-6.3255813953488338E-2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19.663599999999999</v>
      </c>
      <c r="Q46" s="2"/>
      <c r="T46" s="93" t="s">
        <v>101</v>
      </c>
      <c r="U46" s="88" t="s">
        <v>499</v>
      </c>
      <c r="W46" s="133">
        <v>42583</v>
      </c>
      <c r="X46" s="10">
        <v>21.69</v>
      </c>
      <c r="Y46" s="10">
        <v>21.95</v>
      </c>
      <c r="Z46" s="10">
        <v>21.41</v>
      </c>
      <c r="AA46" s="10">
        <v>21.5</v>
      </c>
      <c r="AB46" s="95">
        <v>2348100</v>
      </c>
      <c r="AC46" s="10">
        <v>21.5</v>
      </c>
      <c r="AD46" s="2">
        <f t="shared" si="0"/>
        <v>0.53999999999999915</v>
      </c>
      <c r="AE46" s="138">
        <f t="shared" si="1"/>
        <v>-8.75979714153996E-3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19.4832</v>
      </c>
      <c r="Q47" s="2"/>
      <c r="T47" s="93" t="s">
        <v>102</v>
      </c>
      <c r="U47" s="88">
        <v>21.75</v>
      </c>
      <c r="W47" s="133">
        <v>42580</v>
      </c>
      <c r="X47" s="10">
        <v>21.69</v>
      </c>
      <c r="Y47" s="10">
        <v>21.89</v>
      </c>
      <c r="Z47" s="10">
        <v>21.36</v>
      </c>
      <c r="AA47" s="10">
        <v>21.69</v>
      </c>
      <c r="AB47" s="95">
        <v>1469000</v>
      </c>
      <c r="AC47" s="10">
        <v>21.69</v>
      </c>
      <c r="AD47" s="2">
        <f t="shared" si="0"/>
        <v>0.53000000000000114</v>
      </c>
      <c r="AE47" s="138">
        <f t="shared" si="1"/>
        <v>-6.8681318681318437E-3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19.302800000000001</v>
      </c>
      <c r="Q48" s="2"/>
      <c r="T48" s="93" t="s">
        <v>103</v>
      </c>
      <c r="U48" s="88">
        <v>1.4735</v>
      </c>
      <c r="W48" s="133">
        <v>42579</v>
      </c>
      <c r="X48" s="10">
        <v>21.63</v>
      </c>
      <c r="Y48" s="10">
        <v>21.95</v>
      </c>
      <c r="Z48" s="10">
        <v>21.41</v>
      </c>
      <c r="AA48" s="10">
        <v>21.84</v>
      </c>
      <c r="AB48" s="95">
        <v>2188100</v>
      </c>
      <c r="AC48" s="10">
        <v>21.84</v>
      </c>
      <c r="AD48" s="2">
        <f t="shared" si="0"/>
        <v>0.53999999999999915</v>
      </c>
      <c r="AE48" s="138">
        <f t="shared" si="1"/>
        <v>8.310249307479145E-3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19.122399999999999</v>
      </c>
      <c r="Q49" s="2"/>
      <c r="T49" s="93" t="s">
        <v>104</v>
      </c>
      <c r="U49" s="88" t="s">
        <v>316</v>
      </c>
      <c r="W49" s="133">
        <v>42578</v>
      </c>
      <c r="X49" s="10">
        <v>21.78</v>
      </c>
      <c r="Y49" s="10">
        <v>21.79</v>
      </c>
      <c r="Z49" s="10">
        <v>21.24</v>
      </c>
      <c r="AA49" s="10">
        <v>21.66</v>
      </c>
      <c r="AB49" s="95">
        <v>3603700</v>
      </c>
      <c r="AC49" s="10">
        <v>21.66</v>
      </c>
      <c r="AD49" s="2">
        <f t="shared" si="0"/>
        <v>0.55000000000000071</v>
      </c>
      <c r="AE49" s="138">
        <f t="shared" si="1"/>
        <v>-4.1379310344827891E-3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18.942</v>
      </c>
      <c r="Q50" s="2"/>
      <c r="T50" s="93"/>
      <c r="U50" s="88"/>
      <c r="W50" s="133">
        <v>42577</v>
      </c>
      <c r="X50" s="10">
        <v>21.59</v>
      </c>
      <c r="Y50" s="10">
        <v>21.88</v>
      </c>
      <c r="Z50" s="10">
        <v>21.44</v>
      </c>
      <c r="AA50" s="10">
        <v>21.75</v>
      </c>
      <c r="AB50" s="95">
        <v>1415200</v>
      </c>
      <c r="AC50" s="10">
        <v>21.75</v>
      </c>
      <c r="AD50" s="2">
        <f t="shared" si="0"/>
        <v>0.43999999999999773</v>
      </c>
      <c r="AE50" s="138">
        <f t="shared" si="1"/>
        <v>7.8776645041707116E-3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18.761600000000001</v>
      </c>
      <c r="Q51" s="2"/>
      <c r="T51" s="93" t="s">
        <v>105</v>
      </c>
      <c r="U51" s="88" t="s">
        <v>500</v>
      </c>
      <c r="W51" s="133">
        <v>42576</v>
      </c>
      <c r="X51" s="10">
        <v>21.43</v>
      </c>
      <c r="Y51" s="10">
        <v>21.66</v>
      </c>
      <c r="Z51" s="10">
        <v>21.33</v>
      </c>
      <c r="AA51" s="10">
        <v>21.58</v>
      </c>
      <c r="AB51" s="95">
        <v>1127200</v>
      </c>
      <c r="AC51" s="10">
        <v>21.58</v>
      </c>
      <c r="AD51" s="2">
        <f t="shared" si="0"/>
        <v>0.33000000000000185</v>
      </c>
      <c r="AE51" s="138">
        <f t="shared" si="1"/>
        <v>4.6554934823090921E-3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18.581199999999999</v>
      </c>
      <c r="Q52" s="2"/>
      <c r="T52" s="93" t="s">
        <v>106</v>
      </c>
      <c r="U52" s="88" t="s">
        <v>233</v>
      </c>
      <c r="W52" s="133">
        <v>42573</v>
      </c>
      <c r="X52" s="10">
        <v>21.22</v>
      </c>
      <c r="Y52" s="10">
        <v>21.55</v>
      </c>
      <c r="Z52" s="10">
        <v>20.89</v>
      </c>
      <c r="AA52" s="10">
        <v>21.48</v>
      </c>
      <c r="AB52" s="95">
        <v>987200</v>
      </c>
      <c r="AC52" s="10">
        <v>21.48</v>
      </c>
      <c r="AD52" s="2">
        <f t="shared" si="0"/>
        <v>0.66000000000000014</v>
      </c>
      <c r="AE52" s="138">
        <f t="shared" si="1"/>
        <v>1.0348071495766664E-2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18.4008</v>
      </c>
      <c r="Q53" s="2"/>
      <c r="T53" s="93" t="s">
        <v>107</v>
      </c>
      <c r="U53" s="90">
        <v>1864892</v>
      </c>
      <c r="W53" s="133">
        <v>42572</v>
      </c>
      <c r="X53" s="10">
        <v>21.54</v>
      </c>
      <c r="Y53" s="10">
        <v>21.75</v>
      </c>
      <c r="Z53" s="10">
        <v>21.2</v>
      </c>
      <c r="AA53" s="10">
        <v>21.26</v>
      </c>
      <c r="AB53" s="95">
        <v>1032100</v>
      </c>
      <c r="AC53" s="10">
        <v>21.26</v>
      </c>
      <c r="AD53" s="2">
        <f t="shared" si="0"/>
        <v>0.55000000000000071</v>
      </c>
      <c r="AE53" s="138">
        <f t="shared" si="1"/>
        <v>-1.29990714948931E-2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18.220399999999998</v>
      </c>
      <c r="Q54" s="2"/>
      <c r="T54" s="93" t="s">
        <v>110</v>
      </c>
      <c r="U54" s="90">
        <v>2689470</v>
      </c>
      <c r="W54" s="133">
        <v>42571</v>
      </c>
      <c r="X54" s="10">
        <v>20.93</v>
      </c>
      <c r="Y54" s="10">
        <v>21.62</v>
      </c>
      <c r="Z54" s="10">
        <v>20.87</v>
      </c>
      <c r="AA54" s="10">
        <v>21.54</v>
      </c>
      <c r="AB54" s="95">
        <v>1587200</v>
      </c>
      <c r="AC54" s="10">
        <v>21.54</v>
      </c>
      <c r="AD54" s="2">
        <f t="shared" si="0"/>
        <v>0.75</v>
      </c>
      <c r="AE54" s="138">
        <f t="shared" si="1"/>
        <v>3.5079288803459896E-2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18.04</v>
      </c>
      <c r="Q55" s="2"/>
      <c r="T55" s="93" t="s">
        <v>108</v>
      </c>
      <c r="U55" s="88" t="s">
        <v>501</v>
      </c>
      <c r="W55" s="133">
        <v>42570</v>
      </c>
      <c r="X55" s="10">
        <v>20.8</v>
      </c>
      <c r="Y55" s="10">
        <v>20.94</v>
      </c>
      <c r="Z55" s="10">
        <v>20.62</v>
      </c>
      <c r="AA55" s="10">
        <v>20.81</v>
      </c>
      <c r="AB55" s="95">
        <v>1221600</v>
      </c>
      <c r="AC55" s="10">
        <v>20.81</v>
      </c>
      <c r="AD55" s="2">
        <f t="shared" si="0"/>
        <v>0.32000000000000028</v>
      </c>
      <c r="AE55" s="138">
        <f t="shared" si="1"/>
        <v>-6.208213944603802E-3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17.8596</v>
      </c>
      <c r="Q56" s="2"/>
      <c r="T56" s="93" t="s">
        <v>111</v>
      </c>
      <c r="U56" s="88">
        <v>21.61</v>
      </c>
      <c r="W56" s="133">
        <v>42569</v>
      </c>
      <c r="X56" s="10">
        <v>21.47</v>
      </c>
      <c r="Y56" s="10">
        <v>21.47</v>
      </c>
      <c r="Z56" s="10">
        <v>20.89</v>
      </c>
      <c r="AA56" s="10">
        <v>20.94</v>
      </c>
      <c r="AB56" s="95">
        <v>1593500</v>
      </c>
      <c r="AC56" s="10">
        <v>20.94</v>
      </c>
      <c r="AD56" s="2">
        <f t="shared" si="0"/>
        <v>0.57999999999999829</v>
      </c>
      <c r="AE56" s="138">
        <f t="shared" si="1"/>
        <v>-5.6980056980056037E-3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17.679199999999998</v>
      </c>
      <c r="Q57" s="2"/>
      <c r="T57" s="93" t="s">
        <v>112</v>
      </c>
      <c r="U57" s="88">
        <v>0.8</v>
      </c>
      <c r="W57" s="133">
        <v>42566</v>
      </c>
      <c r="X57" s="10">
        <v>21.11</v>
      </c>
      <c r="Y57" s="10">
        <v>21.34</v>
      </c>
      <c r="Z57" s="10">
        <v>20.9</v>
      </c>
      <c r="AA57" s="10">
        <v>21.06</v>
      </c>
      <c r="AB57" s="95">
        <v>3216100</v>
      </c>
      <c r="AC57" s="10">
        <v>21.06</v>
      </c>
      <c r="AD57" s="2">
        <f t="shared" si="0"/>
        <v>0.44000000000000128</v>
      </c>
      <c r="AE57" s="138">
        <f t="shared" si="1"/>
        <v>1.9029495718363432E-3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17.498799999999999</v>
      </c>
      <c r="T58" s="93" t="s">
        <v>109</v>
      </c>
      <c r="U58" s="88" t="s">
        <v>124</v>
      </c>
      <c r="W58" s="133">
        <v>42565</v>
      </c>
      <c r="X58" s="10">
        <v>21.2</v>
      </c>
      <c r="Y58" s="10">
        <v>21.31</v>
      </c>
      <c r="Z58" s="10">
        <v>20.9</v>
      </c>
      <c r="AA58" s="10">
        <v>21.02</v>
      </c>
      <c r="AB58" s="95">
        <v>1176500</v>
      </c>
      <c r="AC58" s="10">
        <v>21.02</v>
      </c>
      <c r="AD58" s="2">
        <f t="shared" si="0"/>
        <v>0.41000000000000014</v>
      </c>
      <c r="AE58" s="138">
        <f t="shared" si="1"/>
        <v>1.4292520247738416E-3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17.318399999999997</v>
      </c>
      <c r="W59" s="133">
        <v>42564</v>
      </c>
      <c r="X59" s="10">
        <v>21.75</v>
      </c>
      <c r="Y59" s="10">
        <v>21.77</v>
      </c>
      <c r="Z59" s="10">
        <v>20.79</v>
      </c>
      <c r="AA59" s="10">
        <v>20.99</v>
      </c>
      <c r="AB59" s="95">
        <v>1901200</v>
      </c>
      <c r="AC59" s="10">
        <v>20.99</v>
      </c>
      <c r="AD59" s="2">
        <f t="shared" si="0"/>
        <v>0.98000000000000043</v>
      </c>
      <c r="AE59" s="138">
        <f t="shared" si="1"/>
        <v>-2.7790643816581806E-2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17.137999999999998</v>
      </c>
      <c r="W60" s="133">
        <v>42563</v>
      </c>
      <c r="X60" s="10">
        <v>21.74</v>
      </c>
      <c r="Y60" s="10">
        <v>22.1</v>
      </c>
      <c r="Z60" s="10">
        <v>21.58</v>
      </c>
      <c r="AA60" s="10">
        <v>21.59</v>
      </c>
      <c r="AB60" s="95">
        <v>3529300</v>
      </c>
      <c r="AC60" s="10">
        <v>21.59</v>
      </c>
      <c r="AD60" s="2">
        <f t="shared" si="0"/>
        <v>0.52000000000000313</v>
      </c>
      <c r="AE60" s="138">
        <f t="shared" si="1"/>
        <v>1.2189404594467934E-2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16.957599999999999</v>
      </c>
      <c r="W61" s="133">
        <v>42562</v>
      </c>
      <c r="X61" s="10">
        <v>21.43</v>
      </c>
      <c r="Y61" s="10">
        <v>21.54</v>
      </c>
      <c r="Z61" s="10">
        <v>21.07</v>
      </c>
      <c r="AA61" s="10">
        <v>21.33</v>
      </c>
      <c r="AB61" s="95">
        <v>2269200</v>
      </c>
      <c r="AC61" s="10">
        <v>21.33</v>
      </c>
      <c r="AD61" s="2">
        <f t="shared" si="0"/>
        <v>0.46999999999999886</v>
      </c>
      <c r="AE61" s="138">
        <f t="shared" si="1"/>
        <v>-4.6663555762950226E-3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16.777200000000001</v>
      </c>
      <c r="W62" s="133">
        <v>42559</v>
      </c>
      <c r="X62" s="10">
        <v>21</v>
      </c>
      <c r="Y62" s="10">
        <v>21.49</v>
      </c>
      <c r="Z62" s="10">
        <v>20.95</v>
      </c>
      <c r="AA62" s="10">
        <v>21.43</v>
      </c>
      <c r="AB62" s="95">
        <v>1504700</v>
      </c>
      <c r="AC62" s="10">
        <v>21.43</v>
      </c>
      <c r="AD62" s="2">
        <f t="shared" si="0"/>
        <v>0.53999999999999915</v>
      </c>
      <c r="AE62" s="138">
        <f t="shared" si="1"/>
        <v>3.4765813616610242E-2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16.596799999999998</v>
      </c>
      <c r="W63" s="133">
        <v>42558</v>
      </c>
      <c r="X63" s="10">
        <v>20.03</v>
      </c>
      <c r="Y63" s="10">
        <v>20.74</v>
      </c>
      <c r="Z63" s="10">
        <v>20.010000000000002</v>
      </c>
      <c r="AA63" s="10">
        <v>20.71</v>
      </c>
      <c r="AB63" s="95">
        <v>1718300</v>
      </c>
      <c r="AC63" s="10">
        <v>20.71</v>
      </c>
      <c r="AD63" s="2">
        <f t="shared" si="0"/>
        <v>0.72999999999999687</v>
      </c>
      <c r="AE63" s="138">
        <f t="shared" si="1"/>
        <v>3.2402791625124827E-2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16.416399999999999</v>
      </c>
      <c r="W64" s="133">
        <v>42557</v>
      </c>
      <c r="X64" s="10">
        <v>19.809999999999999</v>
      </c>
      <c r="Y64" s="10">
        <v>20.09</v>
      </c>
      <c r="Z64" s="10">
        <v>19.57</v>
      </c>
      <c r="AA64" s="10">
        <v>20.059999999999999</v>
      </c>
      <c r="AB64" s="95">
        <v>2595000</v>
      </c>
      <c r="AC64" s="10">
        <v>20.059999999999999</v>
      </c>
      <c r="AD64" s="2">
        <f t="shared" si="0"/>
        <v>0.51999999999999957</v>
      </c>
      <c r="AE64" s="138">
        <f t="shared" si="1"/>
        <v>8.040201005025116E-3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16.236000000000001</v>
      </c>
      <c r="W65" s="133">
        <v>42556</v>
      </c>
      <c r="X65" s="10">
        <v>20.85</v>
      </c>
      <c r="Y65" s="10">
        <v>20.85</v>
      </c>
      <c r="Z65" s="10">
        <v>19.73</v>
      </c>
      <c r="AA65" s="10">
        <v>19.899999999999999</v>
      </c>
      <c r="AB65" s="95">
        <v>1651000</v>
      </c>
      <c r="AC65" s="10">
        <v>19.899999999999999</v>
      </c>
      <c r="AD65" s="2">
        <f t="shared" si="0"/>
        <v>1.120000000000001</v>
      </c>
      <c r="AE65" s="138">
        <f t="shared" si="1"/>
        <v>-5.4182509505703469E-2</v>
      </c>
    </row>
    <row r="66" spans="1:31" x14ac:dyDescent="0.25">
      <c r="O66" s="34"/>
      <c r="W66" s="133">
        <v>42552</v>
      </c>
      <c r="X66" s="10">
        <v>20.55</v>
      </c>
      <c r="Y66" s="10">
        <v>21.14</v>
      </c>
      <c r="Z66" s="10">
        <v>20.55</v>
      </c>
      <c r="AA66" s="10">
        <v>21.04</v>
      </c>
      <c r="AB66" s="95">
        <v>1770200</v>
      </c>
      <c r="AC66" s="10">
        <v>21.04</v>
      </c>
      <c r="AD66" s="2">
        <f t="shared" si="0"/>
        <v>0.58999999999999986</v>
      </c>
      <c r="AE66" s="138">
        <f t="shared" si="1"/>
        <v>2.0863658418243558E-2</v>
      </c>
    </row>
    <row r="67" spans="1:31" x14ac:dyDescent="0.25">
      <c r="W67" s="133">
        <v>42551</v>
      </c>
      <c r="X67" s="10">
        <v>20.65</v>
      </c>
      <c r="Y67" s="10">
        <v>20.68</v>
      </c>
      <c r="Z67" s="10">
        <v>20.309999999999999</v>
      </c>
      <c r="AA67" s="10">
        <v>20.61</v>
      </c>
      <c r="AB67" s="95">
        <v>2411000</v>
      </c>
      <c r="AC67" s="10">
        <v>20.61</v>
      </c>
      <c r="AD67" s="2">
        <f>Y67-Z67</f>
        <v>0.37000000000000099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87" priority="27">
      <formula>F27&gt;0</formula>
    </cfRule>
    <cfRule type="expression" dxfId="286" priority="28">
      <formula>F27&lt;0</formula>
    </cfRule>
  </conditionalFormatting>
  <conditionalFormatting sqref="F29:F33">
    <cfRule type="expression" dxfId="285" priority="23">
      <formula>F29&gt;0</formula>
    </cfRule>
    <cfRule type="expression" dxfId="284" priority="24">
      <formula>F29&lt;0</formula>
    </cfRule>
  </conditionalFormatting>
  <conditionalFormatting sqref="F29:F32">
    <cfRule type="expression" dxfId="283" priority="25">
      <formula>F29&gt;0</formula>
    </cfRule>
    <cfRule type="expression" dxfId="282" priority="26">
      <formula>F29&lt;0</formula>
    </cfRule>
  </conditionalFormatting>
  <conditionalFormatting sqref="H27:H33">
    <cfRule type="expression" dxfId="281" priority="21">
      <formula>H27&gt;0</formula>
    </cfRule>
    <cfRule type="expression" dxfId="280" priority="22">
      <formula>H27&lt;0</formula>
    </cfRule>
  </conditionalFormatting>
  <conditionalFormatting sqref="F34">
    <cfRule type="expression" dxfId="279" priority="19">
      <formula>F34&gt;0</formula>
    </cfRule>
    <cfRule type="expression" dxfId="278" priority="20">
      <formula>F34&lt;0</formula>
    </cfRule>
  </conditionalFormatting>
  <conditionalFormatting sqref="H34">
    <cfRule type="expression" dxfId="277" priority="17">
      <formula>H34&gt;0</formula>
    </cfRule>
    <cfRule type="expression" dxfId="276" priority="18">
      <formula>H34&lt;0</formula>
    </cfRule>
  </conditionalFormatting>
  <conditionalFormatting sqref="F36:F43">
    <cfRule type="expression" dxfId="275" priority="15">
      <formula>F36&gt;0</formula>
    </cfRule>
    <cfRule type="expression" dxfId="274" priority="16">
      <formula>F36&lt;0</formula>
    </cfRule>
  </conditionalFormatting>
  <conditionalFormatting sqref="H36:H43">
    <cfRule type="expression" dxfId="273" priority="13">
      <formula>H36&gt;0</formula>
    </cfRule>
    <cfRule type="expression" dxfId="272" priority="14">
      <formula>H36&lt;0</formula>
    </cfRule>
  </conditionalFormatting>
  <conditionalFormatting sqref="F35">
    <cfRule type="expression" dxfId="271" priority="11">
      <formula>F35&gt;0</formula>
    </cfRule>
    <cfRule type="expression" dxfId="270" priority="12">
      <formula>F35&lt;0</formula>
    </cfRule>
  </conditionalFormatting>
  <conditionalFormatting sqref="H35">
    <cfRule type="expression" dxfId="269" priority="9">
      <formula>H35&gt;0</formula>
    </cfRule>
    <cfRule type="expression" dxfId="268" priority="10">
      <formula>H35&lt;0</formula>
    </cfRule>
  </conditionalFormatting>
  <conditionalFormatting sqref="F22:F26">
    <cfRule type="expression" dxfId="267" priority="7">
      <formula>F22&gt;0</formula>
    </cfRule>
    <cfRule type="expression" dxfId="266" priority="8">
      <formula>F22&lt;0</formula>
    </cfRule>
  </conditionalFormatting>
  <conditionalFormatting sqref="H22:H26">
    <cfRule type="expression" dxfId="265" priority="5">
      <formula>H22&gt;0</formula>
    </cfRule>
    <cfRule type="expression" dxfId="264" priority="6">
      <formula>H22&lt;0</formula>
    </cfRule>
  </conditionalFormatting>
  <conditionalFormatting sqref="Q8">
    <cfRule type="expression" dxfId="263" priority="1">
      <formula>Q8&gt;0</formula>
    </cfRule>
    <cfRule type="expression" dxfId="262" priority="2">
      <formula>Q8&lt;0</formula>
    </cfRule>
  </conditionalFormatting>
  <conditionalFormatting sqref="Q7">
    <cfRule type="expression" dxfId="261" priority="3">
      <formula>Q7&gt;0</formula>
    </cfRule>
    <cfRule type="expression" dxfId="26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11.875" customWidth="1"/>
    <col min="21" max="21" width="16.25" customWidth="1"/>
    <col min="22" max="22" width="21.25" customWidth="1"/>
    <col min="23" max="23" width="11.25" customWidth="1"/>
    <col min="24" max="24" width="9" customWidth="1"/>
    <col min="25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42646</v>
      </c>
      <c r="X2" s="10">
        <v>52.44</v>
      </c>
      <c r="Y2" s="10">
        <v>53.02</v>
      </c>
      <c r="Z2" s="10">
        <v>52.15</v>
      </c>
      <c r="AA2" s="10">
        <v>52.25</v>
      </c>
      <c r="AB2" s="95">
        <v>2939200</v>
      </c>
      <c r="AC2" s="10">
        <v>52.25</v>
      </c>
      <c r="AD2" s="2">
        <f>Y2-Z2</f>
        <v>0.87000000000000455</v>
      </c>
      <c r="AE2" s="138">
        <f>AC2/AC3-1</f>
        <v>-7.7857956703379916E-3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52.57</v>
      </c>
      <c r="T3" s="1">
        <v>42312</v>
      </c>
      <c r="U3" t="s">
        <v>152</v>
      </c>
      <c r="W3" s="133">
        <v>42643</v>
      </c>
      <c r="X3" s="10">
        <v>52.24</v>
      </c>
      <c r="Y3" s="10">
        <v>53.01</v>
      </c>
      <c r="Z3" s="10">
        <v>52</v>
      </c>
      <c r="AA3" s="10">
        <v>52.66</v>
      </c>
      <c r="AB3" s="95">
        <v>2675600</v>
      </c>
      <c r="AC3" s="10">
        <v>52.66</v>
      </c>
      <c r="AD3" s="2">
        <f t="shared" ref="AD3:AD66" si="0">Y3-Z3</f>
        <v>1.009999999999998</v>
      </c>
      <c r="AE3" s="138">
        <f t="shared" ref="AE3:AE66" si="1">AC3/AC4-1</f>
        <v>1.2497596616035445E-2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52.57</v>
      </c>
      <c r="R4" s="527">
        <v>1.8800000000000001E-2</v>
      </c>
      <c r="W4" s="133">
        <v>42642</v>
      </c>
      <c r="X4" s="10">
        <v>52.19</v>
      </c>
      <c r="Y4" s="10">
        <v>52.61</v>
      </c>
      <c r="Z4" s="10">
        <v>51.75</v>
      </c>
      <c r="AA4" s="10">
        <v>52.01</v>
      </c>
      <c r="AB4" s="95">
        <v>3706000</v>
      </c>
      <c r="AC4" s="10">
        <v>52.01</v>
      </c>
      <c r="AD4" s="2">
        <f t="shared" si="0"/>
        <v>0.85999999999999943</v>
      </c>
      <c r="AE4" s="138">
        <f t="shared" si="1"/>
        <v>-2.4932873034139158E-3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42641</v>
      </c>
      <c r="X5" s="10">
        <v>52.35</v>
      </c>
      <c r="Y5" s="10">
        <v>52.5</v>
      </c>
      <c r="Z5" s="10">
        <v>51.75</v>
      </c>
      <c r="AA5" s="10">
        <v>52.14</v>
      </c>
      <c r="AB5" s="95">
        <v>3478900</v>
      </c>
      <c r="AC5" s="10">
        <v>52.14</v>
      </c>
      <c r="AD5" s="2">
        <f t="shared" si="0"/>
        <v>0.75</v>
      </c>
      <c r="AE5" s="138">
        <f t="shared" si="1"/>
        <v>-4.961832061068705E-3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42640</v>
      </c>
      <c r="X6" s="10">
        <v>51.47</v>
      </c>
      <c r="Y6" s="10">
        <v>52.48</v>
      </c>
      <c r="Z6" s="10">
        <v>51.28</v>
      </c>
      <c r="AA6" s="10">
        <v>52.4</v>
      </c>
      <c r="AB6" s="95">
        <v>3972700</v>
      </c>
      <c r="AC6" s="10">
        <v>52.4</v>
      </c>
      <c r="AD6" s="2">
        <f t="shared" si="0"/>
        <v>1.1999999999999957</v>
      </c>
      <c r="AE6" s="138">
        <f t="shared" si="1"/>
        <v>2.0447906523855863E-2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185</v>
      </c>
      <c r="Q7" s="2">
        <f>Q10+Q8</f>
        <v>75.019999999999982</v>
      </c>
      <c r="R7">
        <v>0</v>
      </c>
      <c r="W7" s="133">
        <v>42639</v>
      </c>
      <c r="X7" s="10">
        <v>51.67</v>
      </c>
      <c r="Y7" s="10">
        <v>51.72</v>
      </c>
      <c r="Z7" s="10">
        <v>51.32</v>
      </c>
      <c r="AA7" s="10">
        <v>51.35</v>
      </c>
      <c r="AB7" s="95">
        <v>2759800</v>
      </c>
      <c r="AC7" s="10">
        <v>51.35</v>
      </c>
      <c r="AD7" s="2">
        <f t="shared" si="0"/>
        <v>0.39999999999999858</v>
      </c>
      <c r="AE7" s="138">
        <f t="shared" si="1"/>
        <v>-1.1929959592072326E-2</v>
      </c>
    </row>
    <row r="8" spans="1:41" x14ac:dyDescent="0.25">
      <c r="O8" s="11" t="s">
        <v>188</v>
      </c>
      <c r="P8" s="34"/>
      <c r="Q8" s="2">
        <f>K18+M18-F18+Q2*Q4</f>
        <v>0</v>
      </c>
      <c r="W8" s="133">
        <v>42636</v>
      </c>
      <c r="X8" s="10">
        <v>52.51</v>
      </c>
      <c r="Y8" s="10">
        <v>52.61</v>
      </c>
      <c r="Z8" s="10">
        <v>51.97</v>
      </c>
      <c r="AA8" s="10">
        <v>51.97</v>
      </c>
      <c r="AB8" s="95">
        <v>2482700</v>
      </c>
      <c r="AC8" s="10">
        <v>51.97</v>
      </c>
      <c r="AD8" s="2">
        <f t="shared" si="0"/>
        <v>0.64000000000000057</v>
      </c>
      <c r="AE8" s="138">
        <f t="shared" si="1"/>
        <v>-7.4484339190221682E-3</v>
      </c>
    </row>
    <row r="9" spans="1:41" x14ac:dyDescent="0.25">
      <c r="O9" s="11" t="s">
        <v>222</v>
      </c>
      <c r="Q9" s="138">
        <f>IF(Q2=0, 0, Q8/Q6)</f>
        <v>0</v>
      </c>
      <c r="W9" s="133">
        <v>42635</v>
      </c>
      <c r="X9" s="10">
        <v>52.92</v>
      </c>
      <c r="Y9" s="10">
        <v>53.5</v>
      </c>
      <c r="Z9" s="10">
        <v>51.87</v>
      </c>
      <c r="AA9" s="10">
        <v>52.36</v>
      </c>
      <c r="AB9" s="95">
        <v>4083200</v>
      </c>
      <c r="AC9" s="10">
        <v>52.36</v>
      </c>
      <c r="AD9" s="2">
        <f t="shared" si="0"/>
        <v>1.6300000000000026</v>
      </c>
      <c r="AE9" s="138">
        <f t="shared" si="1"/>
        <v>-2.666666666666706E-3</v>
      </c>
    </row>
    <row r="10" spans="1:41" x14ac:dyDescent="0.25">
      <c r="O10" s="11" t="s">
        <v>221</v>
      </c>
      <c r="P10" s="34"/>
      <c r="Q10" s="2">
        <f>M36</f>
        <v>75.019999999999982</v>
      </c>
      <c r="W10" s="133">
        <v>42634</v>
      </c>
      <c r="X10" s="10">
        <v>51.81</v>
      </c>
      <c r="Y10" s="10">
        <v>52.57</v>
      </c>
      <c r="Z10" s="10">
        <v>51.53</v>
      </c>
      <c r="AA10" s="10">
        <v>52.5</v>
      </c>
      <c r="AB10" s="95">
        <v>3431200</v>
      </c>
      <c r="AC10" s="10">
        <v>52.5</v>
      </c>
      <c r="AD10" s="2">
        <f t="shared" si="0"/>
        <v>1.0399999999999991</v>
      </c>
      <c r="AE10" s="138">
        <f t="shared" si="1"/>
        <v>1.7244720015500814E-2</v>
      </c>
    </row>
    <row r="11" spans="1:41" x14ac:dyDescent="0.25">
      <c r="O11" s="11" t="s">
        <v>182</v>
      </c>
      <c r="P11" s="34"/>
      <c r="Q11" s="138">
        <f>IF(U58="N/A (N/A)", 0, VALUE(TRIM(CLEAN(MID(U58, FIND("(", U58)+1, 5)))))</f>
        <v>1.44E-2</v>
      </c>
      <c r="W11" s="133">
        <v>42633</v>
      </c>
      <c r="X11" s="10">
        <v>51.57</v>
      </c>
      <c r="Y11" s="10">
        <v>51.8</v>
      </c>
      <c r="Z11" s="10">
        <v>51.3</v>
      </c>
      <c r="AA11" s="10">
        <v>51.61</v>
      </c>
      <c r="AB11" s="95">
        <v>2941500</v>
      </c>
      <c r="AC11" s="10">
        <v>51.61</v>
      </c>
      <c r="AD11" s="2">
        <f t="shared" si="0"/>
        <v>0.5</v>
      </c>
      <c r="AE11" s="138">
        <f t="shared" si="1"/>
        <v>9.1904575674619515E-3</v>
      </c>
    </row>
    <row r="12" spans="1:41" x14ac:dyDescent="0.25">
      <c r="W12" s="133">
        <v>42632</v>
      </c>
      <c r="X12" s="10">
        <v>51.49</v>
      </c>
      <c r="Y12" s="10">
        <v>51.8</v>
      </c>
      <c r="Z12" s="10">
        <v>50.93</v>
      </c>
      <c r="AA12" s="10">
        <v>51.14</v>
      </c>
      <c r="AB12" s="95">
        <v>3556100</v>
      </c>
      <c r="AC12" s="10">
        <v>51.14</v>
      </c>
      <c r="AD12" s="2">
        <f t="shared" si="0"/>
        <v>0.86999999999999744</v>
      </c>
      <c r="AE12" s="138">
        <f t="shared" si="1"/>
        <v>2.9417532849578265E-3</v>
      </c>
    </row>
    <row r="13" spans="1:41" x14ac:dyDescent="0.25">
      <c r="W13" s="133">
        <v>42629</v>
      </c>
      <c r="X13" s="10">
        <v>50.48</v>
      </c>
      <c r="Y13" s="10">
        <v>51.06</v>
      </c>
      <c r="Z13" s="10">
        <v>50.13</v>
      </c>
      <c r="AA13" s="10">
        <v>50.99</v>
      </c>
      <c r="AB13" s="95">
        <v>6170300</v>
      </c>
      <c r="AC13" s="10">
        <v>50.99</v>
      </c>
      <c r="AD13" s="2">
        <f t="shared" si="0"/>
        <v>0.92999999999999972</v>
      </c>
      <c r="AE13" s="138">
        <f t="shared" si="1"/>
        <v>3.147747393271727E-3</v>
      </c>
    </row>
    <row r="14" spans="1:41" x14ac:dyDescent="0.25">
      <c r="W14" s="133">
        <v>42628</v>
      </c>
      <c r="X14" s="10">
        <v>50</v>
      </c>
      <c r="Y14" s="10">
        <v>51</v>
      </c>
      <c r="Z14" s="10">
        <v>49.92</v>
      </c>
      <c r="AA14" s="10">
        <v>50.83</v>
      </c>
      <c r="AB14" s="95">
        <v>4350700</v>
      </c>
      <c r="AC14" s="10">
        <v>50.83</v>
      </c>
      <c r="AD14" s="2">
        <f t="shared" si="0"/>
        <v>1.0799999999999983</v>
      </c>
      <c r="AE14" s="138">
        <f t="shared" si="1"/>
        <v>1.5381542149420557E-2</v>
      </c>
    </row>
    <row r="15" spans="1:41" x14ac:dyDescent="0.25">
      <c r="W15" s="133">
        <v>42627</v>
      </c>
      <c r="X15" s="10">
        <v>49.86</v>
      </c>
      <c r="Y15" s="10">
        <v>50.55</v>
      </c>
      <c r="Z15" s="10">
        <v>49.79</v>
      </c>
      <c r="AA15" s="10">
        <v>50.06</v>
      </c>
      <c r="AB15" s="95">
        <v>3993200</v>
      </c>
      <c r="AC15" s="10">
        <v>50.06</v>
      </c>
      <c r="AD15" s="2">
        <f t="shared" si="0"/>
        <v>0.75999999999999801</v>
      </c>
      <c r="AE15" s="138">
        <f t="shared" si="1"/>
        <v>7.8518220253673832E-3</v>
      </c>
    </row>
    <row r="16" spans="1:41" x14ac:dyDescent="0.25">
      <c r="W16" s="133">
        <v>42626</v>
      </c>
      <c r="X16" s="10">
        <v>50.1</v>
      </c>
      <c r="Y16" s="10">
        <v>50.2</v>
      </c>
      <c r="Z16" s="10">
        <v>49.11</v>
      </c>
      <c r="AA16" s="10">
        <v>49.67</v>
      </c>
      <c r="AB16" s="95">
        <v>7023900</v>
      </c>
      <c r="AC16" s="10">
        <v>49.67</v>
      </c>
      <c r="AD16" s="2">
        <f t="shared" si="0"/>
        <v>1.0900000000000034</v>
      </c>
      <c r="AE16" s="138">
        <f t="shared" si="1"/>
        <v>-1.7214087851206927E-2</v>
      </c>
    </row>
    <row r="17" spans="1:31" x14ac:dyDescent="0.25">
      <c r="W17" s="133">
        <v>42625</v>
      </c>
      <c r="X17" s="10">
        <v>50.22</v>
      </c>
      <c r="Y17" s="10">
        <v>50.74</v>
      </c>
      <c r="Z17" s="10">
        <v>50.15</v>
      </c>
      <c r="AA17" s="10">
        <v>50.54</v>
      </c>
      <c r="AB17" s="95">
        <v>7083000</v>
      </c>
      <c r="AC17" s="10">
        <v>50.54</v>
      </c>
      <c r="AD17" s="2">
        <f t="shared" si="0"/>
        <v>0.59000000000000341</v>
      </c>
      <c r="AE17" s="138">
        <f t="shared" si="1"/>
        <v>2.7777777777777679E-3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42622</v>
      </c>
      <c r="X18" s="10">
        <v>51.92</v>
      </c>
      <c r="Y18" s="10">
        <v>52</v>
      </c>
      <c r="Z18" s="10">
        <v>50.4</v>
      </c>
      <c r="AA18" s="10">
        <v>50.4</v>
      </c>
      <c r="AB18" s="95">
        <v>4855000</v>
      </c>
      <c r="AC18" s="10">
        <v>50.4</v>
      </c>
      <c r="AD18" s="2">
        <f t="shared" si="0"/>
        <v>1.6000000000000014</v>
      </c>
      <c r="AE18" s="138">
        <f t="shared" si="1"/>
        <v>-3.9451114922813058E-2</v>
      </c>
    </row>
    <row r="19" spans="1:31" x14ac:dyDescent="0.25">
      <c r="G19" s="2"/>
      <c r="W19" s="133">
        <v>42621</v>
      </c>
      <c r="X19" s="10">
        <v>53.4</v>
      </c>
      <c r="Y19" s="10">
        <v>53.64</v>
      </c>
      <c r="Z19" s="10">
        <v>52.32</v>
      </c>
      <c r="AA19" s="10">
        <v>52.47</v>
      </c>
      <c r="AB19" s="95">
        <v>5447200</v>
      </c>
      <c r="AC19" s="10">
        <v>52.47</v>
      </c>
      <c r="AD19" s="2">
        <f t="shared" si="0"/>
        <v>1.3200000000000003</v>
      </c>
      <c r="AE19" s="138">
        <f t="shared" si="1"/>
        <v>-2.1629684877866984E-2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42620</v>
      </c>
      <c r="X20" s="10">
        <v>53.75</v>
      </c>
      <c r="Y20" s="10">
        <v>54.02</v>
      </c>
      <c r="Z20" s="10">
        <v>53.06</v>
      </c>
      <c r="AA20" s="10">
        <v>53.63</v>
      </c>
      <c r="AB20" s="95">
        <v>3068500</v>
      </c>
      <c r="AC20" s="10">
        <v>53.63</v>
      </c>
      <c r="AD20" s="2">
        <f t="shared" si="0"/>
        <v>0.96000000000000085</v>
      </c>
      <c r="AE20" s="138">
        <f t="shared" si="1"/>
        <v>-7.586972612879328E-3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42619</v>
      </c>
      <c r="X21" s="10">
        <v>53.67</v>
      </c>
      <c r="Y21" s="10">
        <v>54.38</v>
      </c>
      <c r="Z21" s="10">
        <v>53.43</v>
      </c>
      <c r="AA21" s="10">
        <v>54.04</v>
      </c>
      <c r="AB21" s="95">
        <v>3940200</v>
      </c>
      <c r="AC21" s="10">
        <v>54.04</v>
      </c>
      <c r="AD21" s="2">
        <f t="shared" si="0"/>
        <v>0.95000000000000284</v>
      </c>
      <c r="AE21" s="138">
        <f t="shared" si="1"/>
        <v>8.7735672951279042E-3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42615</v>
      </c>
      <c r="X22" s="10">
        <v>53.51</v>
      </c>
      <c r="Y22" s="10">
        <v>53.96</v>
      </c>
      <c r="Z22" s="10">
        <v>53.35</v>
      </c>
      <c r="AA22" s="10">
        <v>53.57</v>
      </c>
      <c r="AB22" s="95">
        <v>2260900</v>
      </c>
      <c r="AC22" s="10">
        <v>53.57</v>
      </c>
      <c r="AD22" s="2">
        <f t="shared" si="0"/>
        <v>0.60999999999999943</v>
      </c>
      <c r="AE22" s="138">
        <f t="shared" si="1"/>
        <v>6.5764750093950664E-3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42614</v>
      </c>
      <c r="X23" s="10">
        <v>52.84</v>
      </c>
      <c r="Y23" s="10">
        <v>53.25</v>
      </c>
      <c r="Z23" s="10">
        <v>52.45</v>
      </c>
      <c r="AA23" s="10">
        <v>53.22</v>
      </c>
      <c r="AB23" s="95">
        <v>2351800</v>
      </c>
      <c r="AC23" s="10">
        <v>53.22</v>
      </c>
      <c r="AD23" s="2">
        <f t="shared" si="0"/>
        <v>0.79999999999999716</v>
      </c>
      <c r="AE23" s="138">
        <f t="shared" si="1"/>
        <v>2.6375282592314697E-3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42613</v>
      </c>
      <c r="X24" s="10">
        <v>53.42</v>
      </c>
      <c r="Y24" s="10">
        <v>53.58</v>
      </c>
      <c r="Z24" s="10">
        <v>52.84</v>
      </c>
      <c r="AA24" s="10">
        <v>53.08</v>
      </c>
      <c r="AB24" s="95">
        <v>4518700</v>
      </c>
      <c r="AC24" s="10">
        <v>53.08</v>
      </c>
      <c r="AD24" s="2">
        <f t="shared" si="0"/>
        <v>0.73999999999999488</v>
      </c>
      <c r="AE24" s="138">
        <f t="shared" si="1"/>
        <v>-8.7768440709616868E-3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42612</v>
      </c>
      <c r="X25" s="10">
        <v>53.84</v>
      </c>
      <c r="Y25" s="10">
        <v>53.97</v>
      </c>
      <c r="Z25" s="10">
        <v>53.44</v>
      </c>
      <c r="AA25" s="10">
        <v>53.55</v>
      </c>
      <c r="AB25" s="95">
        <v>1944200</v>
      </c>
      <c r="AC25" s="10">
        <v>53.55</v>
      </c>
      <c r="AD25" s="2">
        <f t="shared" si="0"/>
        <v>0.53000000000000114</v>
      </c>
      <c r="AE25" s="138">
        <f t="shared" si="1"/>
        <v>-6.6777963272119933E-3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42611</v>
      </c>
      <c r="X26" s="10">
        <v>53.67</v>
      </c>
      <c r="Y26" s="10">
        <v>54.2</v>
      </c>
      <c r="Z26" s="10">
        <v>53.58</v>
      </c>
      <c r="AA26" s="10">
        <v>53.91</v>
      </c>
      <c r="AB26" s="95">
        <v>1896500</v>
      </c>
      <c r="AC26" s="10">
        <v>53.91</v>
      </c>
      <c r="AD26" s="2">
        <f t="shared" si="0"/>
        <v>0.62000000000000455</v>
      </c>
      <c r="AE26" s="138" t="e">
        <f t="shared" si="1"/>
        <v>#DIV/0!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42611</v>
      </c>
      <c r="X27" s="10" t="s">
        <v>184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42608</v>
      </c>
      <c r="X28" s="10">
        <v>53.89</v>
      </c>
      <c r="Y28" s="10">
        <v>54.42</v>
      </c>
      <c r="Z28" s="10">
        <v>53.42</v>
      </c>
      <c r="AA28" s="10">
        <v>53.87</v>
      </c>
      <c r="AB28" s="95">
        <v>3835200</v>
      </c>
      <c r="AC28" s="10">
        <v>53.68</v>
      </c>
      <c r="AD28" s="2">
        <f t="shared" si="0"/>
        <v>1</v>
      </c>
      <c r="AE28" s="138">
        <f t="shared" si="1"/>
        <v>3.1769762661184586E-3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42607</v>
      </c>
      <c r="X29" s="10">
        <v>53.54</v>
      </c>
      <c r="Y29" s="10">
        <v>53.74</v>
      </c>
      <c r="Z29" s="10">
        <v>53.26</v>
      </c>
      <c r="AA29" s="10">
        <v>53.7</v>
      </c>
      <c r="AB29" s="95">
        <v>3712000</v>
      </c>
      <c r="AC29" s="10">
        <v>53.51</v>
      </c>
      <c r="AD29" s="2">
        <f t="shared" si="0"/>
        <v>0.48000000000000398</v>
      </c>
      <c r="AE29" s="138">
        <f t="shared" si="1"/>
        <v>-2.6095060577819851E-3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42606</v>
      </c>
      <c r="X30" s="10">
        <v>54.19</v>
      </c>
      <c r="Y30" s="10">
        <v>54.53</v>
      </c>
      <c r="Z30" s="10">
        <v>53.53</v>
      </c>
      <c r="AA30" s="10">
        <v>53.84</v>
      </c>
      <c r="AB30" s="95">
        <v>2807700</v>
      </c>
      <c r="AC30" s="10">
        <v>53.65</v>
      </c>
      <c r="AD30" s="2">
        <f t="shared" si="0"/>
        <v>1</v>
      </c>
      <c r="AE30" s="138">
        <f t="shared" si="1"/>
        <v>-1.142435968306621E-2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190</v>
      </c>
      <c r="W31" s="133">
        <v>42605</v>
      </c>
      <c r="X31" s="10">
        <v>54.33</v>
      </c>
      <c r="Y31" s="10">
        <v>54.48</v>
      </c>
      <c r="Z31" s="10">
        <v>54.07</v>
      </c>
      <c r="AA31" s="10">
        <v>54.46</v>
      </c>
      <c r="AB31" s="95">
        <v>4026600</v>
      </c>
      <c r="AC31" s="10">
        <v>54.27</v>
      </c>
      <c r="AD31" s="2">
        <f t="shared" si="0"/>
        <v>0.40999999999999659</v>
      </c>
      <c r="AE31" s="138">
        <f t="shared" si="1"/>
        <v>1.1367871785315176E-2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42604</v>
      </c>
      <c r="X32" s="10">
        <v>53.72</v>
      </c>
      <c r="Y32" s="10">
        <v>53.87</v>
      </c>
      <c r="Z32" s="10">
        <v>53.43</v>
      </c>
      <c r="AA32" s="10">
        <v>53.85</v>
      </c>
      <c r="AB32" s="95">
        <v>2936600</v>
      </c>
      <c r="AC32" s="10">
        <v>53.66</v>
      </c>
      <c r="AD32" s="2">
        <f t="shared" si="0"/>
        <v>0.43999999999999773</v>
      </c>
      <c r="AE32" s="138">
        <f t="shared" si="1"/>
        <v>9.3266181682527538E-4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42601</v>
      </c>
      <c r="X33" s="10">
        <v>53.76</v>
      </c>
      <c r="Y33" s="10">
        <v>54.08</v>
      </c>
      <c r="Z33" s="10">
        <v>53.64</v>
      </c>
      <c r="AA33" s="10">
        <v>53.8</v>
      </c>
      <c r="AB33" s="95">
        <v>7010000</v>
      </c>
      <c r="AC33" s="10">
        <v>53.61</v>
      </c>
      <c r="AD33" s="2">
        <f t="shared" si="0"/>
        <v>0.43999999999999773</v>
      </c>
      <c r="AE33" s="138">
        <f t="shared" si="1"/>
        <v>-3.7167812674224754E-3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42600</v>
      </c>
      <c r="X34" s="10">
        <v>54.12</v>
      </c>
      <c r="Y34" s="10">
        <v>54.12</v>
      </c>
      <c r="Z34" s="10">
        <v>53.63</v>
      </c>
      <c r="AA34" s="10">
        <v>54</v>
      </c>
      <c r="AB34" s="95">
        <v>2784900</v>
      </c>
      <c r="AC34" s="10">
        <v>53.81</v>
      </c>
      <c r="AD34" s="2">
        <f t="shared" si="0"/>
        <v>0.48999999999999488</v>
      </c>
      <c r="AE34" s="138">
        <f t="shared" si="1"/>
        <v>9.3005952380953438E-4</v>
      </c>
    </row>
    <row r="35" spans="1:31" x14ac:dyDescent="0.25">
      <c r="W35" s="133">
        <v>42599</v>
      </c>
      <c r="X35" s="10">
        <v>54.34</v>
      </c>
      <c r="Y35" s="10">
        <v>54.54</v>
      </c>
      <c r="Z35" s="10">
        <v>53.62</v>
      </c>
      <c r="AA35" s="10">
        <v>53.95</v>
      </c>
      <c r="AB35" s="95">
        <v>3564100</v>
      </c>
      <c r="AC35" s="10">
        <v>53.76</v>
      </c>
      <c r="AD35" s="2">
        <f t="shared" si="0"/>
        <v>0.92000000000000171</v>
      </c>
      <c r="AE35" s="138">
        <f t="shared" si="1"/>
        <v>-8.1180811808119202E-3</v>
      </c>
    </row>
    <row r="36" spans="1:31" x14ac:dyDescent="0.25">
      <c r="L36" t="s">
        <v>223</v>
      </c>
      <c r="M36" s="2">
        <f>M50+K50-F50</f>
        <v>75.019999999999982</v>
      </c>
      <c r="W36" s="133">
        <v>42598</v>
      </c>
      <c r="X36" s="10">
        <v>54.87</v>
      </c>
      <c r="Y36" s="10">
        <v>54.95</v>
      </c>
      <c r="Z36" s="10">
        <v>54.14</v>
      </c>
      <c r="AA36" s="10">
        <v>54.39</v>
      </c>
      <c r="AB36" s="95">
        <v>2938300</v>
      </c>
      <c r="AC36" s="10">
        <v>54.2</v>
      </c>
      <c r="AD36" s="2">
        <f t="shared" si="0"/>
        <v>0.81000000000000227</v>
      </c>
      <c r="AE36" s="138">
        <f t="shared" si="1"/>
        <v>-9.1407678244972423E-3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42597</v>
      </c>
      <c r="X37" s="10">
        <v>55</v>
      </c>
      <c r="Y37" s="10">
        <v>55.45</v>
      </c>
      <c r="Z37" s="10">
        <v>54.82</v>
      </c>
      <c r="AA37" s="10">
        <v>54.89</v>
      </c>
      <c r="AB37" s="95">
        <v>3725600</v>
      </c>
      <c r="AC37" s="10">
        <v>54.7</v>
      </c>
      <c r="AD37" s="2">
        <f t="shared" si="0"/>
        <v>0.63000000000000256</v>
      </c>
      <c r="AE37" s="138">
        <f t="shared" si="1"/>
        <v>0</v>
      </c>
    </row>
    <row r="38" spans="1:31" x14ac:dyDescent="0.25">
      <c r="A38" s="393" t="s">
        <v>180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42594</v>
      </c>
      <c r="X38" s="10">
        <v>54.31</v>
      </c>
      <c r="Y38" s="10">
        <v>54.98</v>
      </c>
      <c r="Z38" s="10">
        <v>54.26</v>
      </c>
      <c r="AA38" s="10">
        <v>54.89</v>
      </c>
      <c r="AB38" s="95">
        <v>3167700</v>
      </c>
      <c r="AC38" s="10">
        <v>54.7</v>
      </c>
      <c r="AD38" s="2">
        <f t="shared" si="0"/>
        <v>0.71999999999999886</v>
      </c>
      <c r="AE38" s="138">
        <f t="shared" si="1"/>
        <v>7.7376565954310195E-3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42593</v>
      </c>
      <c r="X39" s="10">
        <v>54.3</v>
      </c>
      <c r="Y39" s="10">
        <v>54.71</v>
      </c>
      <c r="Z39" s="10">
        <v>54.23</v>
      </c>
      <c r="AA39" s="10">
        <v>54.47</v>
      </c>
      <c r="AB39" s="95">
        <v>3393700</v>
      </c>
      <c r="AC39" s="10">
        <v>54.28</v>
      </c>
      <c r="AD39" s="2">
        <f t="shared" si="0"/>
        <v>0.48000000000000398</v>
      </c>
      <c r="AE39" s="138">
        <f t="shared" si="1"/>
        <v>5.1851851851851816E-3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42592</v>
      </c>
      <c r="X40" s="10">
        <v>54.32</v>
      </c>
      <c r="Y40" s="10">
        <v>54.56</v>
      </c>
      <c r="Z40" s="10">
        <v>53.97</v>
      </c>
      <c r="AA40" s="10">
        <v>54.19</v>
      </c>
      <c r="AB40" s="95">
        <v>1908300</v>
      </c>
      <c r="AC40" s="10">
        <v>54</v>
      </c>
      <c r="AD40" s="2">
        <f t="shared" si="0"/>
        <v>0.59000000000000341</v>
      </c>
      <c r="AE40" s="138">
        <f t="shared" si="1"/>
        <v>7.4128984432908496E-4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42591</v>
      </c>
      <c r="X41" s="10">
        <v>54.27</v>
      </c>
      <c r="Y41" s="10">
        <v>54.46</v>
      </c>
      <c r="Z41" s="10">
        <v>53.99</v>
      </c>
      <c r="AA41" s="10">
        <v>54.15</v>
      </c>
      <c r="AB41" s="95">
        <v>2586100</v>
      </c>
      <c r="AC41" s="10">
        <v>53.96</v>
      </c>
      <c r="AD41" s="2">
        <f t="shared" si="0"/>
        <v>0.46999999999999886</v>
      </c>
      <c r="AE41" s="138">
        <f t="shared" si="1"/>
        <v>-1.8528812303131303E-4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42590</v>
      </c>
      <c r="X42" s="10">
        <v>54.09</v>
      </c>
      <c r="Y42" s="10">
        <v>54.41</v>
      </c>
      <c r="Z42" s="10">
        <v>53.59</v>
      </c>
      <c r="AA42" s="10">
        <v>54.16</v>
      </c>
      <c r="AB42" s="95">
        <v>3780800</v>
      </c>
      <c r="AC42" s="10">
        <v>53.97</v>
      </c>
      <c r="AD42" s="2">
        <f t="shared" si="0"/>
        <v>0.81999999999999318</v>
      </c>
      <c r="AE42" s="138">
        <f t="shared" si="1"/>
        <v>7.6549663928304756E-3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57.827000000000005</v>
      </c>
      <c r="Q43" s="34"/>
      <c r="R43" s="34"/>
      <c r="T43" s="128" t="s">
        <v>98</v>
      </c>
      <c r="U43" s="98">
        <v>52.66</v>
      </c>
      <c r="W43" s="133">
        <v>42587</v>
      </c>
      <c r="X43" s="10">
        <v>53.43</v>
      </c>
      <c r="Y43" s="10">
        <v>53.99</v>
      </c>
      <c r="Z43" s="10">
        <v>53.31</v>
      </c>
      <c r="AA43" s="10">
        <v>53.75</v>
      </c>
      <c r="AB43" s="95">
        <v>3260900</v>
      </c>
      <c r="AC43" s="10">
        <v>53.56</v>
      </c>
      <c r="AD43" s="2">
        <f t="shared" si="0"/>
        <v>0.67999999999999972</v>
      </c>
      <c r="AE43" s="138">
        <f t="shared" si="1"/>
        <v>8.8528913166321388E-3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57.301300000000005</v>
      </c>
      <c r="Q44" s="34"/>
      <c r="R44" s="34"/>
      <c r="T44" s="93" t="s">
        <v>99</v>
      </c>
      <c r="U44" s="88">
        <v>52.44</v>
      </c>
      <c r="W44" s="133">
        <v>42586</v>
      </c>
      <c r="X44" s="10">
        <v>53.51</v>
      </c>
      <c r="Y44" s="10">
        <v>53.78</v>
      </c>
      <c r="Z44" s="10">
        <v>53.25</v>
      </c>
      <c r="AA44" s="10">
        <v>53.28</v>
      </c>
      <c r="AB44" s="95">
        <v>2537800</v>
      </c>
      <c r="AC44" s="10">
        <v>53.09</v>
      </c>
      <c r="AD44" s="2">
        <f t="shared" si="0"/>
        <v>0.53000000000000114</v>
      </c>
      <c r="AE44" s="138">
        <f t="shared" si="1"/>
        <v>-4.3135783945985606E-3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56.775600000000004</v>
      </c>
      <c r="Q45" s="34"/>
      <c r="R45" s="34"/>
      <c r="T45" s="93" t="s">
        <v>100</v>
      </c>
      <c r="U45" s="88" t="s">
        <v>502</v>
      </c>
      <c r="W45" s="133">
        <v>42585</v>
      </c>
      <c r="X45" s="10">
        <v>53.55</v>
      </c>
      <c r="Y45" s="10">
        <v>53.58</v>
      </c>
      <c r="Z45" s="10">
        <v>53.09</v>
      </c>
      <c r="AA45" s="10">
        <v>53.51</v>
      </c>
      <c r="AB45" s="95">
        <v>2780900</v>
      </c>
      <c r="AC45" s="10">
        <v>53.32</v>
      </c>
      <c r="AD45" s="2">
        <f t="shared" si="0"/>
        <v>0.48999999999999488</v>
      </c>
      <c r="AE45" s="138">
        <f t="shared" si="1"/>
        <v>-5.7803468208093012E-3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56.249900000000004</v>
      </c>
      <c r="Q46" s="83"/>
      <c r="R46" s="34"/>
      <c r="T46" s="93" t="s">
        <v>101</v>
      </c>
      <c r="U46" s="88" t="s">
        <v>503</v>
      </c>
      <c r="W46" s="133">
        <v>42584</v>
      </c>
      <c r="X46" s="10">
        <v>53.93</v>
      </c>
      <c r="Y46" s="10">
        <v>54.06</v>
      </c>
      <c r="Z46" s="10">
        <v>53.09</v>
      </c>
      <c r="AA46" s="10">
        <v>53.82</v>
      </c>
      <c r="AB46" s="95">
        <v>5514500</v>
      </c>
      <c r="AC46" s="10">
        <v>53.63</v>
      </c>
      <c r="AD46" s="2">
        <f t="shared" si="0"/>
        <v>0.96999999999999886</v>
      </c>
      <c r="AE46" s="138">
        <f t="shared" si="1"/>
        <v>-2.7891409445890414E-3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55.724200000000003</v>
      </c>
      <c r="Q47" s="83"/>
      <c r="R47" s="34"/>
      <c r="T47" s="93" t="s">
        <v>102</v>
      </c>
      <c r="U47" s="88">
        <v>59.57</v>
      </c>
      <c r="W47" s="133">
        <v>42583</v>
      </c>
      <c r="X47" s="10">
        <v>52.58</v>
      </c>
      <c r="Y47" s="10">
        <v>54.53</v>
      </c>
      <c r="Z47" s="10">
        <v>52.41</v>
      </c>
      <c r="AA47" s="10">
        <v>53.97</v>
      </c>
      <c r="AB47" s="95">
        <v>10461500</v>
      </c>
      <c r="AC47" s="10">
        <v>53.78</v>
      </c>
      <c r="AD47" s="2">
        <f t="shared" si="0"/>
        <v>2.1200000000000045</v>
      </c>
      <c r="AE47" s="138">
        <f t="shared" si="1"/>
        <v>2.8888463745934567E-2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55.198500000000003</v>
      </c>
      <c r="Q48" s="83"/>
      <c r="R48" s="34"/>
      <c r="T48" s="93" t="s">
        <v>103</v>
      </c>
      <c r="U48" s="88">
        <v>1.21637</v>
      </c>
      <c r="W48" s="133">
        <v>42580</v>
      </c>
      <c r="X48" s="10">
        <v>51.82</v>
      </c>
      <c r="Y48" s="10">
        <v>53.75</v>
      </c>
      <c r="Z48" s="10">
        <v>51.82</v>
      </c>
      <c r="AA48" s="10">
        <v>52.46</v>
      </c>
      <c r="AB48" s="95">
        <v>11512700</v>
      </c>
      <c r="AC48" s="10">
        <v>52.27</v>
      </c>
      <c r="AD48" s="2">
        <f t="shared" si="0"/>
        <v>1.9299999999999997</v>
      </c>
      <c r="AE48" s="138">
        <f t="shared" si="1"/>
        <v>6.1966680211296365E-2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54.672800000000002</v>
      </c>
      <c r="Q49" s="83"/>
      <c r="R49" s="34"/>
      <c r="T49" s="93" t="s">
        <v>123</v>
      </c>
      <c r="U49" s="88" t="s">
        <v>307</v>
      </c>
      <c r="W49" s="133">
        <v>42579</v>
      </c>
      <c r="X49" s="10">
        <v>49.09</v>
      </c>
      <c r="Y49" s="10">
        <v>49.51</v>
      </c>
      <c r="Z49" s="10">
        <v>48.78</v>
      </c>
      <c r="AA49" s="10">
        <v>49.39</v>
      </c>
      <c r="AB49" s="95">
        <v>3742400</v>
      </c>
      <c r="AC49" s="10">
        <v>49.22</v>
      </c>
      <c r="AD49" s="2">
        <f t="shared" si="0"/>
        <v>0.72999999999999687</v>
      </c>
      <c r="AE49" s="138">
        <f t="shared" si="1"/>
        <v>4.6948356807510194E-3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54.147100000000002</v>
      </c>
      <c r="Q50" s="83"/>
      <c r="R50" s="34"/>
      <c r="T50" s="93"/>
      <c r="U50" s="88"/>
      <c r="W50" s="133">
        <v>42578</v>
      </c>
      <c r="X50" s="10">
        <v>49.58</v>
      </c>
      <c r="Y50" s="10">
        <v>49.93</v>
      </c>
      <c r="Z50" s="10">
        <v>48.99</v>
      </c>
      <c r="AA50" s="10">
        <v>49.16</v>
      </c>
      <c r="AB50" s="95">
        <v>3298700</v>
      </c>
      <c r="AC50" s="10">
        <v>48.99</v>
      </c>
      <c r="AD50" s="2">
        <f t="shared" si="0"/>
        <v>0.93999999999999773</v>
      </c>
      <c r="AE50" s="138">
        <f t="shared" si="1"/>
        <v>-8.0988054261995623E-3</v>
      </c>
    </row>
    <row r="51" spans="1:31" x14ac:dyDescent="0.25">
      <c r="G51" s="2"/>
      <c r="O51" s="83">
        <v>1.02</v>
      </c>
      <c r="P51" s="83">
        <f t="shared" si="5"/>
        <v>53.621400000000001</v>
      </c>
      <c r="Q51" s="83"/>
      <c r="R51" s="34"/>
      <c r="T51" s="93" t="s">
        <v>105</v>
      </c>
      <c r="U51" s="88" t="s">
        <v>504</v>
      </c>
      <c r="W51" s="133">
        <v>42577</v>
      </c>
      <c r="X51" s="10">
        <v>49.09</v>
      </c>
      <c r="Y51" s="10">
        <v>49.63</v>
      </c>
      <c r="Z51" s="10">
        <v>49.01</v>
      </c>
      <c r="AA51" s="10">
        <v>49.56</v>
      </c>
      <c r="AB51" s="95">
        <v>3131300</v>
      </c>
      <c r="AC51" s="10">
        <v>49.39</v>
      </c>
      <c r="AD51" s="2">
        <f t="shared" si="0"/>
        <v>0.62000000000000455</v>
      </c>
      <c r="AE51" s="138">
        <f t="shared" si="1"/>
        <v>1.209016393442619E-2</v>
      </c>
    </row>
    <row r="52" spans="1:31" x14ac:dyDescent="0.25">
      <c r="O52" s="83">
        <v>1.01</v>
      </c>
      <c r="P52" s="83">
        <f t="shared" si="5"/>
        <v>53.095700000000001</v>
      </c>
      <c r="Q52" s="83"/>
      <c r="R52" s="34"/>
      <c r="T52" s="93" t="s">
        <v>106</v>
      </c>
      <c r="U52" s="88" t="s">
        <v>325</v>
      </c>
      <c r="W52" s="133">
        <v>42576</v>
      </c>
      <c r="X52" s="10">
        <v>48.75</v>
      </c>
      <c r="Y52" s="10">
        <v>49</v>
      </c>
      <c r="Z52" s="10">
        <v>48.42</v>
      </c>
      <c r="AA52" s="10">
        <v>48.97</v>
      </c>
      <c r="AB52" s="95">
        <v>1879800</v>
      </c>
      <c r="AC52" s="10">
        <v>48.8</v>
      </c>
      <c r="AD52" s="2">
        <f t="shared" si="0"/>
        <v>0.57999999999999829</v>
      </c>
      <c r="AE52" s="138">
        <f t="shared" si="1"/>
        <v>-2.0487604998986608E-4</v>
      </c>
    </row>
    <row r="53" spans="1:31" x14ac:dyDescent="0.25">
      <c r="O53" s="83">
        <v>1</v>
      </c>
      <c r="P53" s="83">
        <f t="shared" si="5"/>
        <v>52.57</v>
      </c>
      <c r="Q53" s="83"/>
      <c r="R53" s="34"/>
      <c r="T53" s="93" t="s">
        <v>107</v>
      </c>
      <c r="U53" s="90">
        <v>2940990</v>
      </c>
      <c r="W53" s="133">
        <v>42573</v>
      </c>
      <c r="X53" s="10">
        <v>48.74</v>
      </c>
      <c r="Y53" s="10">
        <v>49.08</v>
      </c>
      <c r="Z53" s="10">
        <v>48.68</v>
      </c>
      <c r="AA53" s="10">
        <v>48.98</v>
      </c>
      <c r="AB53" s="95">
        <v>2673500</v>
      </c>
      <c r="AC53" s="10">
        <v>48.81</v>
      </c>
      <c r="AD53" s="2">
        <f t="shared" si="0"/>
        <v>0.39999999999999858</v>
      </c>
      <c r="AE53" s="138">
        <f t="shared" si="1"/>
        <v>7.4303405572755388E-3</v>
      </c>
    </row>
    <row r="54" spans="1:31" x14ac:dyDescent="0.25">
      <c r="O54" s="83">
        <v>0.99</v>
      </c>
      <c r="P54" s="83">
        <f t="shared" si="5"/>
        <v>52.0443</v>
      </c>
      <c r="Q54" s="83"/>
      <c r="R54" s="34"/>
      <c r="T54" s="93" t="s">
        <v>110</v>
      </c>
      <c r="U54" s="90">
        <v>3875460</v>
      </c>
      <c r="W54" s="133">
        <v>42572</v>
      </c>
      <c r="X54" s="10">
        <v>48.71</v>
      </c>
      <c r="Y54" s="10">
        <v>48.83</v>
      </c>
      <c r="Z54" s="10">
        <v>48.45</v>
      </c>
      <c r="AA54" s="10">
        <v>48.62</v>
      </c>
      <c r="AB54" s="95">
        <v>2463600</v>
      </c>
      <c r="AC54" s="10">
        <v>48.45</v>
      </c>
      <c r="AD54" s="2">
        <f t="shared" si="0"/>
        <v>0.37999999999999545</v>
      </c>
      <c r="AE54" s="138">
        <f t="shared" si="1"/>
        <v>-4.3156596794080571E-3</v>
      </c>
    </row>
    <row r="55" spans="1:31" x14ac:dyDescent="0.25">
      <c r="O55" s="83">
        <v>0.98</v>
      </c>
      <c r="P55" s="83">
        <f t="shared" si="5"/>
        <v>51.518599999999999</v>
      </c>
      <c r="Q55" s="83"/>
      <c r="T55" s="93" t="s">
        <v>108</v>
      </c>
      <c r="U55" s="88" t="s">
        <v>505</v>
      </c>
      <c r="W55" s="133">
        <v>42571</v>
      </c>
      <c r="X55" s="10">
        <v>48.24</v>
      </c>
      <c r="Y55" s="10">
        <v>48.89</v>
      </c>
      <c r="Z55" s="10">
        <v>48.07</v>
      </c>
      <c r="AA55" s="10">
        <v>48.83</v>
      </c>
      <c r="AB55" s="95">
        <v>2701700</v>
      </c>
      <c r="AC55" s="10">
        <v>48.66</v>
      </c>
      <c r="AD55" s="2">
        <f t="shared" si="0"/>
        <v>0.82000000000000028</v>
      </c>
      <c r="AE55" s="138">
        <f t="shared" si="1"/>
        <v>1.6503029036975203E-2</v>
      </c>
    </row>
    <row r="56" spans="1:31" x14ac:dyDescent="0.25">
      <c r="O56" s="83">
        <v>0.97</v>
      </c>
      <c r="P56" s="83">
        <f t="shared" si="5"/>
        <v>50.992899999999999</v>
      </c>
      <c r="Q56" s="83"/>
      <c r="T56" s="93" t="s">
        <v>111</v>
      </c>
      <c r="U56" s="88">
        <v>50.68</v>
      </c>
      <c r="W56" s="133">
        <v>42570</v>
      </c>
      <c r="X56" s="10">
        <v>48.09</v>
      </c>
      <c r="Y56" s="10">
        <v>48.39</v>
      </c>
      <c r="Z56" s="10">
        <v>47.41</v>
      </c>
      <c r="AA56" s="10">
        <v>48.04</v>
      </c>
      <c r="AB56" s="95">
        <v>2349800</v>
      </c>
      <c r="AC56" s="10">
        <v>47.87</v>
      </c>
      <c r="AD56" s="2">
        <f t="shared" si="0"/>
        <v>0.98000000000000398</v>
      </c>
      <c r="AE56" s="138">
        <f t="shared" si="1"/>
        <v>-5.6086414624013647E-3</v>
      </c>
    </row>
    <row r="57" spans="1:31" x14ac:dyDescent="0.25">
      <c r="O57" s="83">
        <v>0.96</v>
      </c>
      <c r="P57" s="83">
        <f t="shared" si="5"/>
        <v>50.467199999999998</v>
      </c>
      <c r="Q57" s="83"/>
      <c r="T57" s="93" t="s">
        <v>112</v>
      </c>
      <c r="U57" s="88">
        <v>1.03</v>
      </c>
      <c r="W57" s="133">
        <v>42569</v>
      </c>
      <c r="X57" s="10">
        <v>48.61</v>
      </c>
      <c r="Y57" s="10">
        <v>48.84</v>
      </c>
      <c r="Z57" s="10">
        <v>48.13</v>
      </c>
      <c r="AA57" s="10">
        <v>48.31</v>
      </c>
      <c r="AB57" s="95">
        <v>2853400</v>
      </c>
      <c r="AC57" s="10">
        <v>48.14</v>
      </c>
      <c r="AD57" s="2">
        <f t="shared" si="0"/>
        <v>0.71000000000000085</v>
      </c>
      <c r="AE57" s="138">
        <f t="shared" si="1"/>
        <v>-7.831821929101479E-3</v>
      </c>
    </row>
    <row r="58" spans="1:31" x14ac:dyDescent="0.25">
      <c r="O58" s="83">
        <v>0.95</v>
      </c>
      <c r="P58" s="83">
        <f t="shared" si="5"/>
        <v>49.941499999999998</v>
      </c>
      <c r="Q58" s="83"/>
      <c r="T58" s="93" t="s">
        <v>109</v>
      </c>
      <c r="U58" s="88" t="s">
        <v>506</v>
      </c>
      <c r="W58" s="133">
        <v>42566</v>
      </c>
      <c r="X58" s="10">
        <v>48.8</v>
      </c>
      <c r="Y58" s="10">
        <v>48.96</v>
      </c>
      <c r="Z58" s="10">
        <v>48.55</v>
      </c>
      <c r="AA58" s="10">
        <v>48.69</v>
      </c>
      <c r="AB58" s="95">
        <v>2316100</v>
      </c>
      <c r="AC58" s="10">
        <v>48.52</v>
      </c>
      <c r="AD58" s="2">
        <f t="shared" si="0"/>
        <v>0.41000000000000369</v>
      </c>
      <c r="AE58" s="138">
        <f t="shared" si="1"/>
        <v>-6.1791967044266816E-4</v>
      </c>
    </row>
    <row r="59" spans="1:31" x14ac:dyDescent="0.25">
      <c r="O59" s="83">
        <v>0.94</v>
      </c>
      <c r="P59" s="83">
        <f t="shared" si="5"/>
        <v>49.415799999999997</v>
      </c>
      <c r="Q59" s="83"/>
      <c r="W59" s="133">
        <v>42565</v>
      </c>
      <c r="X59" s="10">
        <v>49.24</v>
      </c>
      <c r="Y59" s="10">
        <v>49.5</v>
      </c>
      <c r="Z59" s="10">
        <v>48.64</v>
      </c>
      <c r="AA59" s="10">
        <v>48.72</v>
      </c>
      <c r="AB59" s="95">
        <v>2921200</v>
      </c>
      <c r="AC59" s="10">
        <v>48.55</v>
      </c>
      <c r="AD59" s="2">
        <f t="shared" si="0"/>
        <v>0.85999999999999943</v>
      </c>
      <c r="AE59" s="138">
        <f t="shared" si="1"/>
        <v>-5.1229508196721785E-3</v>
      </c>
    </row>
    <row r="60" spans="1:31" x14ac:dyDescent="0.25">
      <c r="O60" s="83">
        <v>0.93</v>
      </c>
      <c r="P60" s="83">
        <f t="shared" si="5"/>
        <v>48.890100000000004</v>
      </c>
      <c r="Q60" s="83"/>
      <c r="W60" s="133">
        <v>42564</v>
      </c>
      <c r="X60" s="10">
        <v>49.29</v>
      </c>
      <c r="Y60" s="10">
        <v>49.41</v>
      </c>
      <c r="Z60" s="10">
        <v>48.61</v>
      </c>
      <c r="AA60" s="10">
        <v>48.97</v>
      </c>
      <c r="AB60" s="95">
        <v>2958700</v>
      </c>
      <c r="AC60" s="10">
        <v>48.8</v>
      </c>
      <c r="AD60" s="2">
        <f t="shared" si="0"/>
        <v>0.79999999999999716</v>
      </c>
      <c r="AE60" s="138">
        <f t="shared" si="1"/>
        <v>-6.514657980456029E-3</v>
      </c>
    </row>
    <row r="61" spans="1:31" x14ac:dyDescent="0.25">
      <c r="O61" s="83">
        <v>0.92</v>
      </c>
      <c r="P61" s="83">
        <f t="shared" si="5"/>
        <v>48.364400000000003</v>
      </c>
      <c r="Q61" s="83"/>
      <c r="W61" s="133">
        <v>42563</v>
      </c>
      <c r="X61" s="10">
        <v>49.09</v>
      </c>
      <c r="Y61" s="10">
        <v>49.42</v>
      </c>
      <c r="Z61" s="10">
        <v>48.88</v>
      </c>
      <c r="AA61" s="10">
        <v>49.29</v>
      </c>
      <c r="AB61" s="95">
        <v>10751400</v>
      </c>
      <c r="AC61" s="10">
        <v>49.12</v>
      </c>
      <c r="AD61" s="2">
        <f t="shared" si="0"/>
        <v>0.53999999999999915</v>
      </c>
      <c r="AE61" s="138">
        <f t="shared" si="1"/>
        <v>1.4456836018174268E-2</v>
      </c>
    </row>
    <row r="62" spans="1:31" x14ac:dyDescent="0.25">
      <c r="O62" s="83">
        <v>0.91</v>
      </c>
      <c r="P62" s="83">
        <f t="shared" si="5"/>
        <v>47.838700000000003</v>
      </c>
      <c r="Q62" s="83"/>
      <c r="W62" s="133">
        <v>42562</v>
      </c>
      <c r="X62" s="10">
        <v>48.93</v>
      </c>
      <c r="Y62" s="10">
        <v>49.33</v>
      </c>
      <c r="Z62" s="10">
        <v>48.56</v>
      </c>
      <c r="AA62" s="10">
        <v>48.59</v>
      </c>
      <c r="AB62" s="95">
        <v>5338500</v>
      </c>
      <c r="AC62" s="10">
        <v>48.42</v>
      </c>
      <c r="AD62" s="2">
        <f t="shared" si="0"/>
        <v>0.76999999999999602</v>
      </c>
      <c r="AE62" s="138">
        <f t="shared" si="1"/>
        <v>-5.5452865064694601E-3</v>
      </c>
    </row>
    <row r="63" spans="1:31" x14ac:dyDescent="0.25">
      <c r="O63" s="83">
        <v>0.9</v>
      </c>
      <c r="P63" s="83">
        <f t="shared" si="5"/>
        <v>47.313000000000002</v>
      </c>
      <c r="Q63" s="83"/>
      <c r="W63" s="133">
        <v>42559</v>
      </c>
      <c r="X63" s="10">
        <v>48.52</v>
      </c>
      <c r="Y63" s="10">
        <v>49.2</v>
      </c>
      <c r="Z63" s="10">
        <v>48.43</v>
      </c>
      <c r="AA63" s="10">
        <v>48.86</v>
      </c>
      <c r="AB63" s="95">
        <v>3488200</v>
      </c>
      <c r="AC63" s="10">
        <v>48.69</v>
      </c>
      <c r="AD63" s="2">
        <f t="shared" si="0"/>
        <v>0.77000000000000313</v>
      </c>
      <c r="AE63" s="138">
        <f t="shared" si="1"/>
        <v>1.5644555694618312E-2</v>
      </c>
    </row>
    <row r="64" spans="1:31" x14ac:dyDescent="0.25">
      <c r="O64" s="34"/>
      <c r="W64" s="133">
        <v>42558</v>
      </c>
      <c r="X64" s="10">
        <v>48.19</v>
      </c>
      <c r="Y64" s="10">
        <v>48.62</v>
      </c>
      <c r="Z64" s="10">
        <v>47.68</v>
      </c>
      <c r="AA64" s="10">
        <v>48.11</v>
      </c>
      <c r="AB64" s="95">
        <v>2793300</v>
      </c>
      <c r="AC64" s="10">
        <v>47.94</v>
      </c>
      <c r="AD64" s="2">
        <f t="shared" si="0"/>
        <v>0.93999999999999773</v>
      </c>
      <c r="AE64" s="138">
        <f t="shared" si="1"/>
        <v>-1.2500000000000844E-3</v>
      </c>
    </row>
    <row r="65" spans="15:31" x14ac:dyDescent="0.25">
      <c r="W65" s="133">
        <v>42557</v>
      </c>
      <c r="X65" s="10">
        <v>47.76</v>
      </c>
      <c r="Y65" s="10">
        <v>48.2</v>
      </c>
      <c r="Z65" s="10">
        <v>47.07</v>
      </c>
      <c r="AA65" s="10">
        <v>48.17</v>
      </c>
      <c r="AB65" s="95">
        <v>5170100</v>
      </c>
      <c r="AC65" s="10">
        <v>48</v>
      </c>
      <c r="AD65" s="2">
        <f t="shared" si="0"/>
        <v>1.1300000000000026</v>
      </c>
      <c r="AE65" s="138">
        <f t="shared" si="1"/>
        <v>3.1347962382444194E-3</v>
      </c>
    </row>
    <row r="66" spans="15:31" x14ac:dyDescent="0.25">
      <c r="W66" s="133">
        <v>42556</v>
      </c>
      <c r="X66" s="10">
        <v>48.41</v>
      </c>
      <c r="Y66" s="10">
        <v>48.69</v>
      </c>
      <c r="Z66" s="10">
        <v>47.51</v>
      </c>
      <c r="AA66" s="10">
        <v>48.02</v>
      </c>
      <c r="AB66" s="95">
        <v>3022000</v>
      </c>
      <c r="AC66" s="10">
        <v>47.85</v>
      </c>
      <c r="AD66" s="2">
        <f t="shared" si="0"/>
        <v>1.1799999999999997</v>
      </c>
      <c r="AE66" s="138">
        <f t="shared" si="1"/>
        <v>-1.5634643077556021E-2</v>
      </c>
    </row>
    <row r="67" spans="15:31" x14ac:dyDescent="0.25">
      <c r="W67" s="133">
        <v>42552</v>
      </c>
      <c r="X67" s="10">
        <v>48.57</v>
      </c>
      <c r="Y67" s="10">
        <v>49.26</v>
      </c>
      <c r="Z67" s="10">
        <v>48.47</v>
      </c>
      <c r="AA67" s="10">
        <v>48.78</v>
      </c>
      <c r="AB67" s="95">
        <v>3187000</v>
      </c>
      <c r="AC67" s="10">
        <v>48.61</v>
      </c>
      <c r="AD67" s="2">
        <f>Y67-Z67</f>
        <v>0.78999999999999915</v>
      </c>
      <c r="AE67" s="138">
        <f>AC67/AC68-1</f>
        <v>4.3388429752067026E-3</v>
      </c>
    </row>
    <row r="68" spans="15:31" x14ac:dyDescent="0.25">
      <c r="W68" s="133">
        <v>42551</v>
      </c>
      <c r="X68" s="10">
        <v>47.88</v>
      </c>
      <c r="Y68" s="10">
        <v>48.7</v>
      </c>
      <c r="Z68" s="10">
        <v>47.6</v>
      </c>
      <c r="AA68" s="10">
        <v>48.57</v>
      </c>
      <c r="AB68" s="95">
        <v>4978000</v>
      </c>
      <c r="AC68" s="10">
        <v>48.4</v>
      </c>
      <c r="AD68" s="2">
        <f>Y68-Z68</f>
        <v>1.1000000000000014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59" priority="33">
      <formula>F25&gt;0</formula>
    </cfRule>
    <cfRule type="expression" dxfId="258" priority="34">
      <formula>F25&lt;0</formula>
    </cfRule>
  </conditionalFormatting>
  <conditionalFormatting sqref="H25:H27">
    <cfRule type="expression" dxfId="257" priority="31">
      <formula>H25&gt;0</formula>
    </cfRule>
    <cfRule type="expression" dxfId="256" priority="32">
      <formula>H25&lt;0</formula>
    </cfRule>
  </conditionalFormatting>
  <conditionalFormatting sqref="H28">
    <cfRule type="expression" dxfId="255" priority="29">
      <formula>H28&gt;0</formula>
    </cfRule>
    <cfRule type="expression" dxfId="254" priority="30">
      <formula>H28&lt;0</formula>
    </cfRule>
  </conditionalFormatting>
  <conditionalFormatting sqref="H29">
    <cfRule type="expression" dxfId="253" priority="27">
      <formula>H29&gt;0</formula>
    </cfRule>
    <cfRule type="expression" dxfId="252" priority="28">
      <formula>H29&lt;0</formula>
    </cfRule>
  </conditionalFormatting>
  <conditionalFormatting sqref="H30:H34">
    <cfRule type="expression" dxfId="251" priority="25">
      <formula>H30&gt;0</formula>
    </cfRule>
    <cfRule type="expression" dxfId="250" priority="26">
      <formula>H30&lt;0</formula>
    </cfRule>
  </conditionalFormatting>
  <conditionalFormatting sqref="F21:F24">
    <cfRule type="expression" dxfId="249" priority="23">
      <formula>F21&gt;0</formula>
    </cfRule>
    <cfRule type="expression" dxfId="248" priority="24">
      <formula>F21&lt;0</formula>
    </cfRule>
  </conditionalFormatting>
  <conditionalFormatting sqref="H21:H24">
    <cfRule type="expression" dxfId="247" priority="21">
      <formula>H21&gt;0</formula>
    </cfRule>
    <cfRule type="expression" dxfId="246" priority="22">
      <formula>H21&lt;0</formula>
    </cfRule>
  </conditionalFormatting>
  <conditionalFormatting sqref="F30:F31">
    <cfRule type="expression" dxfId="245" priority="17">
      <formula>F30&gt;0</formula>
    </cfRule>
    <cfRule type="expression" dxfId="244" priority="18">
      <formula>F30&lt;0</formula>
    </cfRule>
  </conditionalFormatting>
  <conditionalFormatting sqref="I25:I27">
    <cfRule type="expression" dxfId="243" priority="15">
      <formula>I25&gt;0</formula>
    </cfRule>
    <cfRule type="expression" dxfId="242" priority="16">
      <formula>I25&lt;0</formula>
    </cfRule>
  </conditionalFormatting>
  <conditionalFormatting sqref="I28">
    <cfRule type="expression" dxfId="241" priority="13">
      <formula>I28&gt;0</formula>
    </cfRule>
    <cfRule type="expression" dxfId="240" priority="14">
      <formula>I28&lt;0</formula>
    </cfRule>
  </conditionalFormatting>
  <conditionalFormatting sqref="I29">
    <cfRule type="expression" dxfId="239" priority="11">
      <formula>I29&gt;0</formula>
    </cfRule>
    <cfRule type="expression" dxfId="238" priority="12">
      <formula>I29&lt;0</formula>
    </cfRule>
  </conditionalFormatting>
  <conditionalFormatting sqref="I30:I34">
    <cfRule type="expression" dxfId="237" priority="9">
      <formula>I30&gt;0</formula>
    </cfRule>
    <cfRule type="expression" dxfId="236" priority="10">
      <formula>I30&lt;0</formula>
    </cfRule>
  </conditionalFormatting>
  <conditionalFormatting sqref="I21:I24">
    <cfRule type="expression" dxfId="235" priority="7">
      <formula>I21&gt;0</formula>
    </cfRule>
    <cfRule type="expression" dxfId="234" priority="8">
      <formula>I21&lt;0</formula>
    </cfRule>
  </conditionalFormatting>
  <conditionalFormatting sqref="F32">
    <cfRule type="expression" dxfId="233" priority="5">
      <formula>F32&gt;0</formula>
    </cfRule>
    <cfRule type="expression" dxfId="232" priority="6">
      <formula>F32&lt;0</formula>
    </cfRule>
  </conditionalFormatting>
  <conditionalFormatting sqref="Q8">
    <cfRule type="expression" dxfId="231" priority="1">
      <formula>Q8&gt;0</formula>
    </cfRule>
    <cfRule type="expression" dxfId="230" priority="2">
      <formula>Q8&lt;0</formula>
    </cfRule>
  </conditionalFormatting>
  <conditionalFormatting sqref="Q7">
    <cfRule type="expression" dxfId="229" priority="3">
      <formula>Q7&gt;0</formula>
    </cfRule>
    <cfRule type="expression" dxfId="22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24" customWidth="1"/>
    <col min="21" max="21" width="34.875" customWidth="1"/>
    <col min="22" max="22" width="21.25" customWidth="1"/>
    <col min="23" max="23" width="12.375" customWidth="1"/>
    <col min="24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42646</v>
      </c>
      <c r="X2" s="10">
        <v>46.61</v>
      </c>
      <c r="Y2" s="10">
        <v>46.88</v>
      </c>
      <c r="Z2" s="10">
        <v>46.1</v>
      </c>
      <c r="AA2" s="10">
        <v>46.44</v>
      </c>
      <c r="AB2" s="95">
        <v>1746400</v>
      </c>
      <c r="AC2" s="10">
        <v>46.44</v>
      </c>
      <c r="AD2" s="2">
        <f>Y2-Z2</f>
        <v>0.78000000000000114</v>
      </c>
      <c r="AE2" s="138">
        <f>AC2/AC3-1</f>
        <v>-7.4802308185509814E-3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47.01</v>
      </c>
      <c r="T3" s="1">
        <v>42312</v>
      </c>
      <c r="U3" t="s">
        <v>152</v>
      </c>
      <c r="W3" s="133">
        <v>42643</v>
      </c>
      <c r="X3" s="10">
        <v>46.99</v>
      </c>
      <c r="Y3" s="10">
        <v>47.32</v>
      </c>
      <c r="Z3" s="10">
        <v>46.44</v>
      </c>
      <c r="AA3" s="10">
        <v>46.79</v>
      </c>
      <c r="AB3" s="95">
        <v>2852300</v>
      </c>
      <c r="AC3" s="10">
        <v>46.79</v>
      </c>
      <c r="AD3" s="2">
        <f t="shared" ref="AD3:AD66" si="0">Y3-Z3</f>
        <v>0.88000000000000256</v>
      </c>
      <c r="AE3" s="138">
        <f t="shared" ref="AE3:AE66" si="1">AC3/AC4-1</f>
        <v>-1.7068487305311741E-3</v>
      </c>
      <c r="AI3" t="s">
        <v>167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47.01</v>
      </c>
      <c r="R4" s="527">
        <v>-7.1999999999999998E-3</v>
      </c>
      <c r="W4" s="133">
        <v>42642</v>
      </c>
      <c r="X4" s="10">
        <v>47.98</v>
      </c>
      <c r="Y4" s="10">
        <v>48.29</v>
      </c>
      <c r="Z4" s="10">
        <v>46.87</v>
      </c>
      <c r="AA4" s="10">
        <v>46.87</v>
      </c>
      <c r="AB4" s="95">
        <v>1778400</v>
      </c>
      <c r="AC4" s="10">
        <v>46.87</v>
      </c>
      <c r="AD4" s="2">
        <f t="shared" si="0"/>
        <v>1.4200000000000017</v>
      </c>
      <c r="AE4" s="138">
        <f t="shared" si="1"/>
        <v>-2.8399668325041594E-2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42641</v>
      </c>
      <c r="X5" s="10">
        <v>48.02</v>
      </c>
      <c r="Y5" s="10">
        <v>48.35</v>
      </c>
      <c r="Z5" s="10">
        <v>47.77</v>
      </c>
      <c r="AA5" s="10">
        <v>48.24</v>
      </c>
      <c r="AB5" s="95">
        <v>1888900</v>
      </c>
      <c r="AC5" s="10">
        <v>48.24</v>
      </c>
      <c r="AD5" s="2">
        <f t="shared" si="0"/>
        <v>0.57999999999999829</v>
      </c>
      <c r="AE5" s="138">
        <f t="shared" si="1"/>
        <v>1.4531866306830565E-3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42640</v>
      </c>
      <c r="X6" s="10">
        <v>47.97</v>
      </c>
      <c r="Y6" s="10">
        <v>48.22</v>
      </c>
      <c r="Z6" s="10">
        <v>47.61</v>
      </c>
      <c r="AA6" s="10">
        <v>48.17</v>
      </c>
      <c r="AB6" s="95">
        <v>1966500</v>
      </c>
      <c r="AC6" s="10">
        <v>48.17</v>
      </c>
      <c r="AD6" s="2">
        <f t="shared" si="0"/>
        <v>0.60999999999999943</v>
      </c>
      <c r="AE6" s="138">
        <f t="shared" si="1"/>
        <v>4.169272461955531E-3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745.43999999999505</v>
      </c>
      <c r="R7">
        <v>0</v>
      </c>
      <c r="W7" s="133">
        <v>42639</v>
      </c>
      <c r="X7" s="10">
        <v>50.38</v>
      </c>
      <c r="Y7" s="10">
        <v>50.44</v>
      </c>
      <c r="Z7" s="10">
        <v>47.96</v>
      </c>
      <c r="AA7" s="10">
        <v>47.97</v>
      </c>
      <c r="AB7" s="95">
        <v>4016100</v>
      </c>
      <c r="AC7" s="10">
        <v>47.97</v>
      </c>
      <c r="AD7" s="2">
        <f t="shared" si="0"/>
        <v>2.4799999999999969</v>
      </c>
      <c r="AE7" s="138">
        <f t="shared" si="1"/>
        <v>-5.0287071866957023E-2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42636</v>
      </c>
      <c r="X8" s="10">
        <v>50.07</v>
      </c>
      <c r="Y8" s="10">
        <v>51.06</v>
      </c>
      <c r="Z8" s="10">
        <v>50.07</v>
      </c>
      <c r="AA8" s="10">
        <v>50.51</v>
      </c>
      <c r="AB8" s="95">
        <v>1666500</v>
      </c>
      <c r="AC8" s="10">
        <v>50.51</v>
      </c>
      <c r="AD8" s="2">
        <f t="shared" si="0"/>
        <v>0.99000000000000199</v>
      </c>
      <c r="AE8" s="138">
        <f t="shared" si="1"/>
        <v>7.9824386350029197E-3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42635</v>
      </c>
      <c r="X9" s="10">
        <v>50.05</v>
      </c>
      <c r="Y9" s="10">
        <v>50.41</v>
      </c>
      <c r="Z9" s="10">
        <v>49.78</v>
      </c>
      <c r="AA9" s="10">
        <v>50.11</v>
      </c>
      <c r="AB9" s="95">
        <v>1552100</v>
      </c>
      <c r="AC9" s="10">
        <v>50.11</v>
      </c>
      <c r="AD9" s="2">
        <f t="shared" si="0"/>
        <v>0.62999999999999545</v>
      </c>
      <c r="AE9" s="138">
        <f t="shared" si="1"/>
        <v>5.4173354735151946E-3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221</v>
      </c>
      <c r="P10" s="34"/>
      <c r="Q10" s="2">
        <f>M35</f>
        <v>745.43999999999505</v>
      </c>
      <c r="W10" s="133">
        <v>42634</v>
      </c>
      <c r="X10" s="10">
        <v>49.22</v>
      </c>
      <c r="Y10" s="10">
        <v>49.88</v>
      </c>
      <c r="Z10" s="10">
        <v>48.88</v>
      </c>
      <c r="AA10" s="10">
        <v>49.84</v>
      </c>
      <c r="AB10" s="95">
        <v>1699100</v>
      </c>
      <c r="AC10" s="10">
        <v>49.84</v>
      </c>
      <c r="AD10" s="2">
        <f t="shared" si="0"/>
        <v>1</v>
      </c>
      <c r="AE10" s="138">
        <f t="shared" si="1"/>
        <v>1.4657980456026287E-2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42633</v>
      </c>
      <c r="X11" s="10">
        <v>49.86</v>
      </c>
      <c r="Y11" s="10">
        <v>49.9</v>
      </c>
      <c r="Z11" s="10">
        <v>48.78</v>
      </c>
      <c r="AA11" s="10">
        <v>49.12</v>
      </c>
      <c r="AB11" s="95">
        <v>1756300</v>
      </c>
      <c r="AC11" s="10">
        <v>49.12</v>
      </c>
      <c r="AD11" s="2">
        <f t="shared" si="0"/>
        <v>1.1199999999999974</v>
      </c>
      <c r="AE11" s="138">
        <f t="shared" si="1"/>
        <v>-1.0076582023377689E-2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42632</v>
      </c>
      <c r="X12" s="10">
        <v>48.07</v>
      </c>
      <c r="Y12" s="10">
        <v>49.94</v>
      </c>
      <c r="Z12" s="10">
        <v>47.97</v>
      </c>
      <c r="AA12" s="10">
        <v>49.62</v>
      </c>
      <c r="AB12" s="95">
        <v>3371500</v>
      </c>
      <c r="AC12" s="10">
        <v>49.62</v>
      </c>
      <c r="AD12" s="2">
        <f t="shared" si="0"/>
        <v>1.9699999999999989</v>
      </c>
      <c r="AE12" s="138">
        <f t="shared" si="1"/>
        <v>3.699059561128526E-2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42629</v>
      </c>
      <c r="X13" s="10">
        <v>47.44</v>
      </c>
      <c r="Y13" s="10">
        <v>47.94</v>
      </c>
      <c r="Z13" s="10">
        <v>47.14</v>
      </c>
      <c r="AA13" s="10">
        <v>47.85</v>
      </c>
      <c r="AB13" s="95">
        <v>4172600</v>
      </c>
      <c r="AC13" s="10">
        <v>47.85</v>
      </c>
      <c r="AD13" s="2">
        <f t="shared" si="0"/>
        <v>0.79999999999999716</v>
      </c>
      <c r="AE13" s="138">
        <f t="shared" si="1"/>
        <v>3.5654362416108754E-3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42628</v>
      </c>
      <c r="X14" s="10">
        <v>47.09</v>
      </c>
      <c r="Y14" s="10">
        <v>47.76</v>
      </c>
      <c r="Z14" s="10">
        <v>46.85</v>
      </c>
      <c r="AA14" s="10">
        <v>47.68</v>
      </c>
      <c r="AB14" s="95">
        <v>1823800</v>
      </c>
      <c r="AC14" s="10">
        <v>47.68</v>
      </c>
      <c r="AD14" s="2">
        <f t="shared" si="0"/>
        <v>0.90999999999999659</v>
      </c>
      <c r="AE14" s="138">
        <f t="shared" si="1"/>
        <v>4.0008422825856815E-3</v>
      </c>
    </row>
    <row r="15" spans="1:43" x14ac:dyDescent="0.25">
      <c r="W15" s="133">
        <v>42627</v>
      </c>
      <c r="X15" s="10">
        <v>47.38</v>
      </c>
      <c r="Y15" s="10">
        <v>47.66</v>
      </c>
      <c r="Z15" s="10">
        <v>46.98</v>
      </c>
      <c r="AA15" s="10">
        <v>47.49</v>
      </c>
      <c r="AB15" s="95">
        <v>1831800</v>
      </c>
      <c r="AC15" s="10">
        <v>47.49</v>
      </c>
      <c r="AD15" s="2">
        <f t="shared" si="0"/>
        <v>0.67999999999999972</v>
      </c>
      <c r="AE15" s="138">
        <f t="shared" si="1"/>
        <v>-2.1052631578943881E-4</v>
      </c>
    </row>
    <row r="16" spans="1:43" x14ac:dyDescent="0.25">
      <c r="W16" s="133">
        <v>42626</v>
      </c>
      <c r="X16" s="10">
        <v>48.09</v>
      </c>
      <c r="Y16" s="10">
        <v>48.24</v>
      </c>
      <c r="Z16" s="10">
        <v>47.01</v>
      </c>
      <c r="AA16" s="10">
        <v>47.5</v>
      </c>
      <c r="AB16" s="95">
        <v>1529800</v>
      </c>
      <c r="AC16" s="10">
        <v>47.5</v>
      </c>
      <c r="AD16" s="2">
        <f t="shared" si="0"/>
        <v>1.230000000000004</v>
      </c>
      <c r="AE16" s="138">
        <f t="shared" si="1"/>
        <v>-1.6766714965845586E-2</v>
      </c>
    </row>
    <row r="17" spans="1:31" x14ac:dyDescent="0.25">
      <c r="B17" s="1"/>
      <c r="C17" s="4"/>
      <c r="W17" s="133">
        <v>42625</v>
      </c>
      <c r="X17" s="10">
        <v>47.46</v>
      </c>
      <c r="Y17" s="10">
        <v>48.54</v>
      </c>
      <c r="Z17" s="10">
        <v>47.3</v>
      </c>
      <c r="AA17" s="10">
        <v>48.31</v>
      </c>
      <c r="AB17" s="95">
        <v>1684100</v>
      </c>
      <c r="AC17" s="10">
        <v>48.31</v>
      </c>
      <c r="AD17" s="2">
        <f t="shared" si="0"/>
        <v>1.240000000000002</v>
      </c>
      <c r="AE17" s="138">
        <f t="shared" si="1"/>
        <v>1.2151686570291309E-2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42622</v>
      </c>
      <c r="X18" s="10">
        <v>49</v>
      </c>
      <c r="Y18" s="10">
        <v>49</v>
      </c>
      <c r="Z18" s="10">
        <v>47.73</v>
      </c>
      <c r="AA18" s="10">
        <v>47.73</v>
      </c>
      <c r="AB18" s="95">
        <v>1990000</v>
      </c>
      <c r="AC18" s="10">
        <v>47.73</v>
      </c>
      <c r="AD18" s="2">
        <f t="shared" si="0"/>
        <v>1.2700000000000031</v>
      </c>
      <c r="AE18" s="138">
        <f t="shared" si="1"/>
        <v>-2.9286150091519358E-2</v>
      </c>
    </row>
    <row r="19" spans="1:31" x14ac:dyDescent="0.25">
      <c r="G19" s="2"/>
      <c r="W19" s="133">
        <v>42621</v>
      </c>
      <c r="X19" s="10">
        <v>49.92</v>
      </c>
      <c r="Y19" s="10">
        <v>49.99</v>
      </c>
      <c r="Z19" s="10">
        <v>49.04</v>
      </c>
      <c r="AA19" s="10">
        <v>49.17</v>
      </c>
      <c r="AB19" s="95">
        <v>2312700</v>
      </c>
      <c r="AC19" s="10">
        <v>49.17</v>
      </c>
      <c r="AD19" s="2">
        <f t="shared" si="0"/>
        <v>0.95000000000000284</v>
      </c>
      <c r="AE19" s="138">
        <f t="shared" si="1"/>
        <v>-1.5024038461538436E-2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42620</v>
      </c>
      <c r="X20" s="10">
        <v>48.87</v>
      </c>
      <c r="Y20" s="10">
        <v>50</v>
      </c>
      <c r="Z20" s="10">
        <v>48.68</v>
      </c>
      <c r="AA20" s="10">
        <v>49.92</v>
      </c>
      <c r="AB20" s="95">
        <v>2832300</v>
      </c>
      <c r="AC20" s="10">
        <v>49.92</v>
      </c>
      <c r="AD20" s="2">
        <f t="shared" si="0"/>
        <v>1.3200000000000003</v>
      </c>
      <c r="AE20" s="138">
        <f t="shared" si="1"/>
        <v>2.4210094378334102E-2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42619</v>
      </c>
      <c r="X21" s="10">
        <v>49.17</v>
      </c>
      <c r="Y21" s="10">
        <v>49.21</v>
      </c>
      <c r="Z21" s="10">
        <v>48.45</v>
      </c>
      <c r="AA21" s="10">
        <v>48.74</v>
      </c>
      <c r="AB21" s="95">
        <v>1777300</v>
      </c>
      <c r="AC21" s="10">
        <v>48.74</v>
      </c>
      <c r="AD21" s="2">
        <f t="shared" si="0"/>
        <v>0.75999999999999801</v>
      </c>
      <c r="AE21" s="138">
        <f t="shared" si="1"/>
        <v>-9.550904287746409E-3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42615</v>
      </c>
      <c r="X22" s="10">
        <v>49.48</v>
      </c>
      <c r="Y22" s="10">
        <v>50.36</v>
      </c>
      <c r="Z22" s="10">
        <v>49.16</v>
      </c>
      <c r="AA22" s="10">
        <v>49.21</v>
      </c>
      <c r="AB22" s="95">
        <v>2541800</v>
      </c>
      <c r="AC22" s="10">
        <v>49.21</v>
      </c>
      <c r="AD22" s="2">
        <f t="shared" si="0"/>
        <v>1.2000000000000028</v>
      </c>
      <c r="AE22" s="138">
        <f t="shared" si="1"/>
        <v>-8.2627972591696741E-3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42614</v>
      </c>
      <c r="X23" s="10">
        <v>48.88</v>
      </c>
      <c r="Y23" s="10">
        <v>49.67</v>
      </c>
      <c r="Z23" s="10">
        <v>48.71</v>
      </c>
      <c r="AA23" s="10">
        <v>49.62</v>
      </c>
      <c r="AB23" s="95">
        <v>1762000</v>
      </c>
      <c r="AC23" s="10">
        <v>49.62</v>
      </c>
      <c r="AD23" s="2">
        <f t="shared" si="0"/>
        <v>0.96000000000000085</v>
      </c>
      <c r="AE23" s="138">
        <f t="shared" si="1"/>
        <v>1.36874361593462E-2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42613</v>
      </c>
      <c r="X24" s="10">
        <v>49.14</v>
      </c>
      <c r="Y24" s="10">
        <v>49.72</v>
      </c>
      <c r="Z24" s="10">
        <v>48.46</v>
      </c>
      <c r="AA24" s="10">
        <v>48.95</v>
      </c>
      <c r="AB24" s="95">
        <v>2106500</v>
      </c>
      <c r="AC24" s="10">
        <v>48.95</v>
      </c>
      <c r="AD24" s="2">
        <f t="shared" si="0"/>
        <v>1.259999999999998</v>
      </c>
      <c r="AE24" s="138">
        <f t="shared" si="1"/>
        <v>-6.0913705583756084E-3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42612</v>
      </c>
      <c r="X25" s="10">
        <v>49.96</v>
      </c>
      <c r="Y25" s="10">
        <v>50.11</v>
      </c>
      <c r="Z25" s="10">
        <v>49.14</v>
      </c>
      <c r="AA25" s="10">
        <v>49.25</v>
      </c>
      <c r="AB25" s="95">
        <v>1675800</v>
      </c>
      <c r="AC25" s="10">
        <v>49.25</v>
      </c>
      <c r="AD25" s="2">
        <f t="shared" si="0"/>
        <v>0.96999999999999886</v>
      </c>
      <c r="AE25" s="138">
        <f t="shared" si="1"/>
        <v>-1.9119697271459901E-2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42611</v>
      </c>
      <c r="X26" s="10">
        <v>49.59</v>
      </c>
      <c r="Y26" s="10">
        <v>50.58</v>
      </c>
      <c r="Z26" s="10">
        <v>49.59</v>
      </c>
      <c r="AA26" s="10">
        <v>50.21</v>
      </c>
      <c r="AB26" s="95">
        <v>1445400</v>
      </c>
      <c r="AC26" s="10">
        <v>50.21</v>
      </c>
      <c r="AD26" s="2">
        <f t="shared" si="0"/>
        <v>0.98999999999999488</v>
      </c>
      <c r="AE26" s="138">
        <f t="shared" si="1"/>
        <v>1.2502520669489758E-2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42608</v>
      </c>
      <c r="X27" s="10">
        <v>50.13</v>
      </c>
      <c r="Y27" s="10">
        <v>50.65</v>
      </c>
      <c r="Z27" s="10">
        <v>49.43</v>
      </c>
      <c r="AA27" s="10">
        <v>49.59</v>
      </c>
      <c r="AB27" s="95">
        <v>1944200</v>
      </c>
      <c r="AC27" s="10">
        <v>49.59</v>
      </c>
      <c r="AD27" s="2">
        <f t="shared" si="0"/>
        <v>1.2199999999999989</v>
      </c>
      <c r="AE27" s="138">
        <f t="shared" si="1"/>
        <v>-1.3330680461599576E-2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42607</v>
      </c>
      <c r="X28" s="10">
        <v>50.11</v>
      </c>
      <c r="Y28" s="10">
        <v>50.87</v>
      </c>
      <c r="Z28" s="10">
        <v>49.78</v>
      </c>
      <c r="AA28" s="10">
        <v>50.26</v>
      </c>
      <c r="AB28" s="95">
        <v>2548300</v>
      </c>
      <c r="AC28" s="10">
        <v>50.26</v>
      </c>
      <c r="AD28" s="2">
        <f t="shared" si="0"/>
        <v>1.0899999999999963</v>
      </c>
      <c r="AE28" s="138">
        <f t="shared" si="1"/>
        <v>-1.5891934843068611E-3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42606</v>
      </c>
      <c r="X29" s="10">
        <v>50.66</v>
      </c>
      <c r="Y29" s="10">
        <v>51</v>
      </c>
      <c r="Z29" s="10">
        <v>49.99</v>
      </c>
      <c r="AA29" s="10">
        <v>50.34</v>
      </c>
      <c r="AB29" s="95">
        <v>2171600</v>
      </c>
      <c r="AC29" s="10">
        <v>50.34</v>
      </c>
      <c r="AD29" s="2">
        <f t="shared" si="0"/>
        <v>1.009999999999998</v>
      </c>
      <c r="AE29" s="138">
        <f t="shared" si="1"/>
        <v>-8.6648286727057933E-3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42605</v>
      </c>
      <c r="X30" s="10">
        <v>50.33</v>
      </c>
      <c r="Y30" s="10">
        <v>50.96</v>
      </c>
      <c r="Z30" s="10">
        <v>50.23</v>
      </c>
      <c r="AA30" s="10">
        <v>50.78</v>
      </c>
      <c r="AB30" s="95">
        <v>2197500</v>
      </c>
      <c r="AC30" s="10">
        <v>50.78</v>
      </c>
      <c r="AD30" s="2">
        <f t="shared" si="0"/>
        <v>0.73000000000000398</v>
      </c>
      <c r="AE30" s="138">
        <f t="shared" si="1"/>
        <v>1.2966287652104391E-2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42604</v>
      </c>
      <c r="X31" s="10">
        <v>49.84</v>
      </c>
      <c r="Y31" s="10">
        <v>50.31</v>
      </c>
      <c r="Z31" s="10">
        <v>49.68</v>
      </c>
      <c r="AA31" s="10">
        <v>50.13</v>
      </c>
      <c r="AB31" s="95">
        <v>2025700</v>
      </c>
      <c r="AC31" s="10">
        <v>50.13</v>
      </c>
      <c r="AD31" s="2">
        <f t="shared" si="0"/>
        <v>0.63000000000000256</v>
      </c>
      <c r="AE31" s="138">
        <f t="shared" si="1"/>
        <v>9.9840255591066018E-4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42601</v>
      </c>
      <c r="X32" s="10">
        <v>49.21</v>
      </c>
      <c r="Y32" s="10">
        <v>50.32</v>
      </c>
      <c r="Z32" s="10">
        <v>48.98</v>
      </c>
      <c r="AA32" s="10">
        <v>50.08</v>
      </c>
      <c r="AB32" s="95">
        <v>2497600</v>
      </c>
      <c r="AC32" s="10">
        <v>50.08</v>
      </c>
      <c r="AD32" s="2">
        <f t="shared" si="0"/>
        <v>1.3400000000000034</v>
      </c>
      <c r="AE32" s="138">
        <f t="shared" si="1"/>
        <v>1.5615493814642001E-2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42600</v>
      </c>
      <c r="X33" s="10">
        <v>48.95</v>
      </c>
      <c r="Y33" s="10">
        <v>49.44</v>
      </c>
      <c r="Z33" s="10">
        <v>48.51</v>
      </c>
      <c r="AA33" s="10">
        <v>49.31</v>
      </c>
      <c r="AB33" s="95">
        <v>2737400</v>
      </c>
      <c r="AC33" s="10">
        <v>49.31</v>
      </c>
      <c r="AD33" s="2">
        <f t="shared" si="0"/>
        <v>0.92999999999999972</v>
      </c>
      <c r="AE33" s="138">
        <f t="shared" si="1"/>
        <v>1.0450819672131351E-2</v>
      </c>
    </row>
    <row r="34" spans="1:31" x14ac:dyDescent="0.25">
      <c r="W34" s="133">
        <v>42599</v>
      </c>
      <c r="X34" s="10">
        <v>49.77</v>
      </c>
      <c r="Y34" s="10">
        <v>49.94</v>
      </c>
      <c r="Z34" s="10">
        <v>48.68</v>
      </c>
      <c r="AA34" s="10">
        <v>48.8</v>
      </c>
      <c r="AB34" s="95">
        <v>3607600</v>
      </c>
      <c r="AC34" s="10">
        <v>48.8</v>
      </c>
      <c r="AD34" s="2">
        <f t="shared" si="0"/>
        <v>1.259999999999998</v>
      </c>
      <c r="AE34" s="138">
        <f t="shared" si="1"/>
        <v>-2.2044088176352727E-2</v>
      </c>
    </row>
    <row r="35" spans="1:31" x14ac:dyDescent="0.25">
      <c r="L35" t="s">
        <v>221</v>
      </c>
      <c r="M35" s="2">
        <f>M51+K51-F51</f>
        <v>745.43999999999505</v>
      </c>
      <c r="W35" s="133">
        <v>42598</v>
      </c>
      <c r="X35" s="10">
        <v>49.69</v>
      </c>
      <c r="Y35" s="10">
        <v>50.52</v>
      </c>
      <c r="Z35" s="10">
        <v>49.55</v>
      </c>
      <c r="AA35" s="10">
        <v>49.9</v>
      </c>
      <c r="AB35" s="95">
        <v>2091500</v>
      </c>
      <c r="AC35" s="10">
        <v>49.9</v>
      </c>
      <c r="AD35" s="2">
        <f t="shared" si="0"/>
        <v>0.97000000000000597</v>
      </c>
      <c r="AE35" s="138">
        <f t="shared" si="1"/>
        <v>-1.2009607686149781E-3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42597</v>
      </c>
      <c r="X36" s="10">
        <v>49</v>
      </c>
      <c r="Y36" s="10">
        <v>50.34</v>
      </c>
      <c r="Z36" s="10">
        <v>48.79</v>
      </c>
      <c r="AA36" s="10">
        <v>49.96</v>
      </c>
      <c r="AB36" s="95">
        <v>2883100</v>
      </c>
      <c r="AC36" s="10">
        <v>49.96</v>
      </c>
      <c r="AD36" s="2">
        <f t="shared" si="0"/>
        <v>1.5500000000000043</v>
      </c>
      <c r="AE36" s="138">
        <f t="shared" si="1"/>
        <v>2.3980323836851891E-2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42594</v>
      </c>
      <c r="X37" s="10">
        <v>48.81</v>
      </c>
      <c r="Y37" s="10">
        <v>49.21</v>
      </c>
      <c r="Z37" s="10">
        <v>48.5</v>
      </c>
      <c r="AA37" s="10">
        <v>48.79</v>
      </c>
      <c r="AB37" s="95">
        <v>2481500</v>
      </c>
      <c r="AC37" s="10">
        <v>48.79</v>
      </c>
      <c r="AD37" s="2">
        <f t="shared" si="0"/>
        <v>0.71000000000000085</v>
      </c>
      <c r="AE37" s="138">
        <f t="shared" si="1"/>
        <v>-6.9204152249136008E-3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42593</v>
      </c>
      <c r="X38" s="10">
        <v>49.22</v>
      </c>
      <c r="Y38" s="10">
        <v>49.84</v>
      </c>
      <c r="Z38" s="10">
        <v>48.48</v>
      </c>
      <c r="AA38" s="10">
        <v>49.13</v>
      </c>
      <c r="AB38" s="95">
        <v>4339600</v>
      </c>
      <c r="AC38" s="10">
        <v>49.13</v>
      </c>
      <c r="AD38" s="2">
        <f t="shared" si="0"/>
        <v>1.3600000000000065</v>
      </c>
      <c r="AE38" s="138">
        <f t="shared" si="1"/>
        <v>8.6224594539110466E-3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42592</v>
      </c>
      <c r="X39" s="10">
        <v>49.59</v>
      </c>
      <c r="Y39" s="10">
        <v>51.14</v>
      </c>
      <c r="Z39" s="10">
        <v>48.45</v>
      </c>
      <c r="AA39" s="10">
        <v>48.71</v>
      </c>
      <c r="AB39" s="95">
        <v>8246700</v>
      </c>
      <c r="AC39" s="10">
        <v>48.71</v>
      </c>
      <c r="AD39" s="2">
        <f t="shared" si="0"/>
        <v>2.6899999999999977</v>
      </c>
      <c r="AE39" s="138">
        <f t="shared" si="1"/>
        <v>-2.7938535222510441E-2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42591</v>
      </c>
      <c r="X40" s="10">
        <v>49.97</v>
      </c>
      <c r="Y40" s="10">
        <v>50.55</v>
      </c>
      <c r="Z40" s="10">
        <v>49.51</v>
      </c>
      <c r="AA40" s="10">
        <v>50.11</v>
      </c>
      <c r="AB40" s="95">
        <v>5645600</v>
      </c>
      <c r="AC40" s="10">
        <v>50.11</v>
      </c>
      <c r="AD40" s="2">
        <f t="shared" si="0"/>
        <v>1.0399999999999991</v>
      </c>
      <c r="AE40" s="138">
        <f t="shared" si="1"/>
        <v>-3.1828128108216669E-3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42590</v>
      </c>
      <c r="X41" s="10">
        <v>50.88</v>
      </c>
      <c r="Y41" s="10">
        <v>51.84</v>
      </c>
      <c r="Z41" s="10">
        <v>50.09</v>
      </c>
      <c r="AA41" s="10">
        <v>50.27</v>
      </c>
      <c r="AB41" s="95">
        <v>4161800</v>
      </c>
      <c r="AC41" s="10">
        <v>50.27</v>
      </c>
      <c r="AD41" s="2">
        <f t="shared" si="0"/>
        <v>1.75</v>
      </c>
      <c r="AE41" s="138">
        <f t="shared" si="1"/>
        <v>-2.777226740725891E-3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42587</v>
      </c>
      <c r="X42" s="10">
        <v>49.89</v>
      </c>
      <c r="Y42" s="10">
        <v>50.73</v>
      </c>
      <c r="Z42" s="10">
        <v>49.81</v>
      </c>
      <c r="AA42" s="10">
        <v>50.41</v>
      </c>
      <c r="AB42" s="95">
        <v>2645000</v>
      </c>
      <c r="AC42" s="10">
        <v>50.41</v>
      </c>
      <c r="AD42" s="2">
        <f t="shared" si="0"/>
        <v>0.9199999999999946</v>
      </c>
      <c r="AE42" s="138">
        <f t="shared" si="1"/>
        <v>1.4898328971209907E-2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51.710999999999999</v>
      </c>
      <c r="T43" s="128" t="s">
        <v>98</v>
      </c>
      <c r="U43" s="98">
        <v>46.79</v>
      </c>
      <c r="W43" s="133">
        <v>42586</v>
      </c>
      <c r="X43" s="10">
        <v>49.26</v>
      </c>
      <c r="Y43" s="10">
        <v>50.66</v>
      </c>
      <c r="Z43" s="10">
        <v>49.26</v>
      </c>
      <c r="AA43" s="10">
        <v>49.67</v>
      </c>
      <c r="AB43" s="95">
        <v>3211100</v>
      </c>
      <c r="AC43" s="10">
        <v>49.67</v>
      </c>
      <c r="AD43" s="2">
        <f t="shared" si="0"/>
        <v>1.3999999999999986</v>
      </c>
      <c r="AE43" s="138">
        <f t="shared" si="1"/>
        <v>1.3259893920848587E-2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51.240900000000003</v>
      </c>
      <c r="T44" s="93" t="s">
        <v>99</v>
      </c>
      <c r="U44" s="88">
        <v>46.61</v>
      </c>
      <c r="W44" s="133">
        <v>42585</v>
      </c>
      <c r="X44" s="10">
        <v>47.64</v>
      </c>
      <c r="Y44" s="10">
        <v>49.29</v>
      </c>
      <c r="Z44" s="10">
        <v>46.5</v>
      </c>
      <c r="AA44" s="10">
        <v>49.02</v>
      </c>
      <c r="AB44" s="95">
        <v>5565000</v>
      </c>
      <c r="AC44" s="10">
        <v>49.02</v>
      </c>
      <c r="AD44" s="2">
        <f t="shared" si="0"/>
        <v>2.7899999999999991</v>
      </c>
      <c r="AE44" s="138">
        <f t="shared" si="1"/>
        <v>-2.5834658187599335E-2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50.770800000000001</v>
      </c>
      <c r="R45" s="34"/>
      <c r="T45" s="93" t="s">
        <v>100</v>
      </c>
      <c r="U45" s="88" t="s">
        <v>436</v>
      </c>
      <c r="W45" s="133">
        <v>42584</v>
      </c>
      <c r="X45" s="10">
        <v>52.65</v>
      </c>
      <c r="Y45" s="10">
        <v>53.17</v>
      </c>
      <c r="Z45" s="10">
        <v>50.32</v>
      </c>
      <c r="AA45" s="10">
        <v>50.32</v>
      </c>
      <c r="AB45" s="95">
        <v>3304800</v>
      </c>
      <c r="AC45" s="10">
        <v>50.32</v>
      </c>
      <c r="AD45" s="2">
        <f t="shared" si="0"/>
        <v>2.8500000000000014</v>
      </c>
      <c r="AE45" s="138">
        <f t="shared" si="1"/>
        <v>-4.8771266540642677E-2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50.300699999999999</v>
      </c>
      <c r="Q46" s="34"/>
      <c r="R46" s="34"/>
      <c r="T46" s="93" t="s">
        <v>101</v>
      </c>
      <c r="U46" s="88" t="s">
        <v>507</v>
      </c>
      <c r="W46" s="133">
        <v>42583</v>
      </c>
      <c r="X46" s="10">
        <v>51.8</v>
      </c>
      <c r="Y46" s="10">
        <v>53.29</v>
      </c>
      <c r="Z46" s="10">
        <v>51.52</v>
      </c>
      <c r="AA46" s="10">
        <v>52.9</v>
      </c>
      <c r="AB46" s="95">
        <v>3217900</v>
      </c>
      <c r="AC46" s="10">
        <v>52.9</v>
      </c>
      <c r="AD46" s="2">
        <f t="shared" si="0"/>
        <v>1.769999999999996</v>
      </c>
      <c r="AE46" s="138">
        <f t="shared" si="1"/>
        <v>2.2815158546017011E-2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49.830599999999997</v>
      </c>
      <c r="Q47" s="34"/>
      <c r="R47" s="34"/>
      <c r="T47" s="93" t="s">
        <v>102</v>
      </c>
      <c r="U47" s="88">
        <v>55.09</v>
      </c>
      <c r="W47" s="133">
        <v>42580</v>
      </c>
      <c r="X47" s="10">
        <v>51.86</v>
      </c>
      <c r="Y47" s="10">
        <v>51.97</v>
      </c>
      <c r="Z47" s="10">
        <v>51.27</v>
      </c>
      <c r="AA47" s="10">
        <v>51.72</v>
      </c>
      <c r="AB47" s="95">
        <v>1628500</v>
      </c>
      <c r="AC47" s="10">
        <v>51.72</v>
      </c>
      <c r="AD47" s="2">
        <f t="shared" si="0"/>
        <v>0.69999999999999574</v>
      </c>
      <c r="AE47" s="138">
        <f t="shared" si="1"/>
        <v>-6.5309258547829874E-3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49.360500000000002</v>
      </c>
      <c r="Q48" s="34"/>
      <c r="R48" s="34"/>
      <c r="T48" s="93" t="s">
        <v>103</v>
      </c>
      <c r="U48" s="88">
        <v>0.215362</v>
      </c>
      <c r="W48" s="133">
        <v>42579</v>
      </c>
      <c r="X48" s="10">
        <v>52.23</v>
      </c>
      <c r="Y48" s="10">
        <v>52.36</v>
      </c>
      <c r="Z48" s="10">
        <v>51.78</v>
      </c>
      <c r="AA48" s="10">
        <v>52.06</v>
      </c>
      <c r="AB48" s="95">
        <v>1743300</v>
      </c>
      <c r="AC48" s="10">
        <v>52.06</v>
      </c>
      <c r="AD48" s="2">
        <f t="shared" si="0"/>
        <v>0.57999999999999829</v>
      </c>
      <c r="AE48" s="138">
        <f t="shared" si="1"/>
        <v>-5.1595643034587635E-3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48.8904</v>
      </c>
      <c r="Q49" s="34"/>
      <c r="R49" s="34"/>
      <c r="T49" s="93" t="s">
        <v>123</v>
      </c>
      <c r="U49" s="88" t="s">
        <v>318</v>
      </c>
      <c r="W49" s="133">
        <v>42578</v>
      </c>
      <c r="X49" s="10">
        <v>52.16</v>
      </c>
      <c r="Y49" s="10">
        <v>52.85</v>
      </c>
      <c r="Z49" s="10">
        <v>51.93</v>
      </c>
      <c r="AA49" s="10">
        <v>52.33</v>
      </c>
      <c r="AB49" s="95">
        <v>2904900</v>
      </c>
      <c r="AC49" s="10">
        <v>52.33</v>
      </c>
      <c r="AD49" s="2">
        <f t="shared" si="0"/>
        <v>0.92000000000000171</v>
      </c>
      <c r="AE49" s="138">
        <f t="shared" si="1"/>
        <v>3.2592024539876974E-3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48.420299999999997</v>
      </c>
      <c r="Q50" s="83"/>
      <c r="R50" s="34"/>
      <c r="T50" s="93"/>
      <c r="U50" s="88"/>
      <c r="W50" s="133">
        <v>42577</v>
      </c>
      <c r="X50" s="10">
        <v>51.68</v>
      </c>
      <c r="Y50" s="10">
        <v>52.97</v>
      </c>
      <c r="Z50" s="10">
        <v>51.56</v>
      </c>
      <c r="AA50" s="10">
        <v>52.16</v>
      </c>
      <c r="AB50" s="95">
        <v>2694100</v>
      </c>
      <c r="AC50" s="10">
        <v>52.16</v>
      </c>
      <c r="AD50" s="2">
        <f t="shared" si="0"/>
        <v>1.4099999999999966</v>
      </c>
      <c r="AE50" s="138">
        <f t="shared" si="1"/>
        <v>9.2879256965943124E-3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47.950199999999995</v>
      </c>
      <c r="Q51" s="83"/>
      <c r="R51" s="34"/>
      <c r="T51" s="93" t="s">
        <v>105</v>
      </c>
      <c r="U51" s="88" t="s">
        <v>508</v>
      </c>
      <c r="W51" s="133">
        <v>42576</v>
      </c>
      <c r="X51" s="10">
        <v>50.95</v>
      </c>
      <c r="Y51" s="10">
        <v>51.88</v>
      </c>
      <c r="Z51" s="10">
        <v>50.64</v>
      </c>
      <c r="AA51" s="10">
        <v>51.68</v>
      </c>
      <c r="AB51" s="95">
        <v>1824000</v>
      </c>
      <c r="AC51" s="10">
        <v>51.68</v>
      </c>
      <c r="AD51" s="2">
        <f t="shared" si="0"/>
        <v>1.240000000000002</v>
      </c>
      <c r="AE51" s="138">
        <f t="shared" si="1"/>
        <v>4.6656298600311619E-3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47.4801</v>
      </c>
      <c r="Q52" s="83"/>
      <c r="R52" s="34"/>
      <c r="T52" s="93" t="s">
        <v>106</v>
      </c>
      <c r="U52" s="88" t="s">
        <v>229</v>
      </c>
      <c r="W52" s="133">
        <v>42573</v>
      </c>
      <c r="X52" s="10">
        <v>51.22</v>
      </c>
      <c r="Y52" s="10">
        <v>51.6</v>
      </c>
      <c r="Z52" s="10">
        <v>50.45</v>
      </c>
      <c r="AA52" s="10">
        <v>51.44</v>
      </c>
      <c r="AB52" s="95">
        <v>1903100</v>
      </c>
      <c r="AC52" s="10">
        <v>51.44</v>
      </c>
      <c r="AD52" s="2">
        <f t="shared" si="0"/>
        <v>1.1499999999999986</v>
      </c>
      <c r="AE52" s="138">
        <f t="shared" si="1"/>
        <v>1.7526777020446804E-3</v>
      </c>
    </row>
    <row r="53" spans="1:31" x14ac:dyDescent="0.25">
      <c r="O53" s="83">
        <v>1</v>
      </c>
      <c r="P53" s="83">
        <f t="shared" si="7"/>
        <v>47.01</v>
      </c>
      <c r="Q53" s="83"/>
      <c r="R53" s="34"/>
      <c r="T53" s="93" t="s">
        <v>107</v>
      </c>
      <c r="U53" s="90">
        <v>1750769</v>
      </c>
      <c r="W53" s="133">
        <v>42572</v>
      </c>
      <c r="X53" s="10">
        <v>51.5</v>
      </c>
      <c r="Y53" s="10">
        <v>52.21</v>
      </c>
      <c r="Z53" s="10">
        <v>51.26</v>
      </c>
      <c r="AA53" s="10">
        <v>51.35</v>
      </c>
      <c r="AB53" s="95">
        <v>2001500</v>
      </c>
      <c r="AC53" s="10">
        <v>51.35</v>
      </c>
      <c r="AD53" s="2">
        <f t="shared" si="0"/>
        <v>0.95000000000000284</v>
      </c>
      <c r="AE53" s="138">
        <f t="shared" si="1"/>
        <v>-4.6520643535569173E-3</v>
      </c>
    </row>
    <row r="54" spans="1:31" x14ac:dyDescent="0.25">
      <c r="O54" s="83">
        <v>0.99</v>
      </c>
      <c r="P54" s="83">
        <f t="shared" si="7"/>
        <v>46.539899999999996</v>
      </c>
      <c r="Q54" s="83"/>
      <c r="R54" s="34"/>
      <c r="T54" s="93" t="s">
        <v>110</v>
      </c>
      <c r="U54" s="90">
        <v>2597930</v>
      </c>
      <c r="W54" s="133">
        <v>42571</v>
      </c>
      <c r="X54" s="10">
        <v>51.16</v>
      </c>
      <c r="Y54" s="10">
        <v>51.67</v>
      </c>
      <c r="Z54" s="10">
        <v>50.89</v>
      </c>
      <c r="AA54" s="10">
        <v>51.59</v>
      </c>
      <c r="AB54" s="95">
        <v>1470300</v>
      </c>
      <c r="AC54" s="10">
        <v>51.59</v>
      </c>
      <c r="AD54" s="2">
        <f t="shared" si="0"/>
        <v>0.78000000000000114</v>
      </c>
      <c r="AE54" s="138">
        <f t="shared" si="1"/>
        <v>7.8140261769878983E-3</v>
      </c>
    </row>
    <row r="55" spans="1:31" x14ac:dyDescent="0.25">
      <c r="O55" s="83">
        <v>0.98</v>
      </c>
      <c r="P55" s="83">
        <f t="shared" si="7"/>
        <v>46.069800000000001</v>
      </c>
      <c r="Q55" s="83"/>
      <c r="R55" s="34"/>
      <c r="T55" s="93" t="s">
        <v>108</v>
      </c>
      <c r="U55" s="88" t="s">
        <v>509</v>
      </c>
      <c r="W55" s="133">
        <v>42570</v>
      </c>
      <c r="X55" s="10">
        <v>51.6</v>
      </c>
      <c r="Y55" s="10">
        <v>51.96</v>
      </c>
      <c r="Z55" s="10">
        <v>50.72</v>
      </c>
      <c r="AA55" s="10">
        <v>51.19</v>
      </c>
      <c r="AB55" s="95">
        <v>2120900</v>
      </c>
      <c r="AC55" s="10">
        <v>51.19</v>
      </c>
      <c r="AD55" s="2">
        <f t="shared" si="0"/>
        <v>1.240000000000002</v>
      </c>
      <c r="AE55" s="138">
        <f t="shared" si="1"/>
        <v>-1.5576923076923155E-2</v>
      </c>
    </row>
    <row r="56" spans="1:31" x14ac:dyDescent="0.25">
      <c r="O56" s="83">
        <v>0.97</v>
      </c>
      <c r="P56" s="83">
        <f t="shared" si="7"/>
        <v>45.599699999999999</v>
      </c>
      <c r="Q56" s="83"/>
      <c r="R56" s="34"/>
      <c r="T56" s="93" t="s">
        <v>111</v>
      </c>
      <c r="U56" s="88">
        <v>10.48</v>
      </c>
      <c r="W56" s="133">
        <v>42569</v>
      </c>
      <c r="X56" s="10">
        <v>51.64</v>
      </c>
      <c r="Y56" s="10">
        <v>52.7</v>
      </c>
      <c r="Z56" s="10">
        <v>51.48</v>
      </c>
      <c r="AA56" s="10">
        <v>52</v>
      </c>
      <c r="AB56" s="95">
        <v>1678100</v>
      </c>
      <c r="AC56" s="10">
        <v>52</v>
      </c>
      <c r="AD56" s="2">
        <f t="shared" si="0"/>
        <v>1.220000000000006</v>
      </c>
      <c r="AE56" s="138">
        <f t="shared" si="1"/>
        <v>6.9713400464754827E-3</v>
      </c>
    </row>
    <row r="57" spans="1:31" x14ac:dyDescent="0.25">
      <c r="O57" s="83">
        <v>0.96</v>
      </c>
      <c r="P57" s="83">
        <f t="shared" si="7"/>
        <v>45.129599999999996</v>
      </c>
      <c r="Q57" s="83"/>
      <c r="R57" s="34"/>
      <c r="T57" s="93" t="s">
        <v>112</v>
      </c>
      <c r="U57" s="88">
        <v>4.43</v>
      </c>
      <c r="W57" s="133">
        <v>42566</v>
      </c>
      <c r="X57" s="10">
        <v>51.84</v>
      </c>
      <c r="Y57" s="10">
        <v>51.85</v>
      </c>
      <c r="Z57" s="10">
        <v>51.37</v>
      </c>
      <c r="AA57" s="10">
        <v>51.64</v>
      </c>
      <c r="AB57" s="95">
        <v>1226800</v>
      </c>
      <c r="AC57" s="10">
        <v>51.64</v>
      </c>
      <c r="AD57" s="2">
        <f t="shared" si="0"/>
        <v>0.48000000000000398</v>
      </c>
      <c r="AE57" s="138">
        <f t="shared" si="1"/>
        <v>1.3573783207290191E-3</v>
      </c>
    </row>
    <row r="58" spans="1:31" x14ac:dyDescent="0.25">
      <c r="O58" s="83">
        <v>0.95</v>
      </c>
      <c r="P58" s="83">
        <f t="shared" si="7"/>
        <v>44.659499999999994</v>
      </c>
      <c r="Q58" s="83"/>
      <c r="R58" s="34"/>
      <c r="T58" s="93" t="s">
        <v>109</v>
      </c>
      <c r="U58" s="88" t="s">
        <v>124</v>
      </c>
      <c r="W58" s="133">
        <v>42565</v>
      </c>
      <c r="X58" s="10">
        <v>51.91</v>
      </c>
      <c r="Y58" s="10">
        <v>51.98</v>
      </c>
      <c r="Z58" s="10">
        <v>51.49</v>
      </c>
      <c r="AA58" s="10">
        <v>51.57</v>
      </c>
      <c r="AB58" s="95">
        <v>1748200</v>
      </c>
      <c r="AC58" s="10">
        <v>51.57</v>
      </c>
      <c r="AD58" s="2">
        <f t="shared" si="0"/>
        <v>0.48999999999999488</v>
      </c>
      <c r="AE58" s="138">
        <f t="shared" si="1"/>
        <v>-2.9002320185614883E-3</v>
      </c>
    </row>
    <row r="59" spans="1:31" x14ac:dyDescent="0.25">
      <c r="O59" s="83">
        <v>0.94</v>
      </c>
      <c r="P59" s="83">
        <f t="shared" si="7"/>
        <v>44.189399999999999</v>
      </c>
      <c r="Q59" s="83"/>
      <c r="W59" s="133">
        <v>42564</v>
      </c>
      <c r="X59" s="10">
        <v>51.84</v>
      </c>
      <c r="Y59" s="10">
        <v>52</v>
      </c>
      <c r="Z59" s="10">
        <v>51.35</v>
      </c>
      <c r="AA59" s="10">
        <v>51.72</v>
      </c>
      <c r="AB59" s="95">
        <v>1631300</v>
      </c>
      <c r="AC59" s="10">
        <v>51.72</v>
      </c>
      <c r="AD59" s="2">
        <f t="shared" si="0"/>
        <v>0.64999999999999858</v>
      </c>
      <c r="AE59" s="138">
        <f t="shared" si="1"/>
        <v>-3.6601810826429881E-3</v>
      </c>
    </row>
    <row r="60" spans="1:31" x14ac:dyDescent="0.25">
      <c r="O60" s="83">
        <v>0.93</v>
      </c>
      <c r="P60" s="83">
        <f t="shared" si="7"/>
        <v>43.719299999999997</v>
      </c>
      <c r="Q60" s="83"/>
      <c r="W60" s="133">
        <v>42563</v>
      </c>
      <c r="X60" s="10">
        <v>51.54</v>
      </c>
      <c r="Y60" s="10">
        <v>52.11</v>
      </c>
      <c r="Z60" s="10">
        <v>51.41</v>
      </c>
      <c r="AA60" s="10">
        <v>51.91</v>
      </c>
      <c r="AB60" s="95">
        <v>2286900</v>
      </c>
      <c r="AC60" s="10">
        <v>51.91</v>
      </c>
      <c r="AD60" s="2">
        <f t="shared" si="0"/>
        <v>0.70000000000000284</v>
      </c>
      <c r="AE60" s="138">
        <f t="shared" si="1"/>
        <v>1.5851272015655393E-2</v>
      </c>
    </row>
    <row r="61" spans="1:31" x14ac:dyDescent="0.25">
      <c r="O61" s="83">
        <v>0.92</v>
      </c>
      <c r="P61" s="83">
        <f t="shared" si="7"/>
        <v>43.249200000000002</v>
      </c>
      <c r="Q61" s="83"/>
      <c r="W61" s="133">
        <v>42562</v>
      </c>
      <c r="X61" s="10">
        <v>50.4</v>
      </c>
      <c r="Y61" s="10">
        <v>51.63</v>
      </c>
      <c r="Z61" s="10">
        <v>50.27</v>
      </c>
      <c r="AA61" s="10">
        <v>51.1</v>
      </c>
      <c r="AB61" s="95">
        <v>2990800</v>
      </c>
      <c r="AC61" s="10">
        <v>51.1</v>
      </c>
      <c r="AD61" s="2">
        <f t="shared" si="0"/>
        <v>1.3599999999999994</v>
      </c>
      <c r="AE61" s="138">
        <f t="shared" si="1"/>
        <v>1.7320326498108773E-2</v>
      </c>
    </row>
    <row r="62" spans="1:31" x14ac:dyDescent="0.25">
      <c r="O62" s="83">
        <v>0.91</v>
      </c>
      <c r="P62" s="83">
        <f t="shared" si="7"/>
        <v>42.7791</v>
      </c>
      <c r="Q62" s="83"/>
      <c r="W62" s="133">
        <v>42559</v>
      </c>
      <c r="X62" s="10">
        <v>49.69</v>
      </c>
      <c r="Y62" s="10">
        <v>50.33</v>
      </c>
      <c r="Z62" s="10">
        <v>49.48</v>
      </c>
      <c r="AA62" s="10">
        <v>50.23</v>
      </c>
      <c r="AB62" s="95">
        <v>2876800</v>
      </c>
      <c r="AC62" s="10">
        <v>50.23</v>
      </c>
      <c r="AD62" s="2">
        <f t="shared" si="0"/>
        <v>0.85000000000000142</v>
      </c>
      <c r="AE62" s="138">
        <f t="shared" si="1"/>
        <v>2.4057084607543411E-2</v>
      </c>
    </row>
    <row r="63" spans="1:31" x14ac:dyDescent="0.25">
      <c r="O63" s="83">
        <v>0.9</v>
      </c>
      <c r="P63" s="83">
        <f t="shared" si="7"/>
        <v>42.308999999999997</v>
      </c>
      <c r="Q63" s="83"/>
      <c r="W63" s="133">
        <v>42558</v>
      </c>
      <c r="X63" s="10">
        <v>48.58</v>
      </c>
      <c r="Y63" s="10">
        <v>49.84</v>
      </c>
      <c r="Z63" s="10">
        <v>48.48</v>
      </c>
      <c r="AA63" s="10">
        <v>49.05</v>
      </c>
      <c r="AB63" s="95">
        <v>3622300</v>
      </c>
      <c r="AC63" s="10">
        <v>49.05</v>
      </c>
      <c r="AD63" s="2">
        <f t="shared" si="0"/>
        <v>1.3600000000000065</v>
      </c>
      <c r="AE63" s="138">
        <f t="shared" si="1"/>
        <v>1.0506798516687121E-2</v>
      </c>
    </row>
    <row r="64" spans="1:31" x14ac:dyDescent="0.25">
      <c r="Q64" s="83"/>
      <c r="W64" s="133">
        <v>42557</v>
      </c>
      <c r="X64" s="10">
        <v>49</v>
      </c>
      <c r="Y64" s="10">
        <v>49.02</v>
      </c>
      <c r="Z64" s="10">
        <v>48</v>
      </c>
      <c r="AA64" s="10">
        <v>48.54</v>
      </c>
      <c r="AB64" s="95">
        <v>4745700</v>
      </c>
      <c r="AC64" s="10">
        <v>48.54</v>
      </c>
      <c r="AD64" s="2">
        <f t="shared" si="0"/>
        <v>1.0200000000000031</v>
      </c>
      <c r="AE64" s="138">
        <f t="shared" si="1"/>
        <v>-1.2611879576891694E-2</v>
      </c>
    </row>
    <row r="65" spans="15:31" x14ac:dyDescent="0.25">
      <c r="Q65" s="83"/>
      <c r="W65" s="133">
        <v>42556</v>
      </c>
      <c r="X65" s="10">
        <v>49.66</v>
      </c>
      <c r="Y65" s="10">
        <v>49.84</v>
      </c>
      <c r="Z65" s="10">
        <v>48.63</v>
      </c>
      <c r="AA65" s="10">
        <v>49.16</v>
      </c>
      <c r="AB65" s="95">
        <v>2755500</v>
      </c>
      <c r="AC65" s="10">
        <v>49.16</v>
      </c>
      <c r="AD65" s="2">
        <f t="shared" si="0"/>
        <v>1.2100000000000009</v>
      </c>
      <c r="AE65" s="138">
        <f t="shared" si="1"/>
        <v>-1.8370607028754038E-2</v>
      </c>
    </row>
    <row r="66" spans="15:31" x14ac:dyDescent="0.25">
      <c r="Q66" s="83"/>
      <c r="W66" s="133">
        <v>42552</v>
      </c>
      <c r="X66" s="10">
        <v>49.53</v>
      </c>
      <c r="Y66" s="10">
        <v>50.26</v>
      </c>
      <c r="Z66" s="10">
        <v>49.16</v>
      </c>
      <c r="AA66" s="10">
        <v>50.08</v>
      </c>
      <c r="AB66" s="95">
        <v>1870100</v>
      </c>
      <c r="AC66" s="10">
        <v>50.08</v>
      </c>
      <c r="AD66" s="2">
        <f t="shared" si="0"/>
        <v>1.1000000000000014</v>
      </c>
      <c r="AE66" s="138">
        <f t="shared" si="1"/>
        <v>1.2126111560226471E-2</v>
      </c>
    </row>
    <row r="67" spans="15:31" x14ac:dyDescent="0.25">
      <c r="Q67" s="83"/>
      <c r="W67" s="133">
        <v>42551</v>
      </c>
      <c r="X67" s="10">
        <v>48.47</v>
      </c>
      <c r="Y67" s="10">
        <v>49.48</v>
      </c>
      <c r="Z67" s="10">
        <v>48.02</v>
      </c>
      <c r="AA67" s="10">
        <v>49.48</v>
      </c>
      <c r="AB67" s="95">
        <v>2675100</v>
      </c>
      <c r="AC67" s="10">
        <v>49.48</v>
      </c>
      <c r="AD67" s="2">
        <f>Y67-Z67</f>
        <v>1.4599999999999937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27" priority="19">
      <formula>F31&gt;0</formula>
    </cfRule>
    <cfRule type="expression" dxfId="226" priority="20">
      <formula>F31&lt;0</formula>
    </cfRule>
  </conditionalFormatting>
  <conditionalFormatting sqref="H31:H33">
    <cfRule type="expression" dxfId="225" priority="11">
      <formula>H31&gt;0</formula>
    </cfRule>
    <cfRule type="expression" dxfId="224" priority="12">
      <formula>H31&lt;0</formula>
    </cfRule>
  </conditionalFormatting>
  <conditionalFormatting sqref="F21:F30">
    <cfRule type="expression" dxfId="223" priority="7">
      <formula>F21&gt;0</formula>
    </cfRule>
    <cfRule type="expression" dxfId="222" priority="8">
      <formula>F21&lt;0</formula>
    </cfRule>
  </conditionalFormatting>
  <conditionalFormatting sqref="H21:H30">
    <cfRule type="expression" dxfId="221" priority="5">
      <formula>H21&gt;0</formula>
    </cfRule>
    <cfRule type="expression" dxfId="220" priority="6">
      <formula>H21&lt;0</formula>
    </cfRule>
  </conditionalFormatting>
  <conditionalFormatting sqref="Q8">
    <cfRule type="expression" dxfId="219" priority="1">
      <formula>Q8&gt;0</formula>
    </cfRule>
    <cfRule type="expression" dxfId="218" priority="2">
      <formula>Q8&lt;0</formula>
    </cfRule>
  </conditionalFormatting>
  <conditionalFormatting sqref="Q7">
    <cfRule type="expression" dxfId="217" priority="3">
      <formula>Q7&gt;0</formula>
    </cfRule>
    <cfRule type="expression" dxfId="21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3" max="13" width="9.125" style="2"/>
    <col min="18" max="18" width="21.25" customWidth="1"/>
    <col min="20" max="20" width="16.125" style="86" customWidth="1"/>
    <col min="21" max="21" width="30.125" customWidth="1"/>
    <col min="24" max="24" width="11.75" customWidth="1"/>
    <col min="25" max="25" width="7.75" customWidth="1"/>
    <col min="26" max="28" width="6" bestFit="1" customWidth="1"/>
    <col min="29" max="29" width="10.125" bestFit="1" customWidth="1"/>
    <col min="30" max="30" width="10.25" bestFit="1" customWidth="1"/>
    <col min="32" max="32" width="14.125" customWidth="1"/>
    <col min="36" max="36" width="22.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42646</v>
      </c>
      <c r="Y2" s="9">
        <v>68.900000000000006</v>
      </c>
      <c r="Z2" s="9">
        <v>69.06</v>
      </c>
      <c r="AA2" s="9">
        <v>68.290000000000006</v>
      </c>
      <c r="AB2" s="9">
        <v>68.400000000000006</v>
      </c>
      <c r="AC2" s="104">
        <v>2290900</v>
      </c>
      <c r="AD2" s="9">
        <v>68.400000000000006</v>
      </c>
      <c r="AE2" s="2">
        <f>Z2-AA2</f>
        <v>0.76999999999999602</v>
      </c>
      <c r="AF2" s="138">
        <f>AD2/AD3-1</f>
        <v>-1.1274934952298366E-2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67.81</v>
      </c>
      <c r="T3" s="85"/>
      <c r="X3" s="110">
        <v>42643</v>
      </c>
      <c r="Y3" s="9">
        <v>68.83</v>
      </c>
      <c r="Z3" s="9">
        <v>69.38</v>
      </c>
      <c r="AA3" s="9">
        <v>68.819999999999993</v>
      </c>
      <c r="AB3" s="9">
        <v>69.180000000000007</v>
      </c>
      <c r="AC3" s="104">
        <v>2620300</v>
      </c>
      <c r="AD3" s="9">
        <v>69.180000000000007</v>
      </c>
      <c r="AE3" s="2">
        <f t="shared" ref="AE3:AE66" si="0">Z3-AA3</f>
        <v>0.56000000000000227</v>
      </c>
      <c r="AF3" s="138">
        <f t="shared" ref="AF3:AF66" si="1">AD3/AD4-1</f>
        <v>7.8671328671329199E-3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67.81</v>
      </c>
      <c r="R4" s="527">
        <v>-4.0000000000000002E-4</v>
      </c>
      <c r="X4" s="110">
        <v>42642</v>
      </c>
      <c r="Y4" s="9">
        <v>68.78</v>
      </c>
      <c r="Z4" s="9">
        <v>69.290000000000006</v>
      </c>
      <c r="AA4" s="9">
        <v>68.430000000000007</v>
      </c>
      <c r="AB4" s="9">
        <v>68.64</v>
      </c>
      <c r="AC4" s="104">
        <v>2317900</v>
      </c>
      <c r="AD4" s="9">
        <v>68.64</v>
      </c>
      <c r="AE4" s="2">
        <f t="shared" si="0"/>
        <v>0.85999999999999943</v>
      </c>
      <c r="AF4" s="138">
        <f t="shared" si="1"/>
        <v>-6.6570188133139307E-3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42641</v>
      </c>
      <c r="Y5" s="9">
        <v>69</v>
      </c>
      <c r="Z5" s="9">
        <v>69.14</v>
      </c>
      <c r="AA5" s="9">
        <v>68.61</v>
      </c>
      <c r="AB5" s="9">
        <v>69.099999999999994</v>
      </c>
      <c r="AC5" s="104">
        <v>1506400</v>
      </c>
      <c r="AD5" s="9">
        <v>69.099999999999994</v>
      </c>
      <c r="AE5" s="2">
        <f t="shared" si="0"/>
        <v>0.53000000000000114</v>
      </c>
      <c r="AF5" s="138">
        <f t="shared" si="1"/>
        <v>1.7396346767177828E-3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42640</v>
      </c>
      <c r="Y6" s="9">
        <v>68.33</v>
      </c>
      <c r="Z6" s="9">
        <v>69.09</v>
      </c>
      <c r="AA6" s="9">
        <v>68.27</v>
      </c>
      <c r="AB6" s="9">
        <v>68.98</v>
      </c>
      <c r="AC6" s="104">
        <v>1747900</v>
      </c>
      <c r="AD6" s="9">
        <v>68.98</v>
      </c>
      <c r="AE6" s="2">
        <f t="shared" si="0"/>
        <v>0.82000000000000739</v>
      </c>
      <c r="AF6" s="138">
        <f t="shared" si="1"/>
        <v>8.6269922503290353E-3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185</v>
      </c>
      <c r="Q7" s="2">
        <f>Q10+Q8</f>
        <v>523.61999999999898</v>
      </c>
      <c r="R7">
        <v>0</v>
      </c>
      <c r="T7" s="85"/>
      <c r="X7" s="110">
        <v>42639</v>
      </c>
      <c r="Y7" s="9">
        <v>68.25</v>
      </c>
      <c r="Z7" s="9">
        <v>68.62</v>
      </c>
      <c r="AA7" s="9">
        <v>68.12</v>
      </c>
      <c r="AB7" s="9">
        <v>68.39</v>
      </c>
      <c r="AC7" s="104">
        <v>1861000</v>
      </c>
      <c r="AD7" s="9">
        <v>68.39</v>
      </c>
      <c r="AE7" s="2">
        <f t="shared" si="0"/>
        <v>0.5</v>
      </c>
      <c r="AF7" s="138">
        <f t="shared" si="1"/>
        <v>-1.4600671630894402E-3</v>
      </c>
    </row>
    <row r="8" spans="1:32" x14ac:dyDescent="0.25">
      <c r="O8" s="11" t="s">
        <v>188</v>
      </c>
      <c r="P8" s="34"/>
      <c r="Q8" s="2">
        <f>K18+M18-F18+Q2*Q4</f>
        <v>0</v>
      </c>
      <c r="R8" s="165"/>
      <c r="T8" s="85"/>
      <c r="X8" s="110">
        <v>42636</v>
      </c>
      <c r="Y8" s="9">
        <v>68.56</v>
      </c>
      <c r="Z8" s="9">
        <v>68.930000000000007</v>
      </c>
      <c r="AA8" s="9">
        <v>68.34</v>
      </c>
      <c r="AB8" s="9">
        <v>68.489999999999995</v>
      </c>
      <c r="AC8" s="104">
        <v>1297200</v>
      </c>
      <c r="AD8" s="9">
        <v>68.489999999999995</v>
      </c>
      <c r="AE8" s="2">
        <f t="shared" si="0"/>
        <v>0.59000000000000341</v>
      </c>
      <c r="AF8" s="138">
        <f t="shared" si="1"/>
        <v>-6.5274151436032213E-3</v>
      </c>
    </row>
    <row r="9" spans="1:32" x14ac:dyDescent="0.25">
      <c r="O9" s="11" t="s">
        <v>222</v>
      </c>
      <c r="Q9" s="138">
        <f>IF(Q2=0, 0, Q8/Q6)</f>
        <v>0</v>
      </c>
      <c r="X9" s="110">
        <v>42635</v>
      </c>
      <c r="Y9" s="9">
        <v>68.84</v>
      </c>
      <c r="Z9" s="9">
        <v>69.06</v>
      </c>
      <c r="AA9" s="9">
        <v>68.73</v>
      </c>
      <c r="AB9" s="9">
        <v>68.94</v>
      </c>
      <c r="AC9" s="104">
        <v>1407000</v>
      </c>
      <c r="AD9" s="9">
        <v>68.94</v>
      </c>
      <c r="AE9" s="2">
        <f t="shared" si="0"/>
        <v>0.32999999999999829</v>
      </c>
      <c r="AF9" s="138">
        <f t="shared" si="1"/>
        <v>4.07806583163417E-3</v>
      </c>
    </row>
    <row r="10" spans="1:32" x14ac:dyDescent="0.25">
      <c r="O10" s="11" t="s">
        <v>221</v>
      </c>
      <c r="P10" s="34"/>
      <c r="Q10" s="2">
        <f>M40</f>
        <v>523.61999999999898</v>
      </c>
      <c r="T10" s="121"/>
      <c r="U10" s="68"/>
      <c r="X10" s="110">
        <v>42634</v>
      </c>
      <c r="Y10" s="9">
        <v>67.97</v>
      </c>
      <c r="Z10" s="9">
        <v>68.709999999999994</v>
      </c>
      <c r="AA10" s="9">
        <v>67.97</v>
      </c>
      <c r="AB10" s="9">
        <v>68.66</v>
      </c>
      <c r="AC10" s="104">
        <v>1393400</v>
      </c>
      <c r="AD10" s="9">
        <v>68.66</v>
      </c>
      <c r="AE10" s="2">
        <f t="shared" si="0"/>
        <v>0.73999999999999488</v>
      </c>
      <c r="AF10" s="138">
        <f t="shared" si="1"/>
        <v>1.1639899808457255E-2</v>
      </c>
    </row>
    <row r="11" spans="1:32" x14ac:dyDescent="0.25">
      <c r="O11" s="11" t="s">
        <v>182</v>
      </c>
      <c r="P11" s="34"/>
      <c r="Q11" s="138">
        <f>VALUE(TRIM(CLEAN(MID(U55, FIND("(", U55)+1, 5))))</f>
        <v>1.9099999999999999E-2</v>
      </c>
      <c r="T11" s="121"/>
      <c r="U11" s="68"/>
      <c r="X11" s="110">
        <v>42633</v>
      </c>
      <c r="Y11" s="9">
        <v>67.84</v>
      </c>
      <c r="Z11" s="9">
        <v>68.17</v>
      </c>
      <c r="AA11" s="9">
        <v>67.73</v>
      </c>
      <c r="AB11" s="9">
        <v>67.87</v>
      </c>
      <c r="AC11" s="104">
        <v>1423400</v>
      </c>
      <c r="AD11" s="9">
        <v>67.87</v>
      </c>
      <c r="AE11" s="2">
        <f t="shared" si="0"/>
        <v>0.43999999999999773</v>
      </c>
      <c r="AF11" s="138">
        <f t="shared" si="1"/>
        <v>6.077675659650339E-3</v>
      </c>
    </row>
    <row r="12" spans="1:32" x14ac:dyDescent="0.25">
      <c r="X12" s="110">
        <v>42632</v>
      </c>
      <c r="Y12" s="9">
        <v>67.58</v>
      </c>
      <c r="Z12" s="9">
        <v>67.900000000000006</v>
      </c>
      <c r="AA12" s="9">
        <v>67.319999999999993</v>
      </c>
      <c r="AB12" s="9">
        <v>67.459999999999994</v>
      </c>
      <c r="AC12" s="104">
        <v>1139500</v>
      </c>
      <c r="AD12" s="9">
        <v>67.459999999999994</v>
      </c>
      <c r="AE12" s="2">
        <f t="shared" si="0"/>
        <v>0.58000000000001251</v>
      </c>
      <c r="AF12" s="138">
        <f t="shared" si="1"/>
        <v>7.4172971369224072E-4</v>
      </c>
    </row>
    <row r="13" spans="1:32" x14ac:dyDescent="0.25">
      <c r="Q13" s="2"/>
      <c r="X13" s="110">
        <v>42629</v>
      </c>
      <c r="Y13" s="9">
        <v>67.56</v>
      </c>
      <c r="Z13" s="9">
        <v>67.77</v>
      </c>
      <c r="AA13" s="9">
        <v>67.239999999999995</v>
      </c>
      <c r="AB13" s="9">
        <v>67.41</v>
      </c>
      <c r="AC13" s="104">
        <v>2314200</v>
      </c>
      <c r="AD13" s="9">
        <v>67.41</v>
      </c>
      <c r="AE13" s="2">
        <f t="shared" si="0"/>
        <v>0.53000000000000114</v>
      </c>
      <c r="AF13" s="138">
        <f t="shared" si="1"/>
        <v>-6.0454143320554099E-3</v>
      </c>
    </row>
    <row r="14" spans="1:32" x14ac:dyDescent="0.25">
      <c r="X14" s="110">
        <v>42628</v>
      </c>
      <c r="Y14" s="9">
        <v>67.36</v>
      </c>
      <c r="Z14" s="9">
        <v>68.05</v>
      </c>
      <c r="AA14" s="9">
        <v>67.27</v>
      </c>
      <c r="AB14" s="9">
        <v>67.819999999999993</v>
      </c>
      <c r="AC14" s="104">
        <v>1753200</v>
      </c>
      <c r="AD14" s="9">
        <v>67.819999999999993</v>
      </c>
      <c r="AE14" s="2">
        <f t="shared" si="0"/>
        <v>0.78000000000000114</v>
      </c>
      <c r="AF14" s="138">
        <f t="shared" si="1"/>
        <v>6.3807686600385605E-3</v>
      </c>
    </row>
    <row r="15" spans="1:32" x14ac:dyDescent="0.25">
      <c r="X15" s="110">
        <v>42627</v>
      </c>
      <c r="Y15" s="9">
        <v>67.900000000000006</v>
      </c>
      <c r="Z15" s="9">
        <v>68.05</v>
      </c>
      <c r="AA15" s="9">
        <v>67.290000000000006</v>
      </c>
      <c r="AB15" s="9">
        <v>67.39</v>
      </c>
      <c r="AC15" s="104">
        <v>1717800</v>
      </c>
      <c r="AD15" s="9">
        <v>67.39</v>
      </c>
      <c r="AE15" s="2">
        <f t="shared" si="0"/>
        <v>0.75999999999999091</v>
      </c>
      <c r="AF15" s="138">
        <f t="shared" si="1"/>
        <v>-7.8032979976443428E-3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42626</v>
      </c>
      <c r="Y16" s="9">
        <v>67.930000000000007</v>
      </c>
      <c r="Z16" s="9">
        <v>68.28</v>
      </c>
      <c r="AA16" s="9">
        <v>67.72</v>
      </c>
      <c r="AB16" s="9">
        <v>67.92</v>
      </c>
      <c r="AC16" s="104">
        <v>1924600</v>
      </c>
      <c r="AD16" s="9">
        <v>67.92</v>
      </c>
      <c r="AE16" s="2">
        <f t="shared" si="0"/>
        <v>0.56000000000000227</v>
      </c>
      <c r="AF16" s="138">
        <f t="shared" si="1"/>
        <v>-8.1775700934579865E-3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42625</v>
      </c>
      <c r="Y17" s="9">
        <v>67.959999999999994</v>
      </c>
      <c r="Z17" s="9">
        <v>68.7</v>
      </c>
      <c r="AA17" s="9">
        <v>67.680000000000007</v>
      </c>
      <c r="AB17" s="9">
        <v>68.48</v>
      </c>
      <c r="AC17" s="104">
        <v>1956600</v>
      </c>
      <c r="AD17" s="9">
        <v>68.48</v>
      </c>
      <c r="AE17" s="2">
        <f t="shared" si="0"/>
        <v>1.019999999999996</v>
      </c>
      <c r="AF17" s="138">
        <f t="shared" si="1"/>
        <v>7.6515597410242719E-3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42622</v>
      </c>
      <c r="Y18" s="9">
        <v>68.81</v>
      </c>
      <c r="Z18" s="9">
        <v>68.900000000000006</v>
      </c>
      <c r="AA18" s="9">
        <v>67.959999999999994</v>
      </c>
      <c r="AB18" s="9">
        <v>67.959999999999994</v>
      </c>
      <c r="AC18" s="104">
        <v>1816200</v>
      </c>
      <c r="AD18" s="9">
        <v>67.959999999999994</v>
      </c>
      <c r="AE18" s="2">
        <f t="shared" si="0"/>
        <v>0.94000000000001194</v>
      </c>
      <c r="AF18" s="138">
        <f t="shared" si="1"/>
        <v>-1.8202831551574761E-2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42621</v>
      </c>
      <c r="Y19" s="9">
        <v>69.290000000000006</v>
      </c>
      <c r="Z19" s="9">
        <v>69.38</v>
      </c>
      <c r="AA19" s="9">
        <v>69.06</v>
      </c>
      <c r="AB19" s="9">
        <v>69.22</v>
      </c>
      <c r="AC19" s="104">
        <v>1382500</v>
      </c>
      <c r="AD19" s="9">
        <v>69.22</v>
      </c>
      <c r="AE19" s="2">
        <f t="shared" si="0"/>
        <v>0.31999999999999318</v>
      </c>
      <c r="AF19" s="138">
        <f t="shared" si="1"/>
        <v>-3.1682027649769795E-3</v>
      </c>
    </row>
    <row r="20" spans="1:32" x14ac:dyDescent="0.25">
      <c r="X20" s="110">
        <v>42620</v>
      </c>
      <c r="Y20" s="9">
        <v>69.05</v>
      </c>
      <c r="Z20" s="9">
        <v>69.48</v>
      </c>
      <c r="AA20" s="9">
        <v>68.94</v>
      </c>
      <c r="AB20" s="9">
        <v>69.44</v>
      </c>
      <c r="AC20" s="104">
        <v>1627500</v>
      </c>
      <c r="AD20" s="9">
        <v>69.44</v>
      </c>
      <c r="AE20" s="2">
        <f t="shared" si="0"/>
        <v>0.54000000000000625</v>
      </c>
      <c r="AF20" s="138">
        <f t="shared" si="1"/>
        <v>1.8756312220458149E-3</v>
      </c>
    </row>
    <row r="21" spans="1:32" x14ac:dyDescent="0.25">
      <c r="X21" s="110">
        <v>42619</v>
      </c>
      <c r="Y21" s="9">
        <v>68.7</v>
      </c>
      <c r="Z21" s="9">
        <v>69.31</v>
      </c>
      <c r="AA21" s="9">
        <v>68.599999999999994</v>
      </c>
      <c r="AB21" s="9">
        <v>69.31</v>
      </c>
      <c r="AC21" s="104">
        <v>1809000</v>
      </c>
      <c r="AD21" s="9">
        <v>69.31</v>
      </c>
      <c r="AE21" s="2">
        <f t="shared" si="0"/>
        <v>0.71000000000000796</v>
      </c>
      <c r="AF21" s="138">
        <f t="shared" si="1"/>
        <v>5.2211747643220452E-3</v>
      </c>
    </row>
    <row r="22" spans="1:32" x14ac:dyDescent="0.25">
      <c r="X22" s="110">
        <v>42615</v>
      </c>
      <c r="Y22" s="9">
        <v>68.849999999999994</v>
      </c>
      <c r="Z22" s="9">
        <v>69.25</v>
      </c>
      <c r="AA22" s="9">
        <v>68.52</v>
      </c>
      <c r="AB22" s="9">
        <v>68.95</v>
      </c>
      <c r="AC22" s="104">
        <v>1507300</v>
      </c>
      <c r="AD22" s="9">
        <v>68.95</v>
      </c>
      <c r="AE22" s="2">
        <f t="shared" si="0"/>
        <v>0.73000000000000398</v>
      </c>
      <c r="AF22" s="138">
        <f t="shared" si="1"/>
        <v>4.223711039906819E-3</v>
      </c>
    </row>
    <row r="23" spans="1:32" x14ac:dyDescent="0.25">
      <c r="X23" s="110">
        <v>42614</v>
      </c>
      <c r="Y23" s="9">
        <v>68.97</v>
      </c>
      <c r="Z23" s="9">
        <v>69.08</v>
      </c>
      <c r="AA23" s="9">
        <v>68.319999999999993</v>
      </c>
      <c r="AB23" s="9">
        <v>68.66</v>
      </c>
      <c r="AC23" s="104">
        <v>1699000</v>
      </c>
      <c r="AD23" s="9">
        <v>68.66</v>
      </c>
      <c r="AE23" s="2">
        <f t="shared" si="0"/>
        <v>0.76000000000000512</v>
      </c>
      <c r="AF23" s="138">
        <f t="shared" si="1"/>
        <v>-4.3503480278421769E-3</v>
      </c>
    </row>
    <row r="24" spans="1:32" x14ac:dyDescent="0.25">
      <c r="X24" s="110">
        <v>42613</v>
      </c>
      <c r="Y24" s="9">
        <v>69.19</v>
      </c>
      <c r="Z24" s="9">
        <v>69.239999999999995</v>
      </c>
      <c r="AA24" s="9">
        <v>68.489999999999995</v>
      </c>
      <c r="AB24" s="9">
        <v>68.959999999999994</v>
      </c>
      <c r="AC24" s="104">
        <v>2133000</v>
      </c>
      <c r="AD24" s="9">
        <v>68.959999999999994</v>
      </c>
      <c r="AE24" s="2">
        <f t="shared" si="0"/>
        <v>0.75</v>
      </c>
      <c r="AF24" s="138">
        <f t="shared" si="1"/>
        <v>-3.0359982651440021E-3</v>
      </c>
    </row>
    <row r="25" spans="1:32" x14ac:dyDescent="0.25">
      <c r="X25" s="110">
        <v>42612</v>
      </c>
      <c r="Y25" s="9">
        <v>68.739999999999995</v>
      </c>
      <c r="Z25" s="9">
        <v>69.23</v>
      </c>
      <c r="AA25" s="9">
        <v>68.739999999999995</v>
      </c>
      <c r="AB25" s="9">
        <v>69.17</v>
      </c>
      <c r="AC25" s="104">
        <v>1439200</v>
      </c>
      <c r="AD25" s="9">
        <v>69.17</v>
      </c>
      <c r="AE25" s="2">
        <f t="shared" si="0"/>
        <v>0.49000000000000909</v>
      </c>
      <c r="AF25" s="138">
        <f t="shared" si="1"/>
        <v>6.2554553389584377E-3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42611</v>
      </c>
      <c r="Y26" s="9">
        <v>68.27</v>
      </c>
      <c r="Z26" s="9">
        <v>68.92</v>
      </c>
      <c r="AA26" s="9">
        <v>68.14</v>
      </c>
      <c r="AB26" s="9">
        <v>68.739999999999995</v>
      </c>
      <c r="AC26" s="104">
        <v>1647000</v>
      </c>
      <c r="AD26" s="9">
        <v>68.739999999999995</v>
      </c>
      <c r="AE26" s="2">
        <f t="shared" si="0"/>
        <v>0.78000000000000114</v>
      </c>
      <c r="AF26" s="138" t="e">
        <f t="shared" si="1"/>
        <v>#DIV/0!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42611</v>
      </c>
      <c r="Y27" s="9" t="s">
        <v>235</v>
      </c>
      <c r="Z27" s="9"/>
      <c r="AA27" s="9"/>
      <c r="AB27" s="9"/>
      <c r="AC27" s="104"/>
      <c r="AD27" s="9"/>
      <c r="AE27" s="2">
        <f t="shared" si="0"/>
        <v>0</v>
      </c>
      <c r="AF27" s="138">
        <f t="shared" si="1"/>
        <v>-1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42608</v>
      </c>
      <c r="Y28" s="9">
        <v>68.73</v>
      </c>
      <c r="Z28" s="9">
        <v>68.88</v>
      </c>
      <c r="AA28" s="9">
        <v>68.069999999999993</v>
      </c>
      <c r="AB28" s="9">
        <v>68.319999999999993</v>
      </c>
      <c r="AC28" s="104">
        <v>1427700</v>
      </c>
      <c r="AD28" s="9">
        <v>67.989999999999995</v>
      </c>
      <c r="AE28" s="2">
        <f t="shared" si="0"/>
        <v>0.81000000000000227</v>
      </c>
      <c r="AF28" s="138">
        <f t="shared" si="1"/>
        <v>-3.2253335288080498E-3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42607</v>
      </c>
      <c r="Y29" s="9">
        <v>68.22</v>
      </c>
      <c r="Z29" s="9">
        <v>68.680000000000007</v>
      </c>
      <c r="AA29" s="9">
        <v>68.12</v>
      </c>
      <c r="AB29" s="9">
        <v>68.540000000000006</v>
      </c>
      <c r="AC29" s="104">
        <v>1145100</v>
      </c>
      <c r="AD29" s="9">
        <v>68.209999999999994</v>
      </c>
      <c r="AE29" s="2">
        <f t="shared" si="0"/>
        <v>0.56000000000000227</v>
      </c>
      <c r="AF29" s="138">
        <f t="shared" si="1"/>
        <v>4.121890181068455E-3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42606</v>
      </c>
      <c r="Y30" s="9">
        <v>68.31</v>
      </c>
      <c r="Z30" s="9">
        <v>68.45</v>
      </c>
      <c r="AA30" s="9">
        <v>68.16</v>
      </c>
      <c r="AB30" s="9">
        <v>68.260000000000005</v>
      </c>
      <c r="AC30" s="104">
        <v>1004500</v>
      </c>
      <c r="AD30" s="9">
        <v>67.930000000000007</v>
      </c>
      <c r="AE30" s="2">
        <f t="shared" si="0"/>
        <v>0.29000000000000625</v>
      </c>
      <c r="AF30" s="138">
        <f t="shared" si="1"/>
        <v>-1.4699397324708929E-3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42605</v>
      </c>
      <c r="Y31" s="9">
        <v>68.91</v>
      </c>
      <c r="Z31" s="9">
        <v>69.14</v>
      </c>
      <c r="AA31" s="9">
        <v>68.36</v>
      </c>
      <c r="AB31" s="9">
        <v>68.36</v>
      </c>
      <c r="AC31" s="104">
        <v>1716200</v>
      </c>
      <c r="AD31" s="9">
        <v>68.03</v>
      </c>
      <c r="AE31" s="2">
        <f t="shared" si="0"/>
        <v>0.78000000000000114</v>
      </c>
      <c r="AF31" s="138">
        <f t="shared" si="1"/>
        <v>-7.4409104172746821E-3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42604</v>
      </c>
      <c r="Y32" s="9">
        <v>69.040000000000006</v>
      </c>
      <c r="Z32" s="9">
        <v>69.05</v>
      </c>
      <c r="AA32" s="9">
        <v>68.78</v>
      </c>
      <c r="AB32" s="9">
        <v>68.87</v>
      </c>
      <c r="AC32" s="104">
        <v>1171400</v>
      </c>
      <c r="AD32" s="9">
        <v>68.540000000000006</v>
      </c>
      <c r="AE32" s="2">
        <f t="shared" si="0"/>
        <v>0.26999999999999602</v>
      </c>
      <c r="AF32" s="138">
        <f t="shared" si="1"/>
        <v>-4.3579314352120146E-3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42601</v>
      </c>
      <c r="Y33" s="9">
        <v>69.13</v>
      </c>
      <c r="Z33" s="9">
        <v>69.42</v>
      </c>
      <c r="AA33" s="9">
        <v>69.03</v>
      </c>
      <c r="AB33" s="9">
        <v>69.17</v>
      </c>
      <c r="AC33" s="104">
        <v>1269400</v>
      </c>
      <c r="AD33" s="9">
        <v>68.84</v>
      </c>
      <c r="AE33" s="2">
        <f t="shared" si="0"/>
        <v>0.39000000000000057</v>
      </c>
      <c r="AF33" s="138">
        <f t="shared" si="1"/>
        <v>-3.7626628075252411E-3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42600</v>
      </c>
      <c r="Y34" s="9">
        <v>69.16</v>
      </c>
      <c r="Z34" s="9">
        <v>69.55</v>
      </c>
      <c r="AA34" s="9">
        <v>69.069999999999993</v>
      </c>
      <c r="AB34" s="9">
        <v>69.44</v>
      </c>
      <c r="AC34" s="104">
        <v>1657000</v>
      </c>
      <c r="AD34" s="9">
        <v>69.099999999999994</v>
      </c>
      <c r="AE34" s="2">
        <f t="shared" si="0"/>
        <v>0.48000000000000398</v>
      </c>
      <c r="AF34" s="138">
        <f t="shared" si="1"/>
        <v>4.5064689635119226E-3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84" t="s">
        <v>78</v>
      </c>
      <c r="P35" s="584"/>
      <c r="X35" s="110">
        <v>42599</v>
      </c>
      <c r="Y35" s="9">
        <v>68.95</v>
      </c>
      <c r="Z35" s="9">
        <v>69.16</v>
      </c>
      <c r="AA35" s="9">
        <v>68.66</v>
      </c>
      <c r="AB35" s="9">
        <v>69.12</v>
      </c>
      <c r="AC35" s="104">
        <v>2091700</v>
      </c>
      <c r="AD35" s="9">
        <v>68.790000000000006</v>
      </c>
      <c r="AE35" s="2">
        <f t="shared" si="0"/>
        <v>0.5</v>
      </c>
      <c r="AF35" s="138">
        <f t="shared" si="1"/>
        <v>2.4774118332848705E-3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74.591000000000008</v>
      </c>
      <c r="Q36" s="2"/>
      <c r="X36" s="110">
        <v>42598</v>
      </c>
      <c r="Y36" s="9">
        <v>68.91</v>
      </c>
      <c r="Z36" s="9">
        <v>69.47</v>
      </c>
      <c r="AA36" s="9">
        <v>68.91</v>
      </c>
      <c r="AB36" s="9">
        <v>68.95</v>
      </c>
      <c r="AC36" s="104">
        <v>1436800</v>
      </c>
      <c r="AD36" s="9">
        <v>68.62</v>
      </c>
      <c r="AE36" s="2">
        <f t="shared" si="0"/>
        <v>0.56000000000000227</v>
      </c>
      <c r="AF36" s="138">
        <f t="shared" si="1"/>
        <v>-6.2273714699492277E-3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73.912900000000008</v>
      </c>
      <c r="Q37" s="2"/>
      <c r="X37" s="110">
        <v>42597</v>
      </c>
      <c r="Y37" s="9">
        <v>69.13</v>
      </c>
      <c r="Z37" s="9">
        <v>69.45</v>
      </c>
      <c r="AA37" s="9">
        <v>69.010000000000005</v>
      </c>
      <c r="AB37" s="9">
        <v>69.39</v>
      </c>
      <c r="AC37" s="104">
        <v>1537700</v>
      </c>
      <c r="AD37" s="9">
        <v>69.05</v>
      </c>
      <c r="AE37" s="2">
        <f t="shared" si="0"/>
        <v>0.43999999999999773</v>
      </c>
      <c r="AF37" s="138">
        <f t="shared" si="1"/>
        <v>3.6337209302326201E-3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73.234800000000007</v>
      </c>
      <c r="Q38" s="2"/>
      <c r="X38" s="110">
        <v>42594</v>
      </c>
      <c r="Y38" s="9">
        <v>69.06</v>
      </c>
      <c r="Z38" s="9">
        <v>69.25</v>
      </c>
      <c r="AA38" s="9">
        <v>68.84</v>
      </c>
      <c r="AB38" s="9">
        <v>69.13</v>
      </c>
      <c r="AC38" s="104">
        <v>903100</v>
      </c>
      <c r="AD38" s="9">
        <v>68.8</v>
      </c>
      <c r="AE38" s="2">
        <f t="shared" si="0"/>
        <v>0.40999999999999659</v>
      </c>
      <c r="AF38" s="138">
        <f t="shared" si="1"/>
        <v>2.9078220412914746E-4</v>
      </c>
    </row>
    <row r="39" spans="1:32" ht="20.25" thickBot="1" x14ac:dyDescent="0.35">
      <c r="O39" s="83">
        <v>1.07</v>
      </c>
      <c r="P39" s="83">
        <f t="shared" si="3"/>
        <v>72.556700000000006</v>
      </c>
      <c r="Q39" s="2"/>
      <c r="T39" s="112" t="s">
        <v>92</v>
      </c>
      <c r="U39" s="2"/>
      <c r="X39" s="110">
        <v>42593</v>
      </c>
      <c r="Y39" s="9">
        <v>69.42</v>
      </c>
      <c r="Z39" s="9">
        <v>69.510000000000005</v>
      </c>
      <c r="AA39" s="9">
        <v>69.040000000000006</v>
      </c>
      <c r="AB39" s="9">
        <v>69.11</v>
      </c>
      <c r="AC39" s="104">
        <v>1796700</v>
      </c>
      <c r="AD39" s="9">
        <v>68.78</v>
      </c>
      <c r="AE39" s="2">
        <f t="shared" si="0"/>
        <v>0.46999999999999886</v>
      </c>
      <c r="AF39" s="138">
        <f t="shared" si="1"/>
        <v>-4.3427909669947473E-3</v>
      </c>
    </row>
    <row r="40" spans="1:32" ht="15.75" thickTop="1" x14ac:dyDescent="0.25">
      <c r="L40" t="s">
        <v>221</v>
      </c>
      <c r="M40" s="2">
        <f>K56+M56-F56</f>
        <v>523.61999999999898</v>
      </c>
      <c r="O40" s="83">
        <v>1.06</v>
      </c>
      <c r="P40" s="83">
        <f t="shared" si="3"/>
        <v>71.878600000000006</v>
      </c>
      <c r="Q40" s="2"/>
      <c r="T40" s="113" t="s">
        <v>98</v>
      </c>
      <c r="U40" s="106">
        <v>69.180000000000007</v>
      </c>
      <c r="X40" s="110">
        <v>42592</v>
      </c>
      <c r="Y40" s="9">
        <v>69.37</v>
      </c>
      <c r="Z40" s="9">
        <v>69.47</v>
      </c>
      <c r="AA40" s="9">
        <v>69.16</v>
      </c>
      <c r="AB40" s="9">
        <v>69.42</v>
      </c>
      <c r="AC40" s="104">
        <v>941800</v>
      </c>
      <c r="AD40" s="9">
        <v>69.08</v>
      </c>
      <c r="AE40" s="2">
        <f t="shared" si="0"/>
        <v>0.31000000000000227</v>
      </c>
      <c r="AF40" s="138">
        <f t="shared" si="1"/>
        <v>7.2432275822098546E-4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71.200500000000005</v>
      </c>
      <c r="Q41" s="2"/>
      <c r="T41" s="113" t="s">
        <v>99</v>
      </c>
      <c r="U41" s="106">
        <v>68.900000000000006</v>
      </c>
      <c r="X41" s="110">
        <v>42591</v>
      </c>
      <c r="Y41" s="9">
        <v>69.17</v>
      </c>
      <c r="Z41" s="9">
        <v>69.5</v>
      </c>
      <c r="AA41" s="9">
        <v>69</v>
      </c>
      <c r="AB41" s="9">
        <v>69.37</v>
      </c>
      <c r="AC41" s="104">
        <v>1053100</v>
      </c>
      <c r="AD41" s="9">
        <v>69.03</v>
      </c>
      <c r="AE41" s="2">
        <f t="shared" si="0"/>
        <v>0.5</v>
      </c>
      <c r="AF41" s="138">
        <f t="shared" si="1"/>
        <v>2.7600232423008464E-3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70.522400000000005</v>
      </c>
      <c r="Q42" s="2"/>
      <c r="T42" s="113" t="s">
        <v>100</v>
      </c>
      <c r="U42" s="106" t="s">
        <v>510</v>
      </c>
      <c r="X42" s="110">
        <v>42590</v>
      </c>
      <c r="Y42" s="9">
        <v>68.84</v>
      </c>
      <c r="Z42" s="9">
        <v>69.180000000000007</v>
      </c>
      <c r="AA42" s="9">
        <v>68.709999999999994</v>
      </c>
      <c r="AB42" s="9">
        <v>69.17</v>
      </c>
      <c r="AC42" s="104">
        <v>2194500</v>
      </c>
      <c r="AD42" s="9">
        <v>68.84</v>
      </c>
      <c r="AE42" s="2">
        <f t="shared" si="0"/>
        <v>0.47000000000001307</v>
      </c>
      <c r="AF42" s="138">
        <f t="shared" si="1"/>
        <v>4.8168150634944062E-3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69.844300000000004</v>
      </c>
      <c r="Q43" s="2"/>
      <c r="T43" s="113" t="s">
        <v>101</v>
      </c>
      <c r="U43" s="106" t="s">
        <v>511</v>
      </c>
      <c r="X43" s="110">
        <v>42587</v>
      </c>
      <c r="Y43" s="9">
        <v>68.72</v>
      </c>
      <c r="Z43" s="9">
        <v>68.97</v>
      </c>
      <c r="AA43" s="9">
        <v>68.5</v>
      </c>
      <c r="AB43" s="9">
        <v>68.84</v>
      </c>
      <c r="AC43" s="104">
        <v>1620200</v>
      </c>
      <c r="AD43" s="9">
        <v>68.510000000000005</v>
      </c>
      <c r="AE43" s="2">
        <f t="shared" si="0"/>
        <v>0.46999999999999886</v>
      </c>
      <c r="AF43" s="138">
        <f t="shared" si="1"/>
        <v>3.2215551325229796E-3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69.166200000000003</v>
      </c>
      <c r="Q44" s="2"/>
      <c r="T44" s="113" t="s">
        <v>102</v>
      </c>
      <c r="U44" s="106">
        <v>74.75</v>
      </c>
      <c r="X44" s="110">
        <v>42586</v>
      </c>
      <c r="Y44" s="9">
        <v>67.989999999999995</v>
      </c>
      <c r="Z44" s="9">
        <v>69.239999999999995</v>
      </c>
      <c r="AA44" s="9">
        <v>67.989999999999995</v>
      </c>
      <c r="AB44" s="9">
        <v>68.62</v>
      </c>
      <c r="AC44" s="104">
        <v>2149800</v>
      </c>
      <c r="AD44" s="9">
        <v>68.290000000000006</v>
      </c>
      <c r="AE44" s="2">
        <f t="shared" si="0"/>
        <v>1.25</v>
      </c>
      <c r="AF44" s="138">
        <f t="shared" si="1"/>
        <v>-1.4641288433370203E-4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68.488100000000003</v>
      </c>
      <c r="Q45" s="2"/>
      <c r="T45" s="113" t="s">
        <v>103</v>
      </c>
      <c r="U45" s="106">
        <v>0.98407900000000004</v>
      </c>
      <c r="X45" s="110">
        <v>42585</v>
      </c>
      <c r="Y45" s="9">
        <v>68.28</v>
      </c>
      <c r="Z45" s="9">
        <v>68.709999999999994</v>
      </c>
      <c r="AA45" s="9">
        <v>68.180000000000007</v>
      </c>
      <c r="AB45" s="9">
        <v>68.63</v>
      </c>
      <c r="AC45" s="104">
        <v>2032700</v>
      </c>
      <c r="AD45" s="9">
        <v>68.3</v>
      </c>
      <c r="AE45" s="2">
        <f t="shared" si="0"/>
        <v>0.52999999999998693</v>
      </c>
      <c r="AF45" s="138">
        <f t="shared" si="1"/>
        <v>7.6718796105044174E-3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67.81</v>
      </c>
      <c r="Q46" s="2"/>
      <c r="T46" s="113" t="s">
        <v>104</v>
      </c>
      <c r="U46" s="106" t="s">
        <v>317</v>
      </c>
      <c r="X46" s="110">
        <v>42584</v>
      </c>
      <c r="Y46" s="9">
        <v>68.33</v>
      </c>
      <c r="Z46" s="9">
        <v>68.55</v>
      </c>
      <c r="AA46" s="9">
        <v>68.03</v>
      </c>
      <c r="AB46" s="9">
        <v>68.11</v>
      </c>
      <c r="AC46" s="104">
        <v>1344400</v>
      </c>
      <c r="AD46" s="9">
        <v>67.78</v>
      </c>
      <c r="AE46" s="2">
        <f t="shared" si="0"/>
        <v>0.51999999999999602</v>
      </c>
      <c r="AF46" s="138">
        <f t="shared" si="1"/>
        <v>-4.11401704378489E-3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67.131900000000002</v>
      </c>
      <c r="Q47" s="2"/>
      <c r="T47" s="113"/>
      <c r="U47" s="106"/>
      <c r="X47" s="110">
        <v>42583</v>
      </c>
      <c r="Y47" s="9">
        <v>68.44</v>
      </c>
      <c r="Z47" s="9">
        <v>68.569999999999993</v>
      </c>
      <c r="AA47" s="9">
        <v>68.03</v>
      </c>
      <c r="AB47" s="9">
        <v>68.39</v>
      </c>
      <c r="AC47" s="104">
        <v>1728900</v>
      </c>
      <c r="AD47" s="9">
        <v>68.06</v>
      </c>
      <c r="AE47" s="2">
        <f t="shared" si="0"/>
        <v>0.53999999999999204</v>
      </c>
      <c r="AF47" s="138">
        <f t="shared" si="1"/>
        <v>8.8235294117655627E-4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66.453800000000001</v>
      </c>
      <c r="Q48" s="2"/>
      <c r="T48" s="113" t="s">
        <v>105</v>
      </c>
      <c r="U48" s="106" t="s">
        <v>512</v>
      </c>
      <c r="X48" s="110">
        <v>42580</v>
      </c>
      <c r="Y48" s="9">
        <v>68.91</v>
      </c>
      <c r="Z48" s="9">
        <v>68.98</v>
      </c>
      <c r="AA48" s="9">
        <v>68.099999999999994</v>
      </c>
      <c r="AB48" s="9">
        <v>68.33</v>
      </c>
      <c r="AC48" s="104">
        <v>2614600</v>
      </c>
      <c r="AD48" s="9">
        <v>68</v>
      </c>
      <c r="AE48" s="2">
        <f t="shared" si="0"/>
        <v>0.88000000000000966</v>
      </c>
      <c r="AF48" s="138">
        <f t="shared" si="1"/>
        <v>-1.2202208018593841E-2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65.775700000000001</v>
      </c>
      <c r="T49" s="113" t="s">
        <v>106</v>
      </c>
      <c r="U49" s="106" t="s">
        <v>332</v>
      </c>
      <c r="X49" s="110">
        <v>42579</v>
      </c>
      <c r="Y49" s="9">
        <v>68.84</v>
      </c>
      <c r="Z49" s="9">
        <v>69.37</v>
      </c>
      <c r="AA49" s="9">
        <v>68.64</v>
      </c>
      <c r="AB49" s="9">
        <v>69.17</v>
      </c>
      <c r="AC49" s="104">
        <v>903600</v>
      </c>
      <c r="AD49" s="9">
        <v>68.84</v>
      </c>
      <c r="AE49" s="2">
        <f t="shared" si="0"/>
        <v>0.73000000000000398</v>
      </c>
      <c r="AF49" s="138">
        <f t="shared" si="1"/>
        <v>4.5235663213192279E-3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65.0976</v>
      </c>
      <c r="T50" s="113" t="s">
        <v>107</v>
      </c>
      <c r="U50" s="107">
        <v>2295207</v>
      </c>
      <c r="X50" s="110">
        <v>42578</v>
      </c>
      <c r="Y50" s="9">
        <v>68.94</v>
      </c>
      <c r="Z50" s="9">
        <v>69.17</v>
      </c>
      <c r="AA50" s="9">
        <v>68.7</v>
      </c>
      <c r="AB50" s="9">
        <v>68.86</v>
      </c>
      <c r="AC50" s="104">
        <v>1321600</v>
      </c>
      <c r="AD50" s="9">
        <v>68.53</v>
      </c>
      <c r="AE50" s="2">
        <f t="shared" si="0"/>
        <v>0.46999999999999886</v>
      </c>
      <c r="AF50" s="138">
        <f t="shared" si="1"/>
        <v>-2.6197060107697734E-3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64.419499999999999</v>
      </c>
      <c r="T51" s="113" t="s">
        <v>110</v>
      </c>
      <c r="U51" s="107">
        <v>1601920</v>
      </c>
      <c r="X51" s="110">
        <v>42577</v>
      </c>
      <c r="Y51" s="9">
        <v>69.27</v>
      </c>
      <c r="Z51" s="9">
        <v>69.5</v>
      </c>
      <c r="AA51" s="9">
        <v>68.86</v>
      </c>
      <c r="AB51" s="9">
        <v>69.040000000000006</v>
      </c>
      <c r="AC51" s="104">
        <v>905700</v>
      </c>
      <c r="AD51" s="9">
        <v>68.709999999999994</v>
      </c>
      <c r="AE51" s="2">
        <f t="shared" si="0"/>
        <v>0.64000000000000057</v>
      </c>
      <c r="AF51" s="138">
        <f t="shared" si="1"/>
        <v>-2.6128610828858312E-3</v>
      </c>
    </row>
    <row r="52" spans="1:32" x14ac:dyDescent="0.25">
      <c r="O52" s="83">
        <v>0.94</v>
      </c>
      <c r="P52" s="83">
        <f t="shared" si="3"/>
        <v>63.741399999999999</v>
      </c>
      <c r="T52" s="113" t="s">
        <v>108</v>
      </c>
      <c r="U52" s="106" t="s">
        <v>513</v>
      </c>
      <c r="X52" s="110">
        <v>42576</v>
      </c>
      <c r="Y52" s="9">
        <v>69.16</v>
      </c>
      <c r="Z52" s="9">
        <v>69.3</v>
      </c>
      <c r="AA52" s="9">
        <v>69</v>
      </c>
      <c r="AB52" s="9">
        <v>69.22</v>
      </c>
      <c r="AC52" s="104">
        <v>1011700</v>
      </c>
      <c r="AD52" s="9">
        <v>68.89</v>
      </c>
      <c r="AE52" s="2">
        <f t="shared" si="0"/>
        <v>0.29999999999999716</v>
      </c>
      <c r="AF52" s="138">
        <f t="shared" si="1"/>
        <v>2.9040220705667252E-4</v>
      </c>
    </row>
    <row r="53" spans="1:32" x14ac:dyDescent="0.25">
      <c r="O53" s="83">
        <v>0.93</v>
      </c>
      <c r="P53" s="83">
        <f t="shared" si="3"/>
        <v>63.063300000000005</v>
      </c>
      <c r="T53" s="113" t="s">
        <v>111</v>
      </c>
      <c r="U53" s="106">
        <v>17.22</v>
      </c>
      <c r="X53" s="110">
        <v>42573</v>
      </c>
      <c r="Y53" s="9">
        <v>69.069999999999993</v>
      </c>
      <c r="Z53" s="9">
        <v>69.31</v>
      </c>
      <c r="AA53" s="9">
        <v>68.98</v>
      </c>
      <c r="AB53" s="9">
        <v>69.2</v>
      </c>
      <c r="AC53" s="104">
        <v>1185600</v>
      </c>
      <c r="AD53" s="9">
        <v>68.87</v>
      </c>
      <c r="AE53" s="2">
        <f t="shared" si="0"/>
        <v>0.32999999999999829</v>
      </c>
      <c r="AF53" s="138">
        <f t="shared" si="1"/>
        <v>4.5215869311552304E-3</v>
      </c>
    </row>
    <row r="54" spans="1:32" x14ac:dyDescent="0.25">
      <c r="O54" s="83">
        <v>0.92</v>
      </c>
      <c r="P54" s="83">
        <f t="shared" si="3"/>
        <v>62.385200000000005</v>
      </c>
      <c r="T54" s="113" t="s">
        <v>112</v>
      </c>
      <c r="U54" s="106">
        <v>3.97</v>
      </c>
      <c r="X54" s="110">
        <v>42572</v>
      </c>
      <c r="Y54" s="9">
        <v>69.069999999999993</v>
      </c>
      <c r="Z54" s="9">
        <v>69.12</v>
      </c>
      <c r="AA54" s="9">
        <v>68.8</v>
      </c>
      <c r="AB54" s="9">
        <v>68.89</v>
      </c>
      <c r="AC54" s="104">
        <v>1041300</v>
      </c>
      <c r="AD54" s="9">
        <v>68.56</v>
      </c>
      <c r="AE54" s="2">
        <f t="shared" si="0"/>
        <v>0.32000000000000739</v>
      </c>
      <c r="AF54" s="138">
        <f t="shared" si="1"/>
        <v>-3.0536571179292649E-3</v>
      </c>
    </row>
    <row r="55" spans="1:32" x14ac:dyDescent="0.25">
      <c r="O55" s="83">
        <v>0.91</v>
      </c>
      <c r="P55" s="83">
        <f t="shared" si="3"/>
        <v>61.707100000000004</v>
      </c>
      <c r="T55" s="113" t="s">
        <v>109</v>
      </c>
      <c r="U55" s="106" t="s">
        <v>437</v>
      </c>
      <c r="X55" s="110">
        <v>42571</v>
      </c>
      <c r="Y55" s="9">
        <v>69.27</v>
      </c>
      <c r="Z55" s="9">
        <v>69.3</v>
      </c>
      <c r="AA55" s="9">
        <v>68.989999999999995</v>
      </c>
      <c r="AB55" s="9">
        <v>69.099999999999994</v>
      </c>
      <c r="AC55" s="104">
        <v>865400</v>
      </c>
      <c r="AD55" s="9">
        <v>68.77</v>
      </c>
      <c r="AE55" s="2">
        <f t="shared" si="0"/>
        <v>0.31000000000000227</v>
      </c>
      <c r="AF55" s="138">
        <f t="shared" si="1"/>
        <v>-2.9073993313000202E-4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61.029000000000003</v>
      </c>
      <c r="X56" s="110">
        <v>42570</v>
      </c>
      <c r="Y56" s="9">
        <v>69.06</v>
      </c>
      <c r="Z56" s="9">
        <v>69.22</v>
      </c>
      <c r="AA56" s="9">
        <v>68.97</v>
      </c>
      <c r="AB56" s="9">
        <v>69.12</v>
      </c>
      <c r="AC56" s="104">
        <v>869400</v>
      </c>
      <c r="AD56" s="9">
        <v>68.790000000000006</v>
      </c>
      <c r="AE56" s="2">
        <f t="shared" si="0"/>
        <v>0.25</v>
      </c>
      <c r="AF56" s="138">
        <f t="shared" si="1"/>
        <v>-3.3323674297303096E-3</v>
      </c>
    </row>
    <row r="57" spans="1:32" x14ac:dyDescent="0.25">
      <c r="X57" s="110">
        <v>42569</v>
      </c>
      <c r="Y57" s="9">
        <v>69.59</v>
      </c>
      <c r="Z57" s="9">
        <v>69.75</v>
      </c>
      <c r="AA57" s="9">
        <v>69.28</v>
      </c>
      <c r="AB57" s="9">
        <v>69.349999999999994</v>
      </c>
      <c r="AC57" s="104">
        <v>1280400</v>
      </c>
      <c r="AD57" s="9">
        <v>69.02</v>
      </c>
      <c r="AE57" s="2">
        <f t="shared" si="0"/>
        <v>0.46999999999999886</v>
      </c>
      <c r="AF57" s="138">
        <f t="shared" si="1"/>
        <v>-1.8799710773681477E-3</v>
      </c>
    </row>
    <row r="58" spans="1:32" x14ac:dyDescent="0.25">
      <c r="X58" s="110">
        <v>42566</v>
      </c>
      <c r="Y58" s="9">
        <v>69.459999999999994</v>
      </c>
      <c r="Z58" s="9">
        <v>69.7</v>
      </c>
      <c r="AA58" s="9">
        <v>69.349999999999994</v>
      </c>
      <c r="AB58" s="9">
        <v>69.489999999999995</v>
      </c>
      <c r="AC58" s="104">
        <v>1490000</v>
      </c>
      <c r="AD58" s="9">
        <v>69.150000000000006</v>
      </c>
      <c r="AE58" s="2">
        <f t="shared" si="0"/>
        <v>0.35000000000000853</v>
      </c>
      <c r="AF58" s="138">
        <f t="shared" si="1"/>
        <v>2.4644824586836922E-3</v>
      </c>
    </row>
    <row r="59" spans="1:32" x14ac:dyDescent="0.25">
      <c r="X59" s="110">
        <v>42565</v>
      </c>
      <c r="Y59" s="9">
        <v>69.62</v>
      </c>
      <c r="Z59" s="9">
        <v>69.92</v>
      </c>
      <c r="AA59" s="9">
        <v>69.25</v>
      </c>
      <c r="AB59" s="9">
        <v>69.31</v>
      </c>
      <c r="AC59" s="104">
        <v>1454400</v>
      </c>
      <c r="AD59" s="9">
        <v>68.98</v>
      </c>
      <c r="AE59" s="2">
        <f t="shared" si="0"/>
        <v>0.67000000000000171</v>
      </c>
      <c r="AF59" s="138">
        <f t="shared" si="1"/>
        <v>4.3509789702689261E-4</v>
      </c>
    </row>
    <row r="60" spans="1:32" x14ac:dyDescent="0.25">
      <c r="X60" s="110">
        <v>42564</v>
      </c>
      <c r="Y60" s="9">
        <v>69.709999999999994</v>
      </c>
      <c r="Z60" s="9">
        <v>69.75</v>
      </c>
      <c r="AA60" s="9">
        <v>69.22</v>
      </c>
      <c r="AB60" s="9">
        <v>69.28</v>
      </c>
      <c r="AC60" s="104">
        <v>2002600</v>
      </c>
      <c r="AD60" s="9">
        <v>68.95</v>
      </c>
      <c r="AE60" s="2">
        <f t="shared" si="0"/>
        <v>0.53000000000000114</v>
      </c>
      <c r="AF60" s="138">
        <f t="shared" si="1"/>
        <v>-4.4758879584175792E-3</v>
      </c>
    </row>
    <row r="61" spans="1:32" x14ac:dyDescent="0.25">
      <c r="X61" s="110">
        <v>42563</v>
      </c>
      <c r="Y61" s="9">
        <v>70.25</v>
      </c>
      <c r="Z61" s="9">
        <v>70.38</v>
      </c>
      <c r="AA61" s="9">
        <v>69.58</v>
      </c>
      <c r="AB61" s="9">
        <v>69.599999999999994</v>
      </c>
      <c r="AC61" s="104">
        <v>2316900</v>
      </c>
      <c r="AD61" s="9">
        <v>69.260000000000005</v>
      </c>
      <c r="AE61" s="2">
        <f t="shared" si="0"/>
        <v>0.79999999999999716</v>
      </c>
      <c r="AF61" s="138">
        <f t="shared" si="1"/>
        <v>-4.8850574712642203E-3</v>
      </c>
    </row>
    <row r="62" spans="1:32" x14ac:dyDescent="0.25">
      <c r="X62" s="110">
        <v>42562</v>
      </c>
      <c r="Y62" s="9">
        <v>69.66</v>
      </c>
      <c r="Z62" s="9">
        <v>70.12</v>
      </c>
      <c r="AA62" s="9">
        <v>69.510000000000005</v>
      </c>
      <c r="AB62" s="9">
        <v>69.94</v>
      </c>
      <c r="AC62" s="104">
        <v>1698200</v>
      </c>
      <c r="AD62" s="9">
        <v>69.599999999999994</v>
      </c>
      <c r="AE62" s="2">
        <f t="shared" si="0"/>
        <v>0.60999999999999943</v>
      </c>
      <c r="AF62" s="138">
        <f t="shared" si="1"/>
        <v>4.0392383150607003E-3</v>
      </c>
    </row>
    <row r="63" spans="1:32" x14ac:dyDescent="0.25">
      <c r="X63" s="110">
        <v>42559</v>
      </c>
      <c r="Y63" s="9">
        <v>69.680000000000007</v>
      </c>
      <c r="Z63" s="9">
        <v>69.69</v>
      </c>
      <c r="AA63" s="9">
        <v>69.06</v>
      </c>
      <c r="AB63" s="9">
        <v>69.66</v>
      </c>
      <c r="AC63" s="104">
        <v>1675600</v>
      </c>
      <c r="AD63" s="9">
        <v>69.319999999999993</v>
      </c>
      <c r="AE63" s="2">
        <f t="shared" si="0"/>
        <v>0.62999999999999545</v>
      </c>
      <c r="AF63" s="138">
        <f t="shared" si="1"/>
        <v>1.0348345722197783E-2</v>
      </c>
    </row>
    <row r="64" spans="1:32" x14ac:dyDescent="0.25">
      <c r="X64" s="110">
        <v>42558</v>
      </c>
      <c r="Y64" s="9">
        <v>69.45</v>
      </c>
      <c r="Z64" s="9">
        <v>69.77</v>
      </c>
      <c r="AA64" s="9">
        <v>68.790000000000006</v>
      </c>
      <c r="AB64" s="9">
        <v>68.94</v>
      </c>
      <c r="AC64" s="104">
        <v>1928200</v>
      </c>
      <c r="AD64" s="9">
        <v>68.61</v>
      </c>
      <c r="AE64" s="2">
        <f t="shared" si="0"/>
        <v>0.97999999999998977</v>
      </c>
      <c r="AF64" s="138">
        <f t="shared" si="1"/>
        <v>-7.3784722222223209E-3</v>
      </c>
    </row>
    <row r="65" spans="24:32" x14ac:dyDescent="0.25">
      <c r="X65" s="110">
        <v>42557</v>
      </c>
      <c r="Y65" s="9">
        <v>69.12</v>
      </c>
      <c r="Z65" s="9">
        <v>69.680000000000007</v>
      </c>
      <c r="AA65" s="9">
        <v>69.05</v>
      </c>
      <c r="AB65" s="9">
        <v>69.459999999999994</v>
      </c>
      <c r="AC65" s="104">
        <v>2210300</v>
      </c>
      <c r="AD65" s="9">
        <v>69.12</v>
      </c>
      <c r="AE65" s="2">
        <f t="shared" si="0"/>
        <v>0.63000000000000966</v>
      </c>
      <c r="AF65" s="138">
        <f t="shared" si="1"/>
        <v>2.029573789504191E-3</v>
      </c>
    </row>
    <row r="66" spans="24:32" x14ac:dyDescent="0.25">
      <c r="X66" s="110">
        <v>42556</v>
      </c>
      <c r="Y66" s="9">
        <v>69.290000000000006</v>
      </c>
      <c r="Z66" s="9">
        <v>69.75</v>
      </c>
      <c r="AA66" s="9">
        <v>69.040000000000006</v>
      </c>
      <c r="AB66" s="9">
        <v>69.31</v>
      </c>
      <c r="AC66" s="104">
        <v>2234900</v>
      </c>
      <c r="AD66" s="9">
        <v>68.98</v>
      </c>
      <c r="AE66" s="2">
        <f t="shared" si="0"/>
        <v>0.70999999999999375</v>
      </c>
      <c r="AF66" s="138">
        <f t="shared" si="1"/>
        <v>-3.4672060098236424E-3</v>
      </c>
    </row>
    <row r="67" spans="24:32" x14ac:dyDescent="0.25">
      <c r="X67" s="110">
        <v>42552</v>
      </c>
      <c r="Y67" s="9">
        <v>69.95</v>
      </c>
      <c r="Z67" s="9">
        <v>69.95</v>
      </c>
      <c r="AA67" s="9">
        <v>69.48</v>
      </c>
      <c r="AB67" s="9">
        <v>69.56</v>
      </c>
      <c r="AC67" s="104">
        <v>1971600</v>
      </c>
      <c r="AD67" s="9">
        <v>69.22</v>
      </c>
      <c r="AE67" s="2">
        <f>Z67-AA67</f>
        <v>0.46999999999999886</v>
      </c>
      <c r="AF67" s="138" t="e">
        <f>AD67/#REF!-1</f>
        <v>#REF!</v>
      </c>
    </row>
    <row r="68" spans="24:32" x14ac:dyDescent="0.25">
      <c r="X68" s="110">
        <v>42551</v>
      </c>
      <c r="Y68" s="9">
        <v>68.540000000000006</v>
      </c>
      <c r="Z68" s="9">
        <v>69.95</v>
      </c>
      <c r="AA68" s="9">
        <v>68.52</v>
      </c>
      <c r="AB68" s="9">
        <v>69.95</v>
      </c>
      <c r="AC68" s="104">
        <v>2638000</v>
      </c>
      <c r="AD68" s="9">
        <v>69.61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15" priority="19">
      <formula>F27&gt;0</formula>
    </cfRule>
    <cfRule type="expression" dxfId="214" priority="20">
      <formula>F27&lt;0</formula>
    </cfRule>
  </conditionalFormatting>
  <conditionalFormatting sqref="F37:F38">
    <cfRule type="expression" dxfId="213" priority="17">
      <formula>F37&gt;0</formula>
    </cfRule>
    <cfRule type="expression" dxfId="212" priority="18">
      <formula>F37&lt;0</formula>
    </cfRule>
  </conditionalFormatting>
  <conditionalFormatting sqref="H27:H32">
    <cfRule type="expression" dxfId="211" priority="15">
      <formula>H27&gt;0</formula>
    </cfRule>
    <cfRule type="expression" dxfId="210" priority="16">
      <formula>H27&lt;0</formula>
    </cfRule>
  </conditionalFormatting>
  <conditionalFormatting sqref="Q7">
    <cfRule type="expression" dxfId="209" priority="3">
      <formula>Q7&gt;0</formula>
    </cfRule>
    <cfRule type="expression" dxfId="208" priority="4">
      <formula>Q7&lt;0</formula>
    </cfRule>
  </conditionalFormatting>
  <conditionalFormatting sqref="Q8">
    <cfRule type="expression" dxfId="207" priority="1">
      <formula>Q8&gt;0</formula>
    </cfRule>
    <cfRule type="expression" dxfId="20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5" max="15" width="13.25" bestFit="1" customWidth="1"/>
    <col min="20" max="20" width="18.625" bestFit="1" customWidth="1"/>
    <col min="21" max="21" width="35.625" bestFit="1" customWidth="1"/>
    <col min="23" max="23" width="11.875" style="30" customWidth="1"/>
    <col min="24" max="24" width="8" style="2" customWidth="1"/>
    <col min="25" max="27" width="6" style="2" bestFit="1" customWidth="1"/>
    <col min="29" max="29" width="10.25" style="2" bestFit="1" customWidth="1"/>
    <col min="30" max="30" width="13.625" customWidth="1"/>
    <col min="31" max="31" width="13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42646</v>
      </c>
      <c r="X2" s="40">
        <v>96.59</v>
      </c>
      <c r="Y2" s="40">
        <v>97.12</v>
      </c>
      <c r="Z2" s="40">
        <v>96.33</v>
      </c>
      <c r="AA2" s="40">
        <v>96.91</v>
      </c>
      <c r="AB2" s="95">
        <v>1349000</v>
      </c>
      <c r="AC2" s="40">
        <v>96.91</v>
      </c>
      <c r="AD2" s="2">
        <f>Y2-Z2</f>
        <v>0.79000000000000625</v>
      </c>
      <c r="AE2" s="138">
        <f>AC2/AC3-1</f>
        <v>-1.5454358128993428E-3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97.04</v>
      </c>
      <c r="W3" s="157">
        <v>42643</v>
      </c>
      <c r="X3" s="40">
        <v>95.52</v>
      </c>
      <c r="Y3" s="40">
        <v>97.28</v>
      </c>
      <c r="Z3" s="40">
        <v>95.29</v>
      </c>
      <c r="AA3" s="40">
        <v>97.06</v>
      </c>
      <c r="AB3" s="95">
        <v>1888200</v>
      </c>
      <c r="AC3" s="40">
        <v>97.06</v>
      </c>
      <c r="AD3" s="2">
        <f t="shared" ref="AD3:AD66" si="0">Y3-Z3</f>
        <v>1.9899999999999949</v>
      </c>
      <c r="AE3" s="138">
        <f t="shared" ref="AE3:AE66" si="1">AC3/AC4-1</f>
        <v>2.0073568050446688E-2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97.04</v>
      </c>
      <c r="R4" s="527">
        <v>1.2999999999999999E-2</v>
      </c>
      <c r="W4" s="157">
        <v>42642</v>
      </c>
      <c r="X4" s="40">
        <v>95.55</v>
      </c>
      <c r="Y4" s="40">
        <v>95.87</v>
      </c>
      <c r="Z4" s="40">
        <v>94.84</v>
      </c>
      <c r="AA4" s="40">
        <v>95.15</v>
      </c>
      <c r="AB4" s="95">
        <v>1796500</v>
      </c>
      <c r="AC4" s="40">
        <v>95.15</v>
      </c>
      <c r="AD4" s="2">
        <f t="shared" si="0"/>
        <v>1.0300000000000011</v>
      </c>
      <c r="AE4" s="138">
        <f t="shared" si="1"/>
        <v>-3.9778080184235121E-3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42641</v>
      </c>
      <c r="X5" s="40">
        <v>94.5</v>
      </c>
      <c r="Y5" s="40">
        <v>95.62</v>
      </c>
      <c r="Z5" s="40">
        <v>94.17</v>
      </c>
      <c r="AA5" s="40">
        <v>95.53</v>
      </c>
      <c r="AB5" s="95">
        <v>1100000</v>
      </c>
      <c r="AC5" s="40">
        <v>95.53</v>
      </c>
      <c r="AD5" s="2">
        <f t="shared" si="0"/>
        <v>1.4500000000000028</v>
      </c>
      <c r="AE5" s="138">
        <f t="shared" si="1"/>
        <v>1.1113463166807724E-2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42640</v>
      </c>
      <c r="X6" s="40">
        <v>93.25</v>
      </c>
      <c r="Y6" s="40">
        <v>94.72</v>
      </c>
      <c r="Z6" s="40">
        <v>93.15</v>
      </c>
      <c r="AA6" s="40">
        <v>94.48</v>
      </c>
      <c r="AB6" s="95">
        <v>1086500</v>
      </c>
      <c r="AC6" s="40">
        <v>94.48</v>
      </c>
      <c r="AD6" s="2">
        <f t="shared" si="0"/>
        <v>1.5699999999999932</v>
      </c>
      <c r="AE6" s="138">
        <f t="shared" si="1"/>
        <v>1.2864493996569415E-2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185</v>
      </c>
      <c r="Q7" s="2">
        <f>Q10+Q8</f>
        <v>-168.6200000000008</v>
      </c>
      <c r="R7">
        <v>0</v>
      </c>
      <c r="W7" s="157">
        <v>42639</v>
      </c>
      <c r="X7" s="40">
        <v>93.07</v>
      </c>
      <c r="Y7" s="40">
        <v>94.05</v>
      </c>
      <c r="Z7" s="40">
        <v>92.84</v>
      </c>
      <c r="AA7" s="40">
        <v>93.28</v>
      </c>
      <c r="AB7" s="95">
        <v>1114700</v>
      </c>
      <c r="AC7" s="40">
        <v>93.28</v>
      </c>
      <c r="AD7" s="2">
        <f t="shared" si="0"/>
        <v>1.2099999999999937</v>
      </c>
      <c r="AE7" s="138">
        <f t="shared" si="1"/>
        <v>-3.6317026276436737E-3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57">
        <v>42636</v>
      </c>
      <c r="X8" s="40">
        <v>93.48</v>
      </c>
      <c r="Y8" s="40">
        <v>94.23</v>
      </c>
      <c r="Z8" s="40">
        <v>93.25</v>
      </c>
      <c r="AA8" s="40">
        <v>93.62</v>
      </c>
      <c r="AB8" s="95">
        <v>889500</v>
      </c>
      <c r="AC8" s="40">
        <v>93.62</v>
      </c>
      <c r="AD8" s="2">
        <f t="shared" si="0"/>
        <v>0.98000000000000398</v>
      </c>
      <c r="AE8" s="138">
        <f t="shared" si="1"/>
        <v>-3.0880630390799357E-3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57">
        <v>42635</v>
      </c>
      <c r="X9" s="40">
        <v>93.78</v>
      </c>
      <c r="Y9" s="40">
        <v>94.39</v>
      </c>
      <c r="Z9" s="40">
        <v>93.64</v>
      </c>
      <c r="AA9" s="40">
        <v>93.91</v>
      </c>
      <c r="AB9" s="95">
        <v>1280100</v>
      </c>
      <c r="AC9" s="40">
        <v>93.91</v>
      </c>
      <c r="AD9" s="2">
        <f t="shared" si="0"/>
        <v>0.75</v>
      </c>
      <c r="AE9" s="138">
        <f t="shared" si="1"/>
        <v>8.5919879712168523E-3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M33</f>
        <v>-168.6200000000008</v>
      </c>
      <c r="W10" s="157">
        <v>42634</v>
      </c>
      <c r="X10" s="40">
        <v>92.03</v>
      </c>
      <c r="Y10" s="40">
        <v>93.31</v>
      </c>
      <c r="Z10" s="40">
        <v>91.89</v>
      </c>
      <c r="AA10" s="40">
        <v>93.11</v>
      </c>
      <c r="AB10" s="95">
        <v>1253700</v>
      </c>
      <c r="AC10" s="40">
        <v>93.11</v>
      </c>
      <c r="AD10" s="2">
        <f t="shared" si="0"/>
        <v>1.4200000000000017</v>
      </c>
      <c r="AE10" s="138">
        <f t="shared" si="1"/>
        <v>1.2946040034812922E-2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2.4299999999999999E-2</v>
      </c>
      <c r="W11" s="157">
        <v>42633</v>
      </c>
      <c r="X11" s="40">
        <v>92.38</v>
      </c>
      <c r="Y11" s="40">
        <v>92.53</v>
      </c>
      <c r="Z11" s="40">
        <v>91.61</v>
      </c>
      <c r="AA11" s="40">
        <v>91.92</v>
      </c>
      <c r="AB11" s="95">
        <v>1369500</v>
      </c>
      <c r="AC11" s="40">
        <v>91.92</v>
      </c>
      <c r="AD11" s="2">
        <f t="shared" si="0"/>
        <v>0.92000000000000171</v>
      </c>
      <c r="AE11" s="138">
        <f t="shared" si="1"/>
        <v>-1.1952624144300206E-3</v>
      </c>
    </row>
    <row r="12" spans="1:31" x14ac:dyDescent="0.25">
      <c r="W12" s="157">
        <v>42632</v>
      </c>
      <c r="X12" s="40">
        <v>91.76</v>
      </c>
      <c r="Y12" s="40">
        <v>92.67</v>
      </c>
      <c r="Z12" s="40">
        <v>91.76</v>
      </c>
      <c r="AA12" s="40">
        <v>92.03</v>
      </c>
      <c r="AB12" s="95">
        <v>1111100</v>
      </c>
      <c r="AC12" s="40">
        <v>92.03</v>
      </c>
      <c r="AD12" s="2">
        <f t="shared" si="0"/>
        <v>0.90999999999999659</v>
      </c>
      <c r="AE12" s="138">
        <f t="shared" si="1"/>
        <v>7.443897099069563E-3</v>
      </c>
    </row>
    <row r="13" spans="1:31" x14ac:dyDescent="0.25">
      <c r="W13" s="157">
        <v>42629</v>
      </c>
      <c r="X13" s="40">
        <v>91.06</v>
      </c>
      <c r="Y13" s="40">
        <v>91.78</v>
      </c>
      <c r="Z13" s="40">
        <v>90.44</v>
      </c>
      <c r="AA13" s="40">
        <v>91.35</v>
      </c>
      <c r="AB13" s="95">
        <v>2074000</v>
      </c>
      <c r="AC13" s="40">
        <v>91.35</v>
      </c>
      <c r="AD13" s="2">
        <f t="shared" si="0"/>
        <v>1.3400000000000034</v>
      </c>
      <c r="AE13" s="138">
        <f t="shared" si="1"/>
        <v>-1.7484427931374613E-3</v>
      </c>
    </row>
    <row r="14" spans="1:31" x14ac:dyDescent="0.25">
      <c r="W14" s="157">
        <v>42628</v>
      </c>
      <c r="X14" s="40">
        <v>90.36</v>
      </c>
      <c r="Y14" s="40">
        <v>91.94</v>
      </c>
      <c r="Z14" s="40">
        <v>89.92</v>
      </c>
      <c r="AA14" s="40">
        <v>91.51</v>
      </c>
      <c r="AB14" s="95">
        <v>1476500</v>
      </c>
      <c r="AC14" s="40">
        <v>91.51</v>
      </c>
      <c r="AD14" s="2">
        <f t="shared" si="0"/>
        <v>2.019999999999996</v>
      </c>
      <c r="AE14" s="138">
        <f t="shared" si="1"/>
        <v>9.2643652806883026E-3</v>
      </c>
    </row>
    <row r="15" spans="1:31" x14ac:dyDescent="0.25">
      <c r="W15" s="157">
        <v>42627</v>
      </c>
      <c r="X15" s="40">
        <v>90.52</v>
      </c>
      <c r="Y15" s="40">
        <v>91.66</v>
      </c>
      <c r="Z15" s="40">
        <v>90.22</v>
      </c>
      <c r="AA15" s="40">
        <v>90.67</v>
      </c>
      <c r="AB15" s="95">
        <v>1714200</v>
      </c>
      <c r="AC15" s="40">
        <v>90.67</v>
      </c>
      <c r="AD15" s="2">
        <f t="shared" si="0"/>
        <v>1.4399999999999977</v>
      </c>
      <c r="AE15" s="138">
        <f t="shared" si="1"/>
        <v>-7.7143486885600243E-4</v>
      </c>
    </row>
    <row r="16" spans="1:31" x14ac:dyDescent="0.25">
      <c r="W16" s="157">
        <v>42626</v>
      </c>
      <c r="X16" s="40">
        <v>91.44</v>
      </c>
      <c r="Y16" s="40">
        <v>92.12</v>
      </c>
      <c r="Z16" s="40">
        <v>90.3</v>
      </c>
      <c r="AA16" s="40">
        <v>90.74</v>
      </c>
      <c r="AB16" s="95">
        <v>1102300</v>
      </c>
      <c r="AC16" s="40">
        <v>90.74</v>
      </c>
      <c r="AD16" s="2">
        <f t="shared" si="0"/>
        <v>1.8200000000000074</v>
      </c>
      <c r="AE16" s="138">
        <f t="shared" si="1"/>
        <v>-1.7752760337735429E-2</v>
      </c>
    </row>
    <row r="17" spans="1:31" x14ac:dyDescent="0.25">
      <c r="W17" s="157">
        <v>42625</v>
      </c>
      <c r="X17" s="40">
        <v>90.69</v>
      </c>
      <c r="Y17" s="40">
        <v>93.03</v>
      </c>
      <c r="Z17" s="40">
        <v>90.21</v>
      </c>
      <c r="AA17" s="40">
        <v>92.38</v>
      </c>
      <c r="AB17" s="95">
        <v>1413500</v>
      </c>
      <c r="AC17" s="40">
        <v>92.38</v>
      </c>
      <c r="AD17" s="2">
        <f t="shared" si="0"/>
        <v>2.8200000000000074</v>
      </c>
      <c r="AE17" s="138">
        <f t="shared" si="1"/>
        <v>1.7625027539105442E-2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42622</v>
      </c>
      <c r="X18" s="40">
        <v>93.29</v>
      </c>
      <c r="Y18" s="40">
        <v>93.29</v>
      </c>
      <c r="Z18" s="40">
        <v>90.75</v>
      </c>
      <c r="AA18" s="40">
        <v>90.78</v>
      </c>
      <c r="AB18" s="95">
        <v>1646200</v>
      </c>
      <c r="AC18" s="40">
        <v>90.78</v>
      </c>
      <c r="AD18" s="2">
        <f t="shared" si="0"/>
        <v>2.5400000000000063</v>
      </c>
      <c r="AE18" s="138">
        <f t="shared" si="1"/>
        <v>-3.4152569422278956E-2</v>
      </c>
    </row>
    <row r="19" spans="1:31" x14ac:dyDescent="0.25">
      <c r="W19" s="157">
        <v>42621</v>
      </c>
      <c r="X19" s="40">
        <v>94</v>
      </c>
      <c r="Y19" s="40">
        <v>94.92</v>
      </c>
      <c r="Z19" s="40">
        <v>93.24</v>
      </c>
      <c r="AA19" s="40">
        <v>93.99</v>
      </c>
      <c r="AB19" s="95">
        <v>1271600</v>
      </c>
      <c r="AC19" s="40">
        <v>93.99</v>
      </c>
      <c r="AD19" s="2">
        <f t="shared" si="0"/>
        <v>1.6800000000000068</v>
      </c>
      <c r="AE19" s="138">
        <f t="shared" si="1"/>
        <v>5.3225463061523648E-4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157">
        <v>42620</v>
      </c>
      <c r="X20" s="40">
        <v>94.93</v>
      </c>
      <c r="Y20" s="40">
        <v>95.97</v>
      </c>
      <c r="Z20" s="40">
        <v>93.76</v>
      </c>
      <c r="AA20" s="40">
        <v>93.94</v>
      </c>
      <c r="AB20" s="95">
        <v>2427700</v>
      </c>
      <c r="AC20" s="40">
        <v>93.94</v>
      </c>
      <c r="AD20" s="2">
        <f t="shared" si="0"/>
        <v>2.2099999999999937</v>
      </c>
      <c r="AE20" s="138">
        <f t="shared" si="1"/>
        <v>-1.2716763005780396E-2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42619</v>
      </c>
      <c r="X21" s="40">
        <v>94.16</v>
      </c>
      <c r="Y21" s="40">
        <v>95.15</v>
      </c>
      <c r="Z21" s="40">
        <v>94.04</v>
      </c>
      <c r="AA21" s="40">
        <v>95.15</v>
      </c>
      <c r="AB21" s="95">
        <v>1553600</v>
      </c>
      <c r="AC21" s="40">
        <v>95.15</v>
      </c>
      <c r="AD21" s="2">
        <f t="shared" si="0"/>
        <v>1.1099999999999994</v>
      </c>
      <c r="AE21" s="138">
        <f t="shared" si="1"/>
        <v>1.0514018691588856E-2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42615</v>
      </c>
      <c r="X22" s="40">
        <v>94.09</v>
      </c>
      <c r="Y22" s="40">
        <v>94.8</v>
      </c>
      <c r="Z22" s="40">
        <v>93.69</v>
      </c>
      <c r="AA22" s="40">
        <v>94.16</v>
      </c>
      <c r="AB22" s="95">
        <v>774200</v>
      </c>
      <c r="AC22" s="40">
        <v>94.16</v>
      </c>
      <c r="AD22" s="2">
        <f t="shared" si="0"/>
        <v>1.1099999999999994</v>
      </c>
      <c r="AE22" s="138">
        <f t="shared" si="1"/>
        <v>3.8379530916843319E-3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193</v>
      </c>
      <c r="W23" s="157">
        <v>42614</v>
      </c>
      <c r="X23" s="40">
        <v>94.11</v>
      </c>
      <c r="Y23" s="40">
        <v>94.25</v>
      </c>
      <c r="Z23" s="40">
        <v>92.88</v>
      </c>
      <c r="AA23" s="40">
        <v>93.8</v>
      </c>
      <c r="AB23" s="95">
        <v>1142600</v>
      </c>
      <c r="AC23" s="40">
        <v>93.8</v>
      </c>
      <c r="AD23" s="2">
        <f t="shared" si="0"/>
        <v>1.3700000000000045</v>
      </c>
      <c r="AE23" s="138">
        <f t="shared" si="1"/>
        <v>-1.0649627263046302E-3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42613</v>
      </c>
      <c r="X24" s="40">
        <v>94.07</v>
      </c>
      <c r="Y24" s="40">
        <v>94.43</v>
      </c>
      <c r="Z24" s="40">
        <v>93.26</v>
      </c>
      <c r="AA24" s="40">
        <v>93.9</v>
      </c>
      <c r="AB24" s="95">
        <v>1544700</v>
      </c>
      <c r="AC24" s="40">
        <v>93.9</v>
      </c>
      <c r="AD24" s="2">
        <f t="shared" si="0"/>
        <v>1.1700000000000017</v>
      </c>
      <c r="AE24" s="138">
        <f t="shared" si="1"/>
        <v>-4.9803963123874473E-3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42612</v>
      </c>
      <c r="X25" s="40">
        <v>94.01</v>
      </c>
      <c r="Y25" s="40">
        <v>94.37</v>
      </c>
      <c r="Z25" s="40">
        <v>93.54</v>
      </c>
      <c r="AA25" s="40">
        <v>94.37</v>
      </c>
      <c r="AB25" s="95">
        <v>1398900</v>
      </c>
      <c r="AC25" s="40">
        <v>94.37</v>
      </c>
      <c r="AD25" s="2">
        <f t="shared" si="0"/>
        <v>0.82999999999999829</v>
      </c>
      <c r="AE25" s="138">
        <f t="shared" si="1"/>
        <v>3.8293798532071932E-3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42611</v>
      </c>
      <c r="X26" s="40">
        <v>92.23</v>
      </c>
      <c r="Y26" s="40">
        <v>94.3</v>
      </c>
      <c r="Z26" s="40">
        <v>92.12</v>
      </c>
      <c r="AA26" s="40">
        <v>94.01</v>
      </c>
      <c r="AB26" s="95">
        <v>1721000</v>
      </c>
      <c r="AC26" s="40">
        <v>94.01</v>
      </c>
      <c r="AD26" s="2">
        <f t="shared" si="0"/>
        <v>2.1799999999999926</v>
      </c>
      <c r="AE26" s="138">
        <f t="shared" si="1"/>
        <v>1.8857700227593144E-2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42608</v>
      </c>
      <c r="X27" s="40">
        <v>92.16</v>
      </c>
      <c r="Y27" s="40">
        <v>92.97</v>
      </c>
      <c r="Z27" s="40">
        <v>91.9</v>
      </c>
      <c r="AA27" s="40">
        <v>92.27</v>
      </c>
      <c r="AB27" s="95">
        <v>1322700</v>
      </c>
      <c r="AC27" s="40">
        <v>92.27</v>
      </c>
      <c r="AD27" s="2">
        <f t="shared" si="0"/>
        <v>1.0699999999999932</v>
      </c>
      <c r="AE27" s="138">
        <f t="shared" si="1"/>
        <v>2.0634231103389133E-3</v>
      </c>
    </row>
    <row r="28" spans="1:31" x14ac:dyDescent="0.25">
      <c r="W28" s="157">
        <v>42607</v>
      </c>
      <c r="X28" s="40">
        <v>91.91</v>
      </c>
      <c r="Y28" s="40">
        <v>92.67</v>
      </c>
      <c r="Z28" s="40">
        <v>91.85</v>
      </c>
      <c r="AA28" s="40">
        <v>92.08</v>
      </c>
      <c r="AB28" s="95">
        <v>1075400</v>
      </c>
      <c r="AC28" s="40">
        <v>92.08</v>
      </c>
      <c r="AD28" s="2">
        <f t="shared" si="0"/>
        <v>0.82000000000000739</v>
      </c>
      <c r="AE28" s="138">
        <f t="shared" si="1"/>
        <v>-2.1715526601517876E-4</v>
      </c>
    </row>
    <row r="29" spans="1:31" x14ac:dyDescent="0.25">
      <c r="W29" s="157">
        <v>42606</v>
      </c>
      <c r="X29" s="40">
        <v>91.98</v>
      </c>
      <c r="Y29" s="40">
        <v>92.33</v>
      </c>
      <c r="Z29" s="40">
        <v>91.79</v>
      </c>
      <c r="AA29" s="40">
        <v>92.1</v>
      </c>
      <c r="AB29" s="95">
        <v>793700</v>
      </c>
      <c r="AC29" s="40">
        <v>92.1</v>
      </c>
      <c r="AD29" s="2">
        <f t="shared" si="0"/>
        <v>0.53999999999999204</v>
      </c>
      <c r="AE29" s="138">
        <f t="shared" si="1"/>
        <v>7.6062153645550801E-4</v>
      </c>
    </row>
    <row r="30" spans="1:31" x14ac:dyDescent="0.25">
      <c r="W30" s="157">
        <v>42605</v>
      </c>
      <c r="X30" s="40">
        <v>91.9</v>
      </c>
      <c r="Y30" s="40">
        <v>92.19</v>
      </c>
      <c r="Z30" s="40">
        <v>91.52</v>
      </c>
      <c r="AA30" s="40">
        <v>92.03</v>
      </c>
      <c r="AB30" s="95">
        <v>723000</v>
      </c>
      <c r="AC30" s="40">
        <v>92.03</v>
      </c>
      <c r="AD30" s="2">
        <f t="shared" si="0"/>
        <v>0.67000000000000171</v>
      </c>
      <c r="AE30" s="138">
        <f t="shared" si="1"/>
        <v>7.3336252189142304E-3</v>
      </c>
    </row>
    <row r="31" spans="1:31" x14ac:dyDescent="0.25">
      <c r="W31" s="157">
        <v>42604</v>
      </c>
      <c r="X31" s="40">
        <v>91.5</v>
      </c>
      <c r="Y31" s="40">
        <v>91.58</v>
      </c>
      <c r="Z31" s="40">
        <v>91.01</v>
      </c>
      <c r="AA31" s="40">
        <v>91.36</v>
      </c>
      <c r="AB31" s="95">
        <v>811500</v>
      </c>
      <c r="AC31" s="40">
        <v>91.36</v>
      </c>
      <c r="AD31" s="2">
        <f t="shared" si="0"/>
        <v>0.56999999999999318</v>
      </c>
      <c r="AE31" s="138">
        <f t="shared" si="1"/>
        <v>-2.402271238261644E-3</v>
      </c>
    </row>
    <row r="32" spans="1:31" x14ac:dyDescent="0.25">
      <c r="W32" s="157">
        <v>42601</v>
      </c>
      <c r="X32" s="40">
        <v>91.3</v>
      </c>
      <c r="Y32" s="40">
        <v>91.96</v>
      </c>
      <c r="Z32" s="40">
        <v>91.05</v>
      </c>
      <c r="AA32" s="40">
        <v>91.58</v>
      </c>
      <c r="AB32" s="95">
        <v>1078400</v>
      </c>
      <c r="AC32" s="40">
        <v>91.58</v>
      </c>
      <c r="AD32" s="2">
        <f t="shared" si="0"/>
        <v>0.90999999999999659</v>
      </c>
      <c r="AE32" s="138">
        <f t="shared" si="1"/>
        <v>-9.817824806370723E-4</v>
      </c>
    </row>
    <row r="33" spans="1:31" x14ac:dyDescent="0.25">
      <c r="L33" t="s">
        <v>65</v>
      </c>
      <c r="M33" s="2">
        <f>K51+M51-F51</f>
        <v>-168.6200000000008</v>
      </c>
      <c r="W33" s="157">
        <v>42600</v>
      </c>
      <c r="X33" s="40">
        <v>89.83</v>
      </c>
      <c r="Y33" s="40">
        <v>91.67</v>
      </c>
      <c r="Z33" s="40">
        <v>89.65</v>
      </c>
      <c r="AA33" s="40">
        <v>91.67</v>
      </c>
      <c r="AB33" s="95">
        <v>1580900</v>
      </c>
      <c r="AC33" s="40">
        <v>91.67</v>
      </c>
      <c r="AD33" s="2">
        <f t="shared" si="0"/>
        <v>2.019999999999996</v>
      </c>
      <c r="AE33" s="138">
        <f t="shared" si="1"/>
        <v>2.0596749053662933E-2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42599</v>
      </c>
      <c r="X34" s="40">
        <v>89.09</v>
      </c>
      <c r="Y34" s="40">
        <v>89.87</v>
      </c>
      <c r="Z34" s="40">
        <v>88.62</v>
      </c>
      <c r="AA34" s="40">
        <v>89.82</v>
      </c>
      <c r="AB34" s="95">
        <v>950600</v>
      </c>
      <c r="AC34" s="40">
        <v>89.82</v>
      </c>
      <c r="AD34" s="2">
        <f t="shared" si="0"/>
        <v>1.25</v>
      </c>
      <c r="AE34" s="138">
        <f t="shared" si="1"/>
        <v>7.8545780969478951E-3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42598</v>
      </c>
      <c r="X35" s="40">
        <v>88.73</v>
      </c>
      <c r="Y35" s="40">
        <v>89.38</v>
      </c>
      <c r="Z35" s="40">
        <v>88.07</v>
      </c>
      <c r="AA35" s="40">
        <v>89.12</v>
      </c>
      <c r="AB35" s="95">
        <v>1286000</v>
      </c>
      <c r="AC35" s="40">
        <v>89.12</v>
      </c>
      <c r="AD35" s="2">
        <f t="shared" si="0"/>
        <v>1.3100000000000023</v>
      </c>
      <c r="AE35" s="138">
        <f t="shared" si="1"/>
        <v>2.2492127755286973E-3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42597</v>
      </c>
      <c r="X36" s="40">
        <v>88.86</v>
      </c>
      <c r="Y36" s="40">
        <v>89.64</v>
      </c>
      <c r="Z36" s="40">
        <v>88.67</v>
      </c>
      <c r="AA36" s="40">
        <v>88.92</v>
      </c>
      <c r="AB36" s="95">
        <v>780400</v>
      </c>
      <c r="AC36" s="40">
        <v>88.92</v>
      </c>
      <c r="AD36" s="2">
        <f t="shared" si="0"/>
        <v>0.96999999999999886</v>
      </c>
      <c r="AE36" s="138">
        <f t="shared" si="1"/>
        <v>6.3377093707559506E-3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42594</v>
      </c>
      <c r="X37" s="40">
        <v>89.48</v>
      </c>
      <c r="Y37" s="40">
        <v>89.48</v>
      </c>
      <c r="Z37" s="40">
        <v>87.97</v>
      </c>
      <c r="AA37" s="40">
        <v>88.36</v>
      </c>
      <c r="AB37" s="95">
        <v>1108600</v>
      </c>
      <c r="AC37" s="40">
        <v>88.36</v>
      </c>
      <c r="AD37" s="2">
        <f t="shared" si="0"/>
        <v>1.5100000000000051</v>
      </c>
      <c r="AE37" s="138">
        <f t="shared" si="1"/>
        <v>-1.2516763522574914E-2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42593</v>
      </c>
      <c r="X38" s="40">
        <v>88.77</v>
      </c>
      <c r="Y38" s="40">
        <v>90.24</v>
      </c>
      <c r="Z38" s="40">
        <v>88.28</v>
      </c>
      <c r="AA38" s="40">
        <v>89.48</v>
      </c>
      <c r="AB38" s="95">
        <v>1653500</v>
      </c>
      <c r="AC38" s="40">
        <v>89.48</v>
      </c>
      <c r="AD38" s="2">
        <f t="shared" si="0"/>
        <v>1.9599999999999937</v>
      </c>
      <c r="AE38" s="138">
        <f t="shared" si="1"/>
        <v>1.0274359263859223E-2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42592</v>
      </c>
      <c r="X39" s="40">
        <v>89.56</v>
      </c>
      <c r="Y39" s="40">
        <v>89.56</v>
      </c>
      <c r="Z39" s="40">
        <v>88.38</v>
      </c>
      <c r="AA39" s="40">
        <v>88.57</v>
      </c>
      <c r="AB39" s="95">
        <v>806700</v>
      </c>
      <c r="AC39" s="40">
        <v>88.57</v>
      </c>
      <c r="AD39" s="2">
        <f t="shared" si="0"/>
        <v>1.1800000000000068</v>
      </c>
      <c r="AE39" s="138">
        <f t="shared" si="1"/>
        <v>-7.6190476190477474E-3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42591</v>
      </c>
      <c r="X40" s="40">
        <v>89.43</v>
      </c>
      <c r="Y40" s="40">
        <v>89.86</v>
      </c>
      <c r="Z40" s="40">
        <v>89.17</v>
      </c>
      <c r="AA40" s="40">
        <v>89.25</v>
      </c>
      <c r="AB40" s="95">
        <v>1044000</v>
      </c>
      <c r="AC40" s="40">
        <v>89.25</v>
      </c>
      <c r="AD40" s="2">
        <f t="shared" si="0"/>
        <v>0.68999999999999773</v>
      </c>
      <c r="AE40" s="138">
        <f t="shared" si="1"/>
        <v>-3.0160857908846372E-3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42590</v>
      </c>
      <c r="X41" s="40">
        <v>89</v>
      </c>
      <c r="Y41" s="40">
        <v>90.47</v>
      </c>
      <c r="Z41" s="40">
        <v>89</v>
      </c>
      <c r="AA41" s="40">
        <v>89.52</v>
      </c>
      <c r="AB41" s="95">
        <v>1273300</v>
      </c>
      <c r="AC41" s="40">
        <v>89.52</v>
      </c>
      <c r="AD41" s="2">
        <f t="shared" si="0"/>
        <v>1.4699999999999989</v>
      </c>
      <c r="AE41" s="138">
        <f t="shared" si="1"/>
        <v>7.2007200720072273E-3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42587</v>
      </c>
      <c r="X42" s="40">
        <v>88.16</v>
      </c>
      <c r="Y42" s="40">
        <v>89.38</v>
      </c>
      <c r="Z42" s="40">
        <v>87.61</v>
      </c>
      <c r="AA42" s="40">
        <v>88.88</v>
      </c>
      <c r="AB42" s="95">
        <v>1466900</v>
      </c>
      <c r="AC42" s="40">
        <v>88.88</v>
      </c>
      <c r="AD42" s="2">
        <f t="shared" si="0"/>
        <v>1.769999999999996</v>
      </c>
      <c r="AE42" s="138">
        <f t="shared" si="1"/>
        <v>1.4496062093368289E-2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106.74400000000001</v>
      </c>
      <c r="Q43" s="2"/>
      <c r="R43" s="34"/>
      <c r="T43" s="10" t="s">
        <v>98</v>
      </c>
      <c r="U43" s="88">
        <v>97.06</v>
      </c>
      <c r="W43" s="157">
        <v>42586</v>
      </c>
      <c r="X43" s="40">
        <v>87.57</v>
      </c>
      <c r="Y43" s="40">
        <v>88.31</v>
      </c>
      <c r="Z43" s="40">
        <v>86.88</v>
      </c>
      <c r="AA43" s="40">
        <v>87.61</v>
      </c>
      <c r="AB43" s="95">
        <v>1684800</v>
      </c>
      <c r="AC43" s="40">
        <v>87.61</v>
      </c>
      <c r="AD43" s="2">
        <f t="shared" si="0"/>
        <v>1.4300000000000068</v>
      </c>
      <c r="AE43" s="138" t="e">
        <f t="shared" si="1"/>
        <v>#DIV/0!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105.77360000000002</v>
      </c>
      <c r="Q44" s="2"/>
      <c r="R44" s="34"/>
      <c r="T44" s="10" t="s">
        <v>99</v>
      </c>
      <c r="U44" s="88">
        <v>96.59</v>
      </c>
      <c r="W44" s="157">
        <v>42586</v>
      </c>
      <c r="X44" s="40" t="s">
        <v>141</v>
      </c>
      <c r="Y44" s="40"/>
      <c r="Z44" s="40"/>
      <c r="AA44" s="40"/>
      <c r="AB44" s="95"/>
      <c r="AC44" s="40"/>
      <c r="AD44" s="2">
        <f t="shared" si="0"/>
        <v>0</v>
      </c>
      <c r="AE44" s="138">
        <f t="shared" si="1"/>
        <v>-1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104.80320000000002</v>
      </c>
      <c r="Q45" s="2"/>
      <c r="R45" s="34"/>
      <c r="T45" s="10" t="s">
        <v>100</v>
      </c>
      <c r="U45" s="88" t="s">
        <v>479</v>
      </c>
      <c r="W45" s="157">
        <v>42585</v>
      </c>
      <c r="X45" s="40">
        <v>87.09</v>
      </c>
      <c r="Y45" s="40">
        <v>88.53</v>
      </c>
      <c r="Z45" s="40">
        <v>87</v>
      </c>
      <c r="AA45" s="40">
        <v>88.33</v>
      </c>
      <c r="AB45" s="95">
        <v>1424000</v>
      </c>
      <c r="AC45" s="40">
        <v>87.74</v>
      </c>
      <c r="AD45" s="2">
        <f t="shared" si="0"/>
        <v>1.5300000000000011</v>
      </c>
      <c r="AE45" s="138">
        <f t="shared" si="1"/>
        <v>1.328097932786676E-2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103.83280000000001</v>
      </c>
      <c r="Q46" s="2"/>
      <c r="R46" s="34"/>
      <c r="T46" s="10" t="s">
        <v>101</v>
      </c>
      <c r="U46" s="88" t="s">
        <v>480</v>
      </c>
      <c r="W46" s="157">
        <v>42584</v>
      </c>
      <c r="X46" s="40">
        <v>88.25</v>
      </c>
      <c r="Y46" s="40">
        <v>88.52</v>
      </c>
      <c r="Z46" s="40">
        <v>86.91</v>
      </c>
      <c r="AA46" s="40">
        <v>87.17</v>
      </c>
      <c r="AB46" s="95">
        <v>1002400</v>
      </c>
      <c r="AC46" s="40">
        <v>86.59</v>
      </c>
      <c r="AD46" s="2">
        <f t="shared" si="0"/>
        <v>1.6099999999999994</v>
      </c>
      <c r="AE46" s="138">
        <f t="shared" si="1"/>
        <v>-1.5575261482491887E-2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102.86240000000001</v>
      </c>
      <c r="Q47" s="2"/>
      <c r="R47" s="34"/>
      <c r="T47" s="10" t="s">
        <v>102</v>
      </c>
      <c r="U47" s="88">
        <v>94.19</v>
      </c>
      <c r="W47" s="157">
        <v>42583</v>
      </c>
      <c r="X47" s="40">
        <v>89.67</v>
      </c>
      <c r="Y47" s="40">
        <v>89.67</v>
      </c>
      <c r="Z47" s="40">
        <v>88.28</v>
      </c>
      <c r="AA47" s="40">
        <v>88.55</v>
      </c>
      <c r="AB47" s="95">
        <v>1639500</v>
      </c>
      <c r="AC47" s="40">
        <v>87.96</v>
      </c>
      <c r="AD47" s="2">
        <f t="shared" si="0"/>
        <v>1.3900000000000006</v>
      </c>
      <c r="AE47" s="138">
        <f t="shared" si="1"/>
        <v>-1.3680197353666879E-2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101.89200000000001</v>
      </c>
      <c r="Q48" s="2"/>
      <c r="R48" s="34"/>
      <c r="T48" s="10" t="s">
        <v>103</v>
      </c>
      <c r="U48" s="88">
        <v>1.3283</v>
      </c>
      <c r="W48" s="157">
        <v>42580</v>
      </c>
      <c r="X48" s="40">
        <v>89.73</v>
      </c>
      <c r="Y48" s="40">
        <v>90.31</v>
      </c>
      <c r="Z48" s="40">
        <v>89.1</v>
      </c>
      <c r="AA48" s="40">
        <v>89.78</v>
      </c>
      <c r="AB48" s="95">
        <v>1218800</v>
      </c>
      <c r="AC48" s="40">
        <v>89.18</v>
      </c>
      <c r="AD48" s="2">
        <f t="shared" si="0"/>
        <v>1.210000000000008</v>
      </c>
      <c r="AE48" s="138">
        <f t="shared" si="1"/>
        <v>-2.6839633191678702E-3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100.92160000000001</v>
      </c>
      <c r="Q49" s="2"/>
      <c r="R49" s="34"/>
      <c r="T49" s="10" t="s">
        <v>123</v>
      </c>
      <c r="U49" s="88" t="s">
        <v>309</v>
      </c>
      <c r="W49" s="157">
        <v>42579</v>
      </c>
      <c r="X49" s="40">
        <v>89.75</v>
      </c>
      <c r="Y49" s="40">
        <v>91.03</v>
      </c>
      <c r="Z49" s="40">
        <v>88.88</v>
      </c>
      <c r="AA49" s="40">
        <v>90.02</v>
      </c>
      <c r="AB49" s="95">
        <v>1525900</v>
      </c>
      <c r="AC49" s="40">
        <v>89.42</v>
      </c>
      <c r="AD49" s="2">
        <f t="shared" si="0"/>
        <v>2.1500000000000057</v>
      </c>
      <c r="AE49" s="138">
        <f t="shared" si="1"/>
        <v>-1.3401831583650381E-3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99.951200000000014</v>
      </c>
      <c r="Q50" s="2"/>
      <c r="R50" s="34"/>
      <c r="T50" s="10"/>
      <c r="U50" s="88"/>
      <c r="W50" s="157">
        <v>42578</v>
      </c>
      <c r="X50" s="40">
        <v>92.44</v>
      </c>
      <c r="Y50" s="40">
        <v>92.5</v>
      </c>
      <c r="Z50" s="40">
        <v>89.18</v>
      </c>
      <c r="AA50" s="40">
        <v>90.14</v>
      </c>
      <c r="AB50" s="95">
        <v>2736400</v>
      </c>
      <c r="AC50" s="40">
        <v>89.54</v>
      </c>
      <c r="AD50" s="2">
        <f t="shared" si="0"/>
        <v>3.3199999999999932</v>
      </c>
      <c r="AE50" s="138">
        <f t="shared" si="1"/>
        <v>-2.8112449799196693E-2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98.980800000000002</v>
      </c>
      <c r="Q51" s="2"/>
      <c r="R51" s="34"/>
      <c r="T51" s="10" t="s">
        <v>105</v>
      </c>
      <c r="U51" s="88" t="s">
        <v>481</v>
      </c>
      <c r="W51" s="157">
        <v>42577</v>
      </c>
      <c r="X51" s="40">
        <v>91.96</v>
      </c>
      <c r="Y51" s="40">
        <v>93.09</v>
      </c>
      <c r="Z51" s="40">
        <v>91.5</v>
      </c>
      <c r="AA51" s="40">
        <v>92.75</v>
      </c>
      <c r="AB51" s="95">
        <v>2141500</v>
      </c>
      <c r="AC51" s="40">
        <v>92.13</v>
      </c>
      <c r="AD51" s="2">
        <f t="shared" si="0"/>
        <v>1.5900000000000034</v>
      </c>
      <c r="AE51" s="138">
        <f t="shared" si="1"/>
        <v>8.5385878489327993E-3</v>
      </c>
    </row>
    <row r="52" spans="1:31" x14ac:dyDescent="0.25">
      <c r="O52" s="83">
        <v>1.01</v>
      </c>
      <c r="P52" s="83">
        <f t="shared" si="3"/>
        <v>98.010400000000004</v>
      </c>
      <c r="Q52" s="2"/>
      <c r="R52" s="34"/>
      <c r="T52" s="10" t="s">
        <v>106</v>
      </c>
      <c r="U52" s="88" t="s">
        <v>224</v>
      </c>
      <c r="W52" s="157">
        <v>42576</v>
      </c>
      <c r="X52" s="40">
        <v>92</v>
      </c>
      <c r="Y52" s="40">
        <v>92.73</v>
      </c>
      <c r="Z52" s="40">
        <v>90.97</v>
      </c>
      <c r="AA52" s="40">
        <v>91.96</v>
      </c>
      <c r="AB52" s="95">
        <v>1277500</v>
      </c>
      <c r="AC52" s="40">
        <v>91.35</v>
      </c>
      <c r="AD52" s="2">
        <f t="shared" si="0"/>
        <v>1.7600000000000051</v>
      </c>
      <c r="AE52" s="138">
        <f t="shared" si="1"/>
        <v>-5.47045951860059E-4</v>
      </c>
    </row>
    <row r="53" spans="1:31" x14ac:dyDescent="0.25">
      <c r="O53" s="83">
        <v>1</v>
      </c>
      <c r="P53" s="83">
        <f t="shared" si="3"/>
        <v>97.04</v>
      </c>
      <c r="Q53" s="2"/>
      <c r="R53" s="34"/>
      <c r="T53" s="10" t="s">
        <v>107</v>
      </c>
      <c r="U53" s="90">
        <v>1350166</v>
      </c>
      <c r="W53" s="157">
        <v>42573</v>
      </c>
      <c r="X53" s="40">
        <v>91.34</v>
      </c>
      <c r="Y53" s="40">
        <v>92.1</v>
      </c>
      <c r="Z53" s="40">
        <v>90.79</v>
      </c>
      <c r="AA53" s="40">
        <v>92.01</v>
      </c>
      <c r="AB53" s="95">
        <v>1047000</v>
      </c>
      <c r="AC53" s="40">
        <v>91.4</v>
      </c>
      <c r="AD53" s="2">
        <f t="shared" si="0"/>
        <v>1.3099999999999881</v>
      </c>
      <c r="AE53" s="138">
        <f t="shared" si="1"/>
        <v>4.947773501924102E-3</v>
      </c>
    </row>
    <row r="54" spans="1:31" x14ac:dyDescent="0.25">
      <c r="O54" s="83">
        <v>0.99</v>
      </c>
      <c r="P54" s="83">
        <f t="shared" si="3"/>
        <v>96.069600000000008</v>
      </c>
      <c r="Q54" s="2"/>
      <c r="R54" s="34"/>
      <c r="T54" s="10" t="s">
        <v>110</v>
      </c>
      <c r="U54" s="90">
        <v>1404340</v>
      </c>
      <c r="W54" s="157">
        <v>42572</v>
      </c>
      <c r="X54" s="40">
        <v>91.12</v>
      </c>
      <c r="Y54" s="40">
        <v>92.16</v>
      </c>
      <c r="Z54" s="40">
        <v>90.53</v>
      </c>
      <c r="AA54" s="40">
        <v>91.56</v>
      </c>
      <c r="AB54" s="95">
        <v>1453700</v>
      </c>
      <c r="AC54" s="40">
        <v>90.95</v>
      </c>
      <c r="AD54" s="2">
        <f t="shared" si="0"/>
        <v>1.6299999999999955</v>
      </c>
      <c r="AE54" s="138">
        <f t="shared" si="1"/>
        <v>-2.0847048496818177E-3</v>
      </c>
    </row>
    <row r="55" spans="1:31" x14ac:dyDescent="0.25">
      <c r="O55" s="83">
        <v>0.98</v>
      </c>
      <c r="P55" s="83">
        <f t="shared" si="3"/>
        <v>95.09920000000001</v>
      </c>
      <c r="Q55" s="2"/>
      <c r="R55" s="34"/>
      <c r="T55" s="10" t="s">
        <v>108</v>
      </c>
      <c r="U55" s="88" t="s">
        <v>482</v>
      </c>
      <c r="W55" s="157">
        <v>42571</v>
      </c>
      <c r="X55" s="40">
        <v>91.4</v>
      </c>
      <c r="Y55" s="40">
        <v>92.01</v>
      </c>
      <c r="Z55" s="40">
        <v>90.7</v>
      </c>
      <c r="AA55" s="40">
        <v>91.75</v>
      </c>
      <c r="AB55" s="95">
        <v>1371700</v>
      </c>
      <c r="AC55" s="40">
        <v>91.14</v>
      </c>
      <c r="AD55" s="2">
        <f t="shared" si="0"/>
        <v>1.3100000000000023</v>
      </c>
      <c r="AE55" s="138">
        <f t="shared" si="1"/>
        <v>3.8550501156513484E-3</v>
      </c>
    </row>
    <row r="56" spans="1:31" x14ac:dyDescent="0.25">
      <c r="O56" s="83">
        <v>0.97</v>
      </c>
      <c r="P56" s="83">
        <f t="shared" si="3"/>
        <v>94.128799999999998</v>
      </c>
      <c r="T56" s="10" t="s">
        <v>111</v>
      </c>
      <c r="U56" s="88">
        <v>18.149999999999999</v>
      </c>
      <c r="W56" s="157">
        <v>42570</v>
      </c>
      <c r="X56" s="40">
        <v>91.05</v>
      </c>
      <c r="Y56" s="40">
        <v>91.78</v>
      </c>
      <c r="Z56" s="40">
        <v>90.86</v>
      </c>
      <c r="AA56" s="40">
        <v>91.4</v>
      </c>
      <c r="AB56" s="95">
        <v>1154700</v>
      </c>
      <c r="AC56" s="40">
        <v>90.79</v>
      </c>
      <c r="AD56" s="2">
        <f t="shared" si="0"/>
        <v>0.92000000000000171</v>
      </c>
      <c r="AE56" s="138">
        <f t="shared" si="1"/>
        <v>-2.3076923076922329E-3</v>
      </c>
    </row>
    <row r="57" spans="1:31" x14ac:dyDescent="0.25">
      <c r="O57" s="83">
        <v>0.96</v>
      </c>
      <c r="P57" s="83">
        <f t="shared" si="3"/>
        <v>93.1584</v>
      </c>
      <c r="T57" s="10" t="s">
        <v>112</v>
      </c>
      <c r="U57" s="88">
        <v>5.34</v>
      </c>
      <c r="W57" s="157">
        <v>42569</v>
      </c>
      <c r="X57" s="40">
        <v>91.28</v>
      </c>
      <c r="Y57" s="40">
        <v>91.72</v>
      </c>
      <c r="Z57" s="40">
        <v>90.9</v>
      </c>
      <c r="AA57" s="40">
        <v>91.61</v>
      </c>
      <c r="AB57" s="95">
        <v>895800</v>
      </c>
      <c r="AC57" s="40">
        <v>91</v>
      </c>
      <c r="AD57" s="2">
        <f t="shared" si="0"/>
        <v>0.81999999999999318</v>
      </c>
      <c r="AE57" s="138">
        <f t="shared" si="1"/>
        <v>1.320422535211252E-3</v>
      </c>
    </row>
    <row r="58" spans="1:31" x14ac:dyDescent="0.25">
      <c r="O58" s="83">
        <v>0.95</v>
      </c>
      <c r="P58" s="83">
        <f t="shared" si="3"/>
        <v>92.188000000000002</v>
      </c>
      <c r="T58" s="10" t="s">
        <v>109</v>
      </c>
      <c r="U58" s="88" t="s">
        <v>483</v>
      </c>
      <c r="W58" s="157">
        <v>42566</v>
      </c>
      <c r="X58" s="40">
        <v>91.9</v>
      </c>
      <c r="Y58" s="40">
        <v>92.3</v>
      </c>
      <c r="Z58" s="40">
        <v>90.78</v>
      </c>
      <c r="AA58" s="40">
        <v>91.49</v>
      </c>
      <c r="AB58" s="95">
        <v>1204000</v>
      </c>
      <c r="AC58" s="40">
        <v>90.88</v>
      </c>
      <c r="AD58" s="2">
        <f t="shared" si="0"/>
        <v>1.519999999999996</v>
      </c>
      <c r="AE58" s="138">
        <f t="shared" si="1"/>
        <v>-3.2901952182496919E-3</v>
      </c>
    </row>
    <row r="59" spans="1:31" x14ac:dyDescent="0.25">
      <c r="O59" s="83">
        <v>0.94</v>
      </c>
      <c r="P59" s="83">
        <f t="shared" si="3"/>
        <v>91.217600000000004</v>
      </c>
      <c r="W59" s="157">
        <v>42565</v>
      </c>
      <c r="X59" s="40">
        <v>91.25</v>
      </c>
      <c r="Y59" s="40">
        <v>92.64</v>
      </c>
      <c r="Z59" s="40">
        <v>90.85</v>
      </c>
      <c r="AA59" s="40">
        <v>91.79</v>
      </c>
      <c r="AB59" s="95">
        <v>2310800</v>
      </c>
      <c r="AC59" s="40">
        <v>91.18</v>
      </c>
      <c r="AD59" s="2">
        <f t="shared" si="0"/>
        <v>1.7900000000000063</v>
      </c>
      <c r="AE59" s="138">
        <f t="shared" si="1"/>
        <v>1.1313220940550206E-2</v>
      </c>
    </row>
    <row r="60" spans="1:31" x14ac:dyDescent="0.25">
      <c r="O60" s="83">
        <v>0.93</v>
      </c>
      <c r="P60" s="83">
        <f t="shared" si="3"/>
        <v>90.247200000000007</v>
      </c>
      <c r="W60" s="157">
        <v>42564</v>
      </c>
      <c r="X60" s="40">
        <v>88.99</v>
      </c>
      <c r="Y60" s="40">
        <v>91.43</v>
      </c>
      <c r="Z60" s="40">
        <v>87.47</v>
      </c>
      <c r="AA60" s="40">
        <v>90.77</v>
      </c>
      <c r="AB60" s="95">
        <v>2658300</v>
      </c>
      <c r="AC60" s="40">
        <v>90.16</v>
      </c>
      <c r="AD60" s="2">
        <f t="shared" si="0"/>
        <v>3.960000000000008</v>
      </c>
      <c r="AE60" s="138">
        <f t="shared" si="1"/>
        <v>2.6528521006489836E-2</v>
      </c>
    </row>
    <row r="61" spans="1:31" x14ac:dyDescent="0.25">
      <c r="O61" s="83">
        <v>0.92</v>
      </c>
      <c r="P61" s="83">
        <f t="shared" si="3"/>
        <v>89.276800000000009</v>
      </c>
      <c r="W61" s="157">
        <v>42563</v>
      </c>
      <c r="X61" s="40">
        <v>87.61</v>
      </c>
      <c r="Y61" s="40">
        <v>88.96</v>
      </c>
      <c r="Z61" s="40">
        <v>87.61</v>
      </c>
      <c r="AA61" s="40">
        <v>88.42</v>
      </c>
      <c r="AB61" s="95">
        <v>1491600</v>
      </c>
      <c r="AC61" s="40">
        <v>87.83</v>
      </c>
      <c r="AD61" s="2">
        <f t="shared" si="0"/>
        <v>1.3499999999999943</v>
      </c>
      <c r="AE61" s="138">
        <f t="shared" si="1"/>
        <v>1.6904017598703192E-2</v>
      </c>
    </row>
    <row r="62" spans="1:31" x14ac:dyDescent="0.25">
      <c r="O62" s="83">
        <v>0.91</v>
      </c>
      <c r="P62" s="83">
        <f t="shared" si="3"/>
        <v>88.306400000000011</v>
      </c>
      <c r="W62" s="157">
        <v>42562</v>
      </c>
      <c r="X62" s="40">
        <v>86.65</v>
      </c>
      <c r="Y62" s="40">
        <v>87.47</v>
      </c>
      <c r="Z62" s="40">
        <v>86.64</v>
      </c>
      <c r="AA62" s="40">
        <v>86.95</v>
      </c>
      <c r="AB62" s="95">
        <v>1466300</v>
      </c>
      <c r="AC62" s="40">
        <v>86.37</v>
      </c>
      <c r="AD62" s="2">
        <f t="shared" si="0"/>
        <v>0.82999999999999829</v>
      </c>
      <c r="AE62" s="138">
        <f t="shared" si="1"/>
        <v>6.1742777260018755E-3</v>
      </c>
    </row>
    <row r="63" spans="1:31" x14ac:dyDescent="0.25">
      <c r="O63" s="83">
        <v>0.9</v>
      </c>
      <c r="P63" s="83">
        <f t="shared" si="3"/>
        <v>87.336000000000013</v>
      </c>
      <c r="W63" s="157">
        <v>42559</v>
      </c>
      <c r="X63" s="40">
        <v>84.79</v>
      </c>
      <c r="Y63" s="40">
        <v>86.94</v>
      </c>
      <c r="Z63" s="40">
        <v>84.67</v>
      </c>
      <c r="AA63" s="40">
        <v>86.42</v>
      </c>
      <c r="AB63" s="95">
        <v>2131400</v>
      </c>
      <c r="AC63" s="40">
        <v>85.84</v>
      </c>
      <c r="AD63" s="2">
        <f t="shared" si="0"/>
        <v>2.269999999999996</v>
      </c>
      <c r="AE63" s="138">
        <f t="shared" si="1"/>
        <v>2.8270244369908992E-2</v>
      </c>
    </row>
    <row r="64" spans="1:31" x14ac:dyDescent="0.25">
      <c r="W64" s="157">
        <v>42558</v>
      </c>
      <c r="X64" s="40">
        <v>85.02</v>
      </c>
      <c r="Y64" s="40">
        <v>85.4</v>
      </c>
      <c r="Z64" s="40">
        <v>83.66</v>
      </c>
      <c r="AA64" s="40">
        <v>84.04</v>
      </c>
      <c r="AB64" s="95">
        <v>1452000</v>
      </c>
      <c r="AC64" s="40">
        <v>83.48</v>
      </c>
      <c r="AD64" s="2">
        <f t="shared" si="0"/>
        <v>1.7400000000000091</v>
      </c>
      <c r="AE64" s="138">
        <f t="shared" si="1"/>
        <v>-1.0666034605356645E-2</v>
      </c>
    </row>
    <row r="65" spans="23:31" x14ac:dyDescent="0.25">
      <c r="W65" s="157">
        <v>42557</v>
      </c>
      <c r="X65" s="40">
        <v>83.83</v>
      </c>
      <c r="Y65" s="40">
        <v>85.26</v>
      </c>
      <c r="Z65" s="40">
        <v>83.3</v>
      </c>
      <c r="AA65" s="40">
        <v>84.95</v>
      </c>
      <c r="AB65" s="95">
        <v>1839000</v>
      </c>
      <c r="AC65" s="40">
        <v>84.38</v>
      </c>
      <c r="AD65" s="2">
        <f t="shared" si="0"/>
        <v>1.960000000000008</v>
      </c>
      <c r="AE65" s="138">
        <f t="shared" si="1"/>
        <v>1.2479001679865487E-2</v>
      </c>
    </row>
    <row r="66" spans="23:31" x14ac:dyDescent="0.25">
      <c r="W66" s="157">
        <v>42556</v>
      </c>
      <c r="X66" s="40">
        <v>84.82</v>
      </c>
      <c r="Y66" s="40">
        <v>85.15</v>
      </c>
      <c r="Z66" s="40">
        <v>83.23</v>
      </c>
      <c r="AA66" s="40">
        <v>83.9</v>
      </c>
      <c r="AB66" s="95">
        <v>1406700</v>
      </c>
      <c r="AC66" s="40">
        <v>83.34</v>
      </c>
      <c r="AD66" s="2">
        <f t="shared" si="0"/>
        <v>1.9200000000000017</v>
      </c>
      <c r="AE66" s="138">
        <f t="shared" si="1"/>
        <v>-1.5242821694434472E-2</v>
      </c>
    </row>
    <row r="67" spans="23:31" x14ac:dyDescent="0.25">
      <c r="W67" s="157">
        <v>42552</v>
      </c>
      <c r="X67" s="40">
        <v>84.89</v>
      </c>
      <c r="Y67" s="40">
        <v>85.64</v>
      </c>
      <c r="Z67" s="40">
        <v>84.7</v>
      </c>
      <c r="AA67" s="40">
        <v>85.2</v>
      </c>
      <c r="AB67" s="95">
        <v>1239900</v>
      </c>
      <c r="AC67" s="40">
        <v>84.63</v>
      </c>
      <c r="AD67" s="2">
        <f>Y67-Z67</f>
        <v>0.93999999999999773</v>
      </c>
      <c r="AE67" s="138">
        <f>AC67/AC68-1</f>
        <v>8.2781456953640031E-4</v>
      </c>
    </row>
    <row r="68" spans="23:31" x14ac:dyDescent="0.25">
      <c r="W68" s="157">
        <v>42551</v>
      </c>
      <c r="X68" s="40">
        <v>84.16</v>
      </c>
      <c r="Y68" s="40">
        <v>85.13</v>
      </c>
      <c r="Z68" s="40">
        <v>83.23</v>
      </c>
      <c r="AA68" s="40">
        <v>85.13</v>
      </c>
      <c r="AB68" s="95">
        <v>1460800</v>
      </c>
      <c r="AC68" s="40">
        <v>84.56</v>
      </c>
      <c r="AD68" s="2">
        <f>Y68-Z68</f>
        <v>1.8999999999999915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05" priority="25">
      <formula>F24&gt;0</formula>
    </cfRule>
    <cfRule type="expression" dxfId="204" priority="26">
      <formula>F24&lt;0</formula>
    </cfRule>
  </conditionalFormatting>
  <conditionalFormatting sqref="H21:H27">
    <cfRule type="expression" dxfId="203" priority="19">
      <formula>H21&gt;0</formula>
    </cfRule>
    <cfRule type="expression" dxfId="202" priority="20">
      <formula>H21&lt;0</formula>
    </cfRule>
  </conditionalFormatting>
  <conditionalFormatting sqref="F21:F23">
    <cfRule type="expression" dxfId="201" priority="5">
      <formula>F21&gt;0</formula>
    </cfRule>
    <cfRule type="expression" dxfId="200" priority="6">
      <formula>F21&lt;0</formula>
    </cfRule>
  </conditionalFormatting>
  <conditionalFormatting sqref="Q8">
    <cfRule type="expression" dxfId="199" priority="1">
      <formula>Q8&gt;0</formula>
    </cfRule>
    <cfRule type="expression" dxfId="198" priority="2">
      <formula>Q8&lt;0</formula>
    </cfRule>
  </conditionalFormatting>
  <conditionalFormatting sqref="Q7">
    <cfRule type="expression" dxfId="197" priority="3">
      <formula>Q7&gt;0</formula>
    </cfRule>
    <cfRule type="expression" dxfId="1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5" bestFit="1" customWidth="1"/>
    <col min="4" max="6" width="9.125" style="2"/>
    <col min="9" max="11" width="9.125" style="2"/>
    <col min="20" max="20" width="19.75" style="42" customWidth="1"/>
    <col min="21" max="21" width="35.125" customWidth="1"/>
    <col min="23" max="23" width="10.375" customWidth="1"/>
    <col min="24" max="24" width="7.625" customWidth="1"/>
    <col min="25" max="27" width="7" customWidth="1"/>
    <col min="29" max="29" width="10.25" bestFit="1" customWidth="1"/>
    <col min="30" max="30" width="10.75" customWidth="1"/>
    <col min="31" max="31" width="11.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42646</v>
      </c>
      <c r="X2" s="10">
        <v>173.01</v>
      </c>
      <c r="Y2" s="10">
        <v>173.89</v>
      </c>
      <c r="Z2" s="10">
        <v>169.72</v>
      </c>
      <c r="AA2" s="10">
        <v>170.07</v>
      </c>
      <c r="AB2" s="95">
        <v>2273600</v>
      </c>
      <c r="AC2" s="10">
        <v>170.07</v>
      </c>
      <c r="AD2" s="2">
        <f>Y2-Z2</f>
        <v>4.1699999999999875</v>
      </c>
      <c r="AE2" s="138">
        <f>AC2/AC3-1</f>
        <v>-1.4201252028750333E-2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173.48</v>
      </c>
      <c r="T3" s="63"/>
      <c r="W3" s="133">
        <v>42643</v>
      </c>
      <c r="X3" s="10">
        <v>173</v>
      </c>
      <c r="Y3" s="10">
        <v>174.65</v>
      </c>
      <c r="Z3" s="10">
        <v>172.44</v>
      </c>
      <c r="AA3" s="10">
        <v>172.52</v>
      </c>
      <c r="AB3" s="95">
        <v>3419500</v>
      </c>
      <c r="AC3" s="10">
        <v>172.52</v>
      </c>
      <c r="AD3" s="2">
        <f t="shared" ref="AD3:AD66" si="0">Y3-Z3</f>
        <v>2.210000000000008</v>
      </c>
      <c r="AE3" s="138">
        <f t="shared" ref="AE3:AE66" si="1">AC3/AC4-1</f>
        <v>3.479067609881703E-4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173.48</v>
      </c>
      <c r="R4" s="527">
        <v>2.6200000000000001E-2</v>
      </c>
      <c r="T4" s="63"/>
      <c r="W4" s="133">
        <v>42642</v>
      </c>
      <c r="X4" s="10">
        <v>170</v>
      </c>
      <c r="Y4" s="10">
        <v>173.99</v>
      </c>
      <c r="Z4" s="10">
        <v>169.49</v>
      </c>
      <c r="AA4" s="10">
        <v>172.46</v>
      </c>
      <c r="AB4" s="95">
        <v>3857000</v>
      </c>
      <c r="AC4" s="10">
        <v>172.46</v>
      </c>
      <c r="AD4" s="2">
        <f t="shared" si="0"/>
        <v>4.5</v>
      </c>
      <c r="AE4" s="138">
        <f t="shared" si="1"/>
        <v>1.0310486233157778E-2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42641</v>
      </c>
      <c r="X5" s="10">
        <v>171.78</v>
      </c>
      <c r="Y5" s="10">
        <v>172.71</v>
      </c>
      <c r="Z5" s="10">
        <v>169.78</v>
      </c>
      <c r="AA5" s="10">
        <v>170.7</v>
      </c>
      <c r="AB5" s="95">
        <v>2084300</v>
      </c>
      <c r="AC5" s="10">
        <v>170.7</v>
      </c>
      <c r="AD5" s="2">
        <f t="shared" si="0"/>
        <v>2.9300000000000068</v>
      </c>
      <c r="AE5" s="138">
        <f t="shared" si="1"/>
        <v>-9.3643918998020936E-4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42640</v>
      </c>
      <c r="X6" s="10">
        <v>166.89</v>
      </c>
      <c r="Y6" s="10">
        <v>170.88</v>
      </c>
      <c r="Z6" s="10">
        <v>166.02</v>
      </c>
      <c r="AA6" s="10">
        <v>170.86</v>
      </c>
      <c r="AB6" s="95">
        <v>2535300</v>
      </c>
      <c r="AC6" s="10">
        <v>170.86</v>
      </c>
      <c r="AD6" s="2">
        <f t="shared" si="0"/>
        <v>4.8599999999999852</v>
      </c>
      <c r="AE6" s="138">
        <f t="shared" si="1"/>
        <v>2.5016497690323547E-2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185</v>
      </c>
      <c r="Q7" s="2">
        <f>Q10+Q8</f>
        <v>780.73999999999796</v>
      </c>
      <c r="R7">
        <v>0</v>
      </c>
      <c r="T7" s="63"/>
      <c r="W7" s="133">
        <v>42639</v>
      </c>
      <c r="X7" s="10">
        <v>165.1</v>
      </c>
      <c r="Y7" s="10">
        <v>167.23</v>
      </c>
      <c r="Z7" s="10">
        <v>162.76</v>
      </c>
      <c r="AA7" s="10">
        <v>166.69</v>
      </c>
      <c r="AB7" s="95">
        <v>3203300</v>
      </c>
      <c r="AC7" s="10">
        <v>166.69</v>
      </c>
      <c r="AD7" s="2">
        <f t="shared" si="0"/>
        <v>4.4699999999999989</v>
      </c>
      <c r="AE7" s="138">
        <f t="shared" si="1"/>
        <v>2.4002400240008548E-4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T8" s="63"/>
      <c r="W8" s="133">
        <v>42636</v>
      </c>
      <c r="X8" s="10">
        <v>168.7</v>
      </c>
      <c r="Y8" s="10">
        <v>169.03</v>
      </c>
      <c r="Z8" s="10">
        <v>165.51</v>
      </c>
      <c r="AA8" s="10">
        <v>166.65</v>
      </c>
      <c r="AB8" s="95">
        <v>2687500</v>
      </c>
      <c r="AC8" s="10">
        <v>166.65</v>
      </c>
      <c r="AD8" s="2">
        <f t="shared" si="0"/>
        <v>3.5200000000000102</v>
      </c>
      <c r="AE8" s="138">
        <f t="shared" si="1"/>
        <v>-1.2970859985785399E-2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T9" s="67"/>
      <c r="W9" s="133">
        <v>42635</v>
      </c>
      <c r="X9" s="10">
        <v>170.97</v>
      </c>
      <c r="Y9" s="10">
        <v>171.25</v>
      </c>
      <c r="Z9" s="10">
        <v>168.07</v>
      </c>
      <c r="AA9" s="10">
        <v>168.84</v>
      </c>
      <c r="AB9" s="95">
        <v>2061900</v>
      </c>
      <c r="AC9" s="10">
        <v>168.84</v>
      </c>
      <c r="AD9" s="2">
        <f t="shared" si="0"/>
        <v>3.1800000000000068</v>
      </c>
      <c r="AE9" s="138">
        <f t="shared" si="1"/>
        <v>-5.8293587705352534E-3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P10" s="34"/>
      <c r="Q10" s="2">
        <f>M32</f>
        <v>780.73999999999796</v>
      </c>
      <c r="W10" s="133">
        <v>42634</v>
      </c>
      <c r="X10" s="10">
        <v>168.39</v>
      </c>
      <c r="Y10" s="10">
        <v>170.02</v>
      </c>
      <c r="Z10" s="10">
        <v>167.61</v>
      </c>
      <c r="AA10" s="10">
        <v>169.83</v>
      </c>
      <c r="AB10" s="95">
        <v>1797700</v>
      </c>
      <c r="AC10" s="10">
        <v>169.83</v>
      </c>
      <c r="AD10" s="2">
        <f t="shared" si="0"/>
        <v>2.4099999999999966</v>
      </c>
      <c r="AE10" s="138">
        <f t="shared" si="1"/>
        <v>9.5107888010463881E-3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P11" s="34"/>
      <c r="Q11" s="138">
        <f>VALUE(TRIM(CLEAN(MID(U57, FIND("(", U57)+1, 5))))</f>
        <v>1.18E-2</v>
      </c>
      <c r="W11" s="133">
        <v>42633</v>
      </c>
      <c r="X11" s="10">
        <v>172.21</v>
      </c>
      <c r="Y11" s="10">
        <v>172.21</v>
      </c>
      <c r="Z11" s="10">
        <v>168.17</v>
      </c>
      <c r="AA11" s="10">
        <v>168.23</v>
      </c>
      <c r="AB11" s="95">
        <v>1872200</v>
      </c>
      <c r="AC11" s="10">
        <v>168.23</v>
      </c>
      <c r="AD11" s="2">
        <f t="shared" si="0"/>
        <v>4.0400000000000205</v>
      </c>
      <c r="AE11" s="138">
        <f t="shared" si="1"/>
        <v>-1.4643003572892832E-2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42632</v>
      </c>
      <c r="X12" s="10">
        <v>171.55</v>
      </c>
      <c r="Y12" s="10">
        <v>173.58</v>
      </c>
      <c r="Z12" s="10">
        <v>169.4</v>
      </c>
      <c r="AA12" s="10">
        <v>170.73</v>
      </c>
      <c r="AB12" s="95">
        <v>2830600</v>
      </c>
      <c r="AC12" s="10">
        <v>170.73</v>
      </c>
      <c r="AD12" s="2">
        <f t="shared" si="0"/>
        <v>4.1800000000000068</v>
      </c>
      <c r="AE12" s="138">
        <f t="shared" si="1"/>
        <v>-2.9782761037141503E-3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42629</v>
      </c>
      <c r="X13" s="10">
        <v>172.42</v>
      </c>
      <c r="Y13" s="10">
        <v>172.99</v>
      </c>
      <c r="Z13" s="10">
        <v>169.85</v>
      </c>
      <c r="AA13" s="10">
        <v>171.24</v>
      </c>
      <c r="AB13" s="95">
        <v>8306700</v>
      </c>
      <c r="AC13" s="10">
        <v>171.24</v>
      </c>
      <c r="AD13" s="2">
        <f t="shared" si="0"/>
        <v>3.1400000000000148</v>
      </c>
      <c r="AE13" s="138">
        <f t="shared" si="1"/>
        <v>-8.568781843446005E-3</v>
      </c>
    </row>
    <row r="14" spans="1:31" x14ac:dyDescent="0.25">
      <c r="W14" s="133">
        <v>42628</v>
      </c>
      <c r="X14" s="10">
        <v>169.33</v>
      </c>
      <c r="Y14" s="10">
        <v>173</v>
      </c>
      <c r="Z14" s="10">
        <v>168.2</v>
      </c>
      <c r="AA14" s="10">
        <v>172.72</v>
      </c>
      <c r="AB14" s="95">
        <v>3632200</v>
      </c>
      <c r="AC14" s="10">
        <v>172.72</v>
      </c>
      <c r="AD14" s="2">
        <f t="shared" si="0"/>
        <v>4.8000000000000114</v>
      </c>
      <c r="AE14" s="138" t="e">
        <f t="shared" si="1"/>
        <v>#DIV/0!</v>
      </c>
    </row>
    <row r="15" spans="1:31" x14ac:dyDescent="0.25">
      <c r="W15" s="133">
        <v>42628</v>
      </c>
      <c r="X15" s="10" t="s">
        <v>393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W16" s="133">
        <v>42627</v>
      </c>
      <c r="X16" s="10">
        <v>165.23</v>
      </c>
      <c r="Y16" s="10">
        <v>169.93</v>
      </c>
      <c r="Z16" s="10">
        <v>165.05</v>
      </c>
      <c r="AA16" s="10">
        <v>169.61</v>
      </c>
      <c r="AB16" s="95">
        <v>4032400</v>
      </c>
      <c r="AC16" s="10">
        <v>169.1</v>
      </c>
      <c r="AD16" s="2">
        <f t="shared" si="0"/>
        <v>4.8799999999999955</v>
      </c>
      <c r="AE16" s="138">
        <f t="shared" si="1"/>
        <v>2.6465946339686797E-2</v>
      </c>
    </row>
    <row r="17" spans="1:31" x14ac:dyDescent="0.25">
      <c r="W17" s="133">
        <v>42626</v>
      </c>
      <c r="X17" s="10">
        <v>164.48</v>
      </c>
      <c r="Y17" s="10">
        <v>167.36</v>
      </c>
      <c r="Z17" s="10">
        <v>164.3</v>
      </c>
      <c r="AA17" s="10">
        <v>165.24</v>
      </c>
      <c r="AB17" s="95">
        <v>3600300</v>
      </c>
      <c r="AC17" s="10">
        <v>164.74</v>
      </c>
      <c r="AD17" s="2">
        <f t="shared" si="0"/>
        <v>3.0600000000000023</v>
      </c>
      <c r="AE17" s="138">
        <f t="shared" si="1"/>
        <v>4.5734496005853664E-3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42625</v>
      </c>
      <c r="X18" s="10">
        <v>159.13</v>
      </c>
      <c r="Y18" s="10">
        <v>164.75</v>
      </c>
      <c r="Z18" s="10">
        <v>158.75</v>
      </c>
      <c r="AA18" s="10">
        <v>164.48</v>
      </c>
      <c r="AB18" s="95">
        <v>3567300</v>
      </c>
      <c r="AC18" s="10">
        <v>163.99</v>
      </c>
      <c r="AD18" s="2">
        <f t="shared" si="0"/>
        <v>6</v>
      </c>
      <c r="AE18" s="138">
        <f t="shared" si="1"/>
        <v>2.3019338739862727E-2</v>
      </c>
    </row>
    <row r="19" spans="1:31" x14ac:dyDescent="0.25">
      <c r="W19" s="133">
        <v>42622</v>
      </c>
      <c r="X19" s="10">
        <v>166.33</v>
      </c>
      <c r="Y19" s="10">
        <v>167.05</v>
      </c>
      <c r="Z19" s="10">
        <v>160.66999999999999</v>
      </c>
      <c r="AA19" s="10">
        <v>160.78</v>
      </c>
      <c r="AB19" s="95">
        <v>4502200</v>
      </c>
      <c r="AC19" s="10">
        <v>160.30000000000001</v>
      </c>
      <c r="AD19" s="2">
        <f t="shared" si="0"/>
        <v>6.3800000000000239</v>
      </c>
      <c r="AE19" s="138">
        <f t="shared" si="1"/>
        <v>-4.5094418299874817E-2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42621</v>
      </c>
      <c r="X20" s="10">
        <v>168.39</v>
      </c>
      <c r="Y20" s="10">
        <v>168.83</v>
      </c>
      <c r="Z20" s="10">
        <v>166.56</v>
      </c>
      <c r="AA20" s="10">
        <v>168.38</v>
      </c>
      <c r="AB20" s="95">
        <v>1868000</v>
      </c>
      <c r="AC20" s="10">
        <v>167.87</v>
      </c>
      <c r="AD20" s="2">
        <f t="shared" si="0"/>
        <v>2.2700000000000102</v>
      </c>
      <c r="AE20" s="138">
        <f t="shared" si="1"/>
        <v>-3.0880693627886036E-3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42620</v>
      </c>
      <c r="X21" s="10">
        <v>171.42</v>
      </c>
      <c r="Y21" s="10">
        <v>172</v>
      </c>
      <c r="Z21" s="10">
        <v>167.71</v>
      </c>
      <c r="AA21" s="10">
        <v>168.9</v>
      </c>
      <c r="AB21" s="95">
        <v>3143700</v>
      </c>
      <c r="AC21" s="10">
        <v>168.39</v>
      </c>
      <c r="AD21" s="2">
        <f t="shared" si="0"/>
        <v>4.289999999999992</v>
      </c>
      <c r="AE21" s="138">
        <f t="shared" si="1"/>
        <v>-1.2896418312914104E-2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42619</v>
      </c>
      <c r="X22" s="10">
        <v>173.62</v>
      </c>
      <c r="Y22" s="10">
        <v>174</v>
      </c>
      <c r="Z22" s="10">
        <v>169.64</v>
      </c>
      <c r="AA22" s="10">
        <v>171.1</v>
      </c>
      <c r="AB22" s="95">
        <v>3613200</v>
      </c>
      <c r="AC22" s="10">
        <v>170.59</v>
      </c>
      <c r="AD22" s="2">
        <f t="shared" si="0"/>
        <v>4.3600000000000136</v>
      </c>
      <c r="AE22" s="138">
        <f t="shared" si="1"/>
        <v>-1.1588156903644453E-2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42615</v>
      </c>
      <c r="X23" s="10">
        <v>177</v>
      </c>
      <c r="Y23" s="10">
        <v>177.34</v>
      </c>
      <c r="Z23" s="10">
        <v>168.8</v>
      </c>
      <c r="AA23" s="10">
        <v>173.11</v>
      </c>
      <c r="AB23" s="95">
        <v>8066800</v>
      </c>
      <c r="AC23" s="10">
        <v>172.59</v>
      </c>
      <c r="AD23" s="2">
        <f t="shared" si="0"/>
        <v>8.539999999999992</v>
      </c>
      <c r="AE23" s="138">
        <f t="shared" si="1"/>
        <v>-2.2485274127775234E-2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42614</v>
      </c>
      <c r="X24" s="10">
        <v>176.88</v>
      </c>
      <c r="Y24" s="10">
        <v>177.67</v>
      </c>
      <c r="Z24" s="10">
        <v>174.82</v>
      </c>
      <c r="AA24" s="10">
        <v>177.09</v>
      </c>
      <c r="AB24" s="95">
        <v>3912800</v>
      </c>
      <c r="AC24" s="10">
        <v>176.56</v>
      </c>
      <c r="AD24" s="2">
        <f t="shared" si="0"/>
        <v>2.8499999999999943</v>
      </c>
      <c r="AE24" s="138">
        <f t="shared" si="1"/>
        <v>3.8091989311501706E-3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42613</v>
      </c>
      <c r="X25" s="10">
        <v>177.1</v>
      </c>
      <c r="Y25" s="10">
        <v>178.32</v>
      </c>
      <c r="Z25" s="10">
        <v>175.35</v>
      </c>
      <c r="AA25" s="10">
        <v>176.42</v>
      </c>
      <c r="AB25" s="95">
        <v>3275300</v>
      </c>
      <c r="AC25" s="10">
        <v>175.89</v>
      </c>
      <c r="AD25" s="2">
        <f t="shared" si="0"/>
        <v>2.9699999999999989</v>
      </c>
      <c r="AE25" s="138">
        <f t="shared" si="1"/>
        <v>-3.2866776222587601E-3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42612</v>
      </c>
      <c r="X26" s="10">
        <v>178.16</v>
      </c>
      <c r="Y26" s="10">
        <v>179.42</v>
      </c>
      <c r="Z26" s="10">
        <v>175.94</v>
      </c>
      <c r="AA26" s="10">
        <v>177</v>
      </c>
      <c r="AB26" s="95">
        <v>2783800</v>
      </c>
      <c r="AC26" s="10">
        <v>176.47</v>
      </c>
      <c r="AD26" s="2">
        <f t="shared" si="0"/>
        <v>3.4799999999999898</v>
      </c>
      <c r="AE26" s="138">
        <f t="shared" si="1"/>
        <v>-2.2615480296263035E-3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42611</v>
      </c>
      <c r="X27" s="10">
        <v>177.3</v>
      </c>
      <c r="Y27" s="10">
        <v>178.68</v>
      </c>
      <c r="Z27" s="10">
        <v>176.9</v>
      </c>
      <c r="AA27" s="10">
        <v>177.4</v>
      </c>
      <c r="AB27" s="95">
        <v>1672600</v>
      </c>
      <c r="AC27" s="10">
        <v>176.87</v>
      </c>
      <c r="AD27" s="2">
        <f t="shared" si="0"/>
        <v>1.7800000000000011</v>
      </c>
      <c r="AE27" s="138">
        <f t="shared" si="1"/>
        <v>1.3587725754402591E-3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42608</v>
      </c>
      <c r="X28" s="10">
        <v>176.83</v>
      </c>
      <c r="Y28" s="10">
        <v>178.65</v>
      </c>
      <c r="Z28" s="10">
        <v>175.13</v>
      </c>
      <c r="AA28" s="10">
        <v>177.16</v>
      </c>
      <c r="AB28" s="95">
        <v>2258600</v>
      </c>
      <c r="AC28" s="10">
        <v>176.63</v>
      </c>
      <c r="AD28" s="2">
        <f t="shared" si="0"/>
        <v>3.5200000000000102</v>
      </c>
      <c r="AE28" s="138">
        <f t="shared" si="1"/>
        <v>6.3814027690729525E-3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42607</v>
      </c>
      <c r="X29" s="10">
        <v>175.52</v>
      </c>
      <c r="Y29" s="10">
        <v>177.14</v>
      </c>
      <c r="Z29" s="10">
        <v>174.69</v>
      </c>
      <c r="AA29" s="10">
        <v>176.04</v>
      </c>
      <c r="AB29" s="95">
        <v>1873500</v>
      </c>
      <c r="AC29" s="10">
        <v>175.51</v>
      </c>
      <c r="AD29" s="2">
        <f t="shared" si="0"/>
        <v>2.4499999999999886</v>
      </c>
      <c r="AE29" s="138">
        <f t="shared" si="1"/>
        <v>4.2341362934141813E-3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42606</v>
      </c>
      <c r="X30" s="10">
        <v>177.57</v>
      </c>
      <c r="Y30" s="10">
        <v>177.69</v>
      </c>
      <c r="Z30" s="10">
        <v>174.37</v>
      </c>
      <c r="AA30" s="10">
        <v>175.3</v>
      </c>
      <c r="AB30" s="95">
        <v>2180200</v>
      </c>
      <c r="AC30" s="10">
        <v>174.77</v>
      </c>
      <c r="AD30" s="2">
        <f t="shared" si="0"/>
        <v>3.3199999999999932</v>
      </c>
      <c r="AE30" s="138">
        <f t="shared" si="1"/>
        <v>-1.1537808947457706E-2</v>
      </c>
    </row>
    <row r="31" spans="1:31" x14ac:dyDescent="0.25">
      <c r="W31" s="133">
        <v>42605</v>
      </c>
      <c r="X31" s="10">
        <v>176.72</v>
      </c>
      <c r="Y31" s="10">
        <v>177.47</v>
      </c>
      <c r="Z31" s="10">
        <v>176.12</v>
      </c>
      <c r="AA31" s="10">
        <v>177.34</v>
      </c>
      <c r="AB31" s="95">
        <v>1974100</v>
      </c>
      <c r="AC31" s="10">
        <v>176.81</v>
      </c>
      <c r="AD31" s="2">
        <f t="shared" si="0"/>
        <v>1.3499999999999943</v>
      </c>
      <c r="AE31" s="138">
        <f t="shared" si="1"/>
        <v>8.0387685290763677E-3</v>
      </c>
    </row>
    <row r="32" spans="1:31" x14ac:dyDescent="0.25">
      <c r="L32" t="s">
        <v>221</v>
      </c>
      <c r="M32" s="2">
        <f>M50+K50-F50</f>
        <v>780.73999999999796</v>
      </c>
      <c r="W32" s="133">
        <v>42604</v>
      </c>
      <c r="X32" s="10">
        <v>175</v>
      </c>
      <c r="Y32" s="10">
        <v>176.31</v>
      </c>
      <c r="Z32" s="10">
        <v>174.06</v>
      </c>
      <c r="AA32" s="10">
        <v>175.93</v>
      </c>
      <c r="AB32" s="95">
        <v>1539300</v>
      </c>
      <c r="AC32" s="10">
        <v>175.4</v>
      </c>
      <c r="AD32" s="2">
        <f t="shared" si="0"/>
        <v>2.25</v>
      </c>
      <c r="AE32" s="138">
        <f t="shared" si="1"/>
        <v>5.7339449541284893E-3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42601</v>
      </c>
      <c r="X33" s="10">
        <v>174.18</v>
      </c>
      <c r="Y33" s="10">
        <v>175.06</v>
      </c>
      <c r="Z33" s="10">
        <v>173.43</v>
      </c>
      <c r="AA33" s="10">
        <v>174.93</v>
      </c>
      <c r="AB33" s="95">
        <v>1534900</v>
      </c>
      <c r="AC33" s="10">
        <v>174.4</v>
      </c>
      <c r="AD33" s="2">
        <f t="shared" si="0"/>
        <v>1.6299999999999955</v>
      </c>
      <c r="AE33" s="138">
        <f t="shared" si="1"/>
        <v>5.7090133210311311E-3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42600</v>
      </c>
      <c r="X34" s="10">
        <v>172.82</v>
      </c>
      <c r="Y34" s="10">
        <v>174.18</v>
      </c>
      <c r="Z34" s="10">
        <v>172.64</v>
      </c>
      <c r="AA34" s="10">
        <v>173.93</v>
      </c>
      <c r="AB34" s="95">
        <v>2112000</v>
      </c>
      <c r="AC34" s="10">
        <v>173.41</v>
      </c>
      <c r="AD34" s="2">
        <f t="shared" si="0"/>
        <v>1.5400000000000205</v>
      </c>
      <c r="AE34" s="138">
        <f t="shared" si="1"/>
        <v>5.2170888644136326E-3</v>
      </c>
    </row>
    <row r="35" spans="1:31" x14ac:dyDescent="0.25">
      <c r="A35" s="23" t="s">
        <v>71</v>
      </c>
      <c r="B35" s="600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42599</v>
      </c>
      <c r="X35" s="10">
        <v>172.25</v>
      </c>
      <c r="Y35" s="10">
        <v>173.28</v>
      </c>
      <c r="Z35" s="10">
        <v>171.76</v>
      </c>
      <c r="AA35" s="10">
        <v>173.03</v>
      </c>
      <c r="AB35" s="95">
        <v>1661300</v>
      </c>
      <c r="AC35" s="10">
        <v>172.51</v>
      </c>
      <c r="AD35" s="2">
        <f t="shared" si="0"/>
        <v>1.5200000000000102</v>
      </c>
      <c r="AE35" s="138">
        <f t="shared" si="1"/>
        <v>3.6653479171515624E-3</v>
      </c>
    </row>
    <row r="36" spans="1:31" x14ac:dyDescent="0.25">
      <c r="B36" s="600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42598</v>
      </c>
      <c r="X36" s="10">
        <v>174.81</v>
      </c>
      <c r="Y36" s="10">
        <v>174.99</v>
      </c>
      <c r="Z36" s="10">
        <v>172.1</v>
      </c>
      <c r="AA36" s="10">
        <v>172.4</v>
      </c>
      <c r="AB36" s="95">
        <v>1906900</v>
      </c>
      <c r="AC36" s="10">
        <v>171.88</v>
      </c>
      <c r="AD36" s="2">
        <f t="shared" si="0"/>
        <v>2.8900000000000148</v>
      </c>
      <c r="AE36" s="138">
        <f t="shared" si="1"/>
        <v>-1.7884692303296923E-2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42597</v>
      </c>
      <c r="X37" s="10">
        <v>173.37</v>
      </c>
      <c r="Y37" s="10">
        <v>175.81</v>
      </c>
      <c r="Z37" s="10">
        <v>172.5</v>
      </c>
      <c r="AA37" s="10">
        <v>175.54</v>
      </c>
      <c r="AB37" s="95">
        <v>2580700</v>
      </c>
      <c r="AC37" s="10">
        <v>175.01</v>
      </c>
      <c r="AD37" s="2">
        <f t="shared" si="0"/>
        <v>3.3100000000000023</v>
      </c>
      <c r="AE37" s="138">
        <f t="shared" si="1"/>
        <v>1.7795870892701293E-2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42594</v>
      </c>
      <c r="X38" s="10">
        <v>172.13</v>
      </c>
      <c r="Y38" s="10">
        <v>172.62</v>
      </c>
      <c r="Z38" s="10">
        <v>171.38</v>
      </c>
      <c r="AA38" s="10">
        <v>172.47</v>
      </c>
      <c r="AB38" s="95">
        <v>1653000</v>
      </c>
      <c r="AC38" s="10">
        <v>171.95</v>
      </c>
      <c r="AD38" s="2">
        <f t="shared" si="0"/>
        <v>1.2400000000000091</v>
      </c>
      <c r="AE38" s="138">
        <f t="shared" si="1"/>
        <v>2.2148394241416902E-3</v>
      </c>
    </row>
    <row r="39" spans="1:31" x14ac:dyDescent="0.25">
      <c r="B39" s="600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42593</v>
      </c>
      <c r="X39" s="10">
        <v>172.07</v>
      </c>
      <c r="Y39" s="10">
        <v>173.16</v>
      </c>
      <c r="Z39" s="10">
        <v>170.9</v>
      </c>
      <c r="AA39" s="10">
        <v>172.09</v>
      </c>
      <c r="AB39" s="95">
        <v>1574500</v>
      </c>
      <c r="AC39" s="10">
        <v>171.57</v>
      </c>
      <c r="AD39" s="2">
        <f t="shared" si="0"/>
        <v>2.2599999999999909</v>
      </c>
      <c r="AE39" s="138">
        <f t="shared" si="1"/>
        <v>1.4008054631411415E-3</v>
      </c>
    </row>
    <row r="40" spans="1:31" x14ac:dyDescent="0.25">
      <c r="B40" s="601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42592</v>
      </c>
      <c r="X40" s="10">
        <v>171.22</v>
      </c>
      <c r="Y40" s="10">
        <v>172.18</v>
      </c>
      <c r="Z40" s="10">
        <v>169.84</v>
      </c>
      <c r="AA40" s="10">
        <v>171.85</v>
      </c>
      <c r="AB40" s="95">
        <v>1952300</v>
      </c>
      <c r="AC40" s="10">
        <v>171.33</v>
      </c>
      <c r="AD40" s="2">
        <f t="shared" si="0"/>
        <v>2.3400000000000034</v>
      </c>
      <c r="AE40" s="138">
        <f t="shared" si="1"/>
        <v>3.9259346068207801E-3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84" t="s">
        <v>78</v>
      </c>
      <c r="P41" s="584"/>
      <c r="T41" s="91" t="s">
        <v>113</v>
      </c>
      <c r="W41" s="133">
        <v>42591</v>
      </c>
      <c r="X41" s="10">
        <v>168.94</v>
      </c>
      <c r="Y41" s="10">
        <v>172.17</v>
      </c>
      <c r="Z41" s="10">
        <v>168.7</v>
      </c>
      <c r="AA41" s="10">
        <v>171.17</v>
      </c>
      <c r="AB41" s="95">
        <v>3274300</v>
      </c>
      <c r="AC41" s="10">
        <v>170.66</v>
      </c>
      <c r="AD41" s="2">
        <f t="shared" si="0"/>
        <v>3.4699999999999989</v>
      </c>
      <c r="AE41" s="138">
        <f t="shared" si="1"/>
        <v>1.6801715919923632E-2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190.828</v>
      </c>
      <c r="Q42" s="2"/>
      <c r="T42" s="135" t="s">
        <v>98</v>
      </c>
      <c r="U42" s="98">
        <v>172.52</v>
      </c>
      <c r="W42" s="133">
        <v>42590</v>
      </c>
      <c r="X42" s="10">
        <v>170</v>
      </c>
      <c r="Y42" s="10">
        <v>171.23</v>
      </c>
      <c r="Z42" s="10">
        <v>167.86</v>
      </c>
      <c r="AA42" s="10">
        <v>168.35</v>
      </c>
      <c r="AB42" s="95">
        <v>1908400</v>
      </c>
      <c r="AC42" s="10">
        <v>167.84</v>
      </c>
      <c r="AD42" s="2">
        <f t="shared" si="0"/>
        <v>3.3699999999999761</v>
      </c>
      <c r="AE42" s="138">
        <f t="shared" si="1"/>
        <v>-1.0435705441896204E-2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189.0932</v>
      </c>
      <c r="Q43" s="2"/>
      <c r="T43" s="136" t="s">
        <v>99</v>
      </c>
      <c r="U43" s="88">
        <v>173.01</v>
      </c>
      <c r="W43" s="133">
        <v>42587</v>
      </c>
      <c r="X43" s="10">
        <v>167.95</v>
      </c>
      <c r="Y43" s="10">
        <v>170.2</v>
      </c>
      <c r="Z43" s="10">
        <v>167.23</v>
      </c>
      <c r="AA43" s="10">
        <v>170.12</v>
      </c>
      <c r="AB43" s="95">
        <v>2559400</v>
      </c>
      <c r="AC43" s="10">
        <v>169.61</v>
      </c>
      <c r="AD43" s="2">
        <f t="shared" si="0"/>
        <v>2.9699999999999989</v>
      </c>
      <c r="AE43" s="138">
        <f t="shared" si="1"/>
        <v>1.8739864256111405E-2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187.35839999999999</v>
      </c>
      <c r="Q44" s="2"/>
      <c r="T44" s="136" t="s">
        <v>100</v>
      </c>
      <c r="U44" s="88" t="s">
        <v>514</v>
      </c>
      <c r="W44" s="133">
        <v>42586</v>
      </c>
      <c r="X44" s="10">
        <v>164.27</v>
      </c>
      <c r="Y44" s="10">
        <v>167</v>
      </c>
      <c r="Z44" s="10">
        <v>164.2</v>
      </c>
      <c r="AA44" s="10">
        <v>166.99</v>
      </c>
      <c r="AB44" s="95">
        <v>1997800</v>
      </c>
      <c r="AC44" s="10">
        <v>166.49</v>
      </c>
      <c r="AD44" s="2">
        <f t="shared" si="0"/>
        <v>2.8000000000000114</v>
      </c>
      <c r="AE44" s="138">
        <f t="shared" si="1"/>
        <v>1.7540642953184138E-2</v>
      </c>
    </row>
    <row r="45" spans="1:31" x14ac:dyDescent="0.25">
      <c r="O45" s="83">
        <v>1.07</v>
      </c>
      <c r="P45" s="83">
        <f t="shared" si="3"/>
        <v>185.62360000000001</v>
      </c>
      <c r="Q45" s="2"/>
      <c r="T45" s="136" t="s">
        <v>101</v>
      </c>
      <c r="U45" s="88" t="s">
        <v>515</v>
      </c>
      <c r="W45" s="133">
        <v>42585</v>
      </c>
      <c r="X45" s="10">
        <v>161.88</v>
      </c>
      <c r="Y45" s="10">
        <v>164.15</v>
      </c>
      <c r="Z45" s="10">
        <v>161.28</v>
      </c>
      <c r="AA45" s="10">
        <v>164.11</v>
      </c>
      <c r="AB45" s="95">
        <v>1501900</v>
      </c>
      <c r="AC45" s="10">
        <v>163.62</v>
      </c>
      <c r="AD45" s="2">
        <f t="shared" si="0"/>
        <v>2.8700000000000045</v>
      </c>
      <c r="AE45" s="138">
        <f t="shared" si="1"/>
        <v>7.5123152709359875E-3</v>
      </c>
    </row>
    <row r="46" spans="1:31" x14ac:dyDescent="0.25">
      <c r="O46" s="83">
        <v>1.06</v>
      </c>
      <c r="P46" s="83">
        <f t="shared" si="3"/>
        <v>183.8888</v>
      </c>
      <c r="Q46" s="2"/>
      <c r="T46" s="136" t="s">
        <v>102</v>
      </c>
      <c r="U46" s="88">
        <v>201.55</v>
      </c>
      <c r="W46" s="133">
        <v>42584</v>
      </c>
      <c r="X46" s="10">
        <v>163.1</v>
      </c>
      <c r="Y46" s="10">
        <v>163.99</v>
      </c>
      <c r="Z46" s="10">
        <v>162.27000000000001</v>
      </c>
      <c r="AA46" s="10">
        <v>162.88999999999999</v>
      </c>
      <c r="AB46" s="95">
        <v>2268900</v>
      </c>
      <c r="AC46" s="10">
        <v>162.4</v>
      </c>
      <c r="AD46" s="2">
        <f t="shared" si="0"/>
        <v>1.7199999999999989</v>
      </c>
      <c r="AE46" s="138">
        <f t="shared" si="1"/>
        <v>-3.8032143295301246E-3</v>
      </c>
    </row>
    <row r="47" spans="1:31" x14ac:dyDescent="0.25">
      <c r="O47" s="83">
        <v>1.05</v>
      </c>
      <c r="P47" s="83">
        <f t="shared" si="3"/>
        <v>182.154</v>
      </c>
      <c r="Q47" s="2"/>
      <c r="T47" s="136" t="s">
        <v>103</v>
      </c>
      <c r="U47" s="88">
        <v>1.1541399999999999</v>
      </c>
      <c r="W47" s="133">
        <v>42583</v>
      </c>
      <c r="X47" s="10">
        <v>162.78</v>
      </c>
      <c r="Y47" s="10">
        <v>163.88</v>
      </c>
      <c r="Z47" s="10">
        <v>161.9</v>
      </c>
      <c r="AA47" s="10">
        <v>163.51</v>
      </c>
      <c r="AB47" s="95">
        <v>1787600</v>
      </c>
      <c r="AC47" s="10">
        <v>163.02000000000001</v>
      </c>
      <c r="AD47" s="2">
        <f t="shared" si="0"/>
        <v>1.9799999999999898</v>
      </c>
      <c r="AE47" s="138">
        <f t="shared" si="1"/>
        <v>9.4742708526844854E-3</v>
      </c>
    </row>
    <row r="48" spans="1:31" x14ac:dyDescent="0.25">
      <c r="O48" s="83">
        <v>1.04</v>
      </c>
      <c r="P48" s="83">
        <f t="shared" si="3"/>
        <v>180.41919999999999</v>
      </c>
      <c r="Q48" s="2"/>
      <c r="T48" s="136" t="s">
        <v>104</v>
      </c>
      <c r="U48" s="88" t="s">
        <v>130</v>
      </c>
      <c r="W48" s="133">
        <v>42580</v>
      </c>
      <c r="X48" s="10">
        <v>163.93</v>
      </c>
      <c r="Y48" s="10">
        <v>164.65</v>
      </c>
      <c r="Z48" s="10">
        <v>161.1</v>
      </c>
      <c r="AA48" s="10">
        <v>161.97999999999999</v>
      </c>
      <c r="AB48" s="95">
        <v>2603000</v>
      </c>
      <c r="AC48" s="10">
        <v>161.49</v>
      </c>
      <c r="AD48" s="2">
        <f t="shared" si="0"/>
        <v>3.5500000000000114</v>
      </c>
      <c r="AE48" s="138">
        <f t="shared" si="1"/>
        <v>-1.3741297178453626E-2</v>
      </c>
    </row>
    <row r="49" spans="1:31" x14ac:dyDescent="0.25">
      <c r="O49" s="83">
        <v>1.03</v>
      </c>
      <c r="P49" s="83">
        <f t="shared" si="3"/>
        <v>178.68439999999998</v>
      </c>
      <c r="Q49" s="2"/>
      <c r="T49" s="136"/>
      <c r="U49" s="88"/>
      <c r="W49" s="133">
        <v>42579</v>
      </c>
      <c r="X49" s="10">
        <v>165</v>
      </c>
      <c r="Y49" s="10">
        <v>166.97</v>
      </c>
      <c r="Z49" s="10">
        <v>163.92</v>
      </c>
      <c r="AA49" s="10">
        <v>164.23</v>
      </c>
      <c r="AB49" s="95">
        <v>1951200</v>
      </c>
      <c r="AC49" s="10">
        <v>163.74</v>
      </c>
      <c r="AD49" s="2">
        <f t="shared" si="0"/>
        <v>3.0500000000000114</v>
      </c>
      <c r="AE49" s="138">
        <f t="shared" si="1"/>
        <v>-8.5977234197140984E-3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176.9496</v>
      </c>
      <c r="Q50" s="2"/>
      <c r="T50" s="136" t="s">
        <v>105</v>
      </c>
      <c r="U50" s="88" t="s">
        <v>516</v>
      </c>
      <c r="W50" s="133">
        <v>42578</v>
      </c>
      <c r="X50" s="10">
        <v>165.94</v>
      </c>
      <c r="Y50" s="10">
        <v>167.6</v>
      </c>
      <c r="Z50" s="10">
        <v>162.71</v>
      </c>
      <c r="AA50" s="10">
        <v>165.66</v>
      </c>
      <c r="AB50" s="95">
        <v>3049300</v>
      </c>
      <c r="AC50" s="10">
        <v>165.16</v>
      </c>
      <c r="AD50" s="2">
        <f t="shared" si="0"/>
        <v>4.8899999999999864</v>
      </c>
      <c r="AE50" s="138">
        <f t="shared" si="1"/>
        <v>1.3562442467014435E-2</v>
      </c>
    </row>
    <row r="51" spans="1:31" x14ac:dyDescent="0.25">
      <c r="O51" s="83">
        <v>1.01</v>
      </c>
      <c r="P51" s="83">
        <f t="shared" si="3"/>
        <v>175.2148</v>
      </c>
      <c r="Q51" s="2"/>
      <c r="T51" s="136" t="s">
        <v>106</v>
      </c>
      <c r="U51" s="88" t="s">
        <v>343</v>
      </c>
      <c r="W51" s="133">
        <v>42577</v>
      </c>
      <c r="X51" s="10">
        <v>161.41</v>
      </c>
      <c r="Y51" s="10">
        <v>163.5</v>
      </c>
      <c r="Z51" s="10">
        <v>160.37</v>
      </c>
      <c r="AA51" s="10">
        <v>163.44</v>
      </c>
      <c r="AB51" s="95">
        <v>2863100</v>
      </c>
      <c r="AC51" s="10">
        <v>162.94999999999999</v>
      </c>
      <c r="AD51" s="2">
        <f t="shared" si="0"/>
        <v>3.1299999999999955</v>
      </c>
      <c r="AE51" s="138">
        <f t="shared" si="1"/>
        <v>2.2912743251726209E-2</v>
      </c>
    </row>
    <row r="52" spans="1:31" x14ac:dyDescent="0.25">
      <c r="O52" s="83">
        <v>1</v>
      </c>
      <c r="P52" s="83">
        <f t="shared" si="3"/>
        <v>173.48</v>
      </c>
      <c r="Q52" s="2"/>
      <c r="T52" s="136" t="s">
        <v>107</v>
      </c>
      <c r="U52" s="90">
        <v>2280700</v>
      </c>
      <c r="W52" s="133">
        <v>42576</v>
      </c>
      <c r="X52" s="10">
        <v>159.63999999999999</v>
      </c>
      <c r="Y52" s="10">
        <v>160.69999999999999</v>
      </c>
      <c r="Z52" s="10">
        <v>159.27000000000001</v>
      </c>
      <c r="AA52" s="10">
        <v>159.78</v>
      </c>
      <c r="AB52" s="95">
        <v>962700</v>
      </c>
      <c r="AC52" s="10">
        <v>159.30000000000001</v>
      </c>
      <c r="AD52" s="2">
        <f t="shared" si="0"/>
        <v>1.4299999999999784</v>
      </c>
      <c r="AE52" s="138">
        <f t="shared" si="1"/>
        <v>6.9099817827766863E-4</v>
      </c>
    </row>
    <row r="53" spans="1:31" x14ac:dyDescent="0.25">
      <c r="O53" s="83">
        <v>0.99</v>
      </c>
      <c r="P53" s="83">
        <f t="shared" si="3"/>
        <v>171.74519999999998</v>
      </c>
      <c r="Q53" s="2"/>
      <c r="T53" s="136" t="s">
        <v>110</v>
      </c>
      <c r="U53" s="90">
        <v>2570250</v>
      </c>
      <c r="W53" s="133">
        <v>42573</v>
      </c>
      <c r="X53" s="10">
        <v>159.59</v>
      </c>
      <c r="Y53" s="10">
        <v>160.30000000000001</v>
      </c>
      <c r="Z53" s="10">
        <v>156.69</v>
      </c>
      <c r="AA53" s="10">
        <v>159.66999999999999</v>
      </c>
      <c r="AB53" s="95">
        <v>1966400</v>
      </c>
      <c r="AC53" s="10">
        <v>159.19</v>
      </c>
      <c r="AD53" s="2">
        <f t="shared" si="0"/>
        <v>3.6100000000000136</v>
      </c>
      <c r="AE53" s="138">
        <f t="shared" si="1"/>
        <v>-4.6270243231414376E-3</v>
      </c>
    </row>
    <row r="54" spans="1:31" x14ac:dyDescent="0.25">
      <c r="O54" s="83">
        <v>0.98</v>
      </c>
      <c r="P54" s="83">
        <f t="shared" si="3"/>
        <v>170.01039999999998</v>
      </c>
      <c r="Q54" s="2"/>
      <c r="T54" s="136" t="s">
        <v>108</v>
      </c>
      <c r="U54" s="88" t="s">
        <v>517</v>
      </c>
      <c r="W54" s="133">
        <v>42572</v>
      </c>
      <c r="X54" s="10">
        <v>163.01</v>
      </c>
      <c r="Y54" s="10">
        <v>163.47999999999999</v>
      </c>
      <c r="Z54" s="10">
        <v>159.82</v>
      </c>
      <c r="AA54" s="10">
        <v>160.41</v>
      </c>
      <c r="AB54" s="95">
        <v>1953000</v>
      </c>
      <c r="AC54" s="10">
        <v>159.93</v>
      </c>
      <c r="AD54" s="2">
        <f t="shared" si="0"/>
        <v>3.6599999999999966</v>
      </c>
      <c r="AE54" s="138">
        <f t="shared" si="1"/>
        <v>-1.3873473917869084E-2</v>
      </c>
    </row>
    <row r="55" spans="1:31" x14ac:dyDescent="0.25">
      <c r="O55" s="83">
        <v>0.97</v>
      </c>
      <c r="P55" s="83">
        <f t="shared" si="3"/>
        <v>168.2756</v>
      </c>
      <c r="T55" s="136" t="s">
        <v>111</v>
      </c>
      <c r="U55" s="88" t="s">
        <v>130</v>
      </c>
      <c r="W55" s="133">
        <v>42571</v>
      </c>
      <c r="X55" s="10">
        <v>161.6</v>
      </c>
      <c r="Y55" s="10">
        <v>163.77000000000001</v>
      </c>
      <c r="Z55" s="10">
        <v>160.91999999999999</v>
      </c>
      <c r="AA55" s="10">
        <v>162.66999999999999</v>
      </c>
      <c r="AB55" s="95">
        <v>1806400</v>
      </c>
      <c r="AC55" s="10">
        <v>162.18</v>
      </c>
      <c r="AD55" s="2">
        <f t="shared" si="0"/>
        <v>2.8500000000000227</v>
      </c>
      <c r="AE55" s="138">
        <f t="shared" si="1"/>
        <v>1.3308341143392743E-2</v>
      </c>
    </row>
    <row r="56" spans="1:31" x14ac:dyDescent="0.25">
      <c r="O56" s="83">
        <v>0.96</v>
      </c>
      <c r="P56" s="83">
        <f t="shared" si="3"/>
        <v>166.54079999999999</v>
      </c>
      <c r="T56" s="136" t="s">
        <v>112</v>
      </c>
      <c r="U56" s="88">
        <v>-2.2799999999999998</v>
      </c>
      <c r="W56" s="133">
        <v>42570</v>
      </c>
      <c r="X56" s="10">
        <v>161.47</v>
      </c>
      <c r="Y56" s="10">
        <v>162</v>
      </c>
      <c r="Z56" s="10">
        <v>159.79</v>
      </c>
      <c r="AA56" s="10">
        <v>160.53</v>
      </c>
      <c r="AB56" s="95">
        <v>1479700</v>
      </c>
      <c r="AC56" s="10">
        <v>160.05000000000001</v>
      </c>
      <c r="AD56" s="2">
        <f t="shared" si="0"/>
        <v>2.210000000000008</v>
      </c>
      <c r="AE56" s="138">
        <f t="shared" si="1"/>
        <v>-1.1060306475531356E-2</v>
      </c>
    </row>
    <row r="57" spans="1:31" x14ac:dyDescent="0.25">
      <c r="O57" s="83">
        <v>0.95</v>
      </c>
      <c r="P57" s="83">
        <f t="shared" si="3"/>
        <v>164.80599999999998</v>
      </c>
      <c r="T57" s="136" t="s">
        <v>109</v>
      </c>
      <c r="U57" s="88" t="s">
        <v>438</v>
      </c>
      <c r="W57" s="133">
        <v>42569</v>
      </c>
      <c r="X57" s="10">
        <v>162.41999999999999</v>
      </c>
      <c r="Y57" s="10">
        <v>163.69999999999999</v>
      </c>
      <c r="Z57" s="10">
        <v>161.94999999999999</v>
      </c>
      <c r="AA57" s="10">
        <v>162.33000000000001</v>
      </c>
      <c r="AB57" s="95">
        <v>1462600</v>
      </c>
      <c r="AC57" s="10">
        <v>161.84</v>
      </c>
      <c r="AD57" s="2">
        <f t="shared" si="0"/>
        <v>1.75</v>
      </c>
      <c r="AE57" s="138">
        <f t="shared" si="1"/>
        <v>7.2193178989294893E-3</v>
      </c>
    </row>
    <row r="58" spans="1:31" x14ac:dyDescent="0.25">
      <c r="O58" s="83">
        <v>0.94</v>
      </c>
      <c r="P58" s="83">
        <f t="shared" si="3"/>
        <v>163.07119999999998</v>
      </c>
      <c r="W58" s="133">
        <v>42566</v>
      </c>
      <c r="X58" s="10">
        <v>161.11000000000001</v>
      </c>
      <c r="Y58" s="10">
        <v>161.57</v>
      </c>
      <c r="Z58" s="10">
        <v>159.66</v>
      </c>
      <c r="AA58" s="10">
        <v>161.16</v>
      </c>
      <c r="AB58" s="95">
        <v>1925900</v>
      </c>
      <c r="AC58" s="10">
        <v>160.68</v>
      </c>
      <c r="AD58" s="2">
        <f t="shared" si="0"/>
        <v>1.9099999999999966</v>
      </c>
      <c r="AE58" s="138">
        <f t="shared" si="1"/>
        <v>2.3080281953715698E-3</v>
      </c>
    </row>
    <row r="59" spans="1:31" x14ac:dyDescent="0.25">
      <c r="O59" s="83">
        <v>0.93</v>
      </c>
      <c r="P59" s="83">
        <f t="shared" si="3"/>
        <v>161.3364</v>
      </c>
      <c r="W59" s="133">
        <v>42565</v>
      </c>
      <c r="X59" s="10">
        <v>159.55000000000001</v>
      </c>
      <c r="Y59" s="10">
        <v>161.06</v>
      </c>
      <c r="Z59" s="10">
        <v>158.86000000000001</v>
      </c>
      <c r="AA59" s="10">
        <v>160.79</v>
      </c>
      <c r="AB59" s="95">
        <v>2355000</v>
      </c>
      <c r="AC59" s="10">
        <v>160.31</v>
      </c>
      <c r="AD59" s="2">
        <f t="shared" si="0"/>
        <v>2.1999999999999886</v>
      </c>
      <c r="AE59" s="138">
        <f t="shared" si="1"/>
        <v>2.1473174461577704E-2</v>
      </c>
    </row>
    <row r="60" spans="1:31" x14ac:dyDescent="0.25">
      <c r="O60" s="83">
        <v>0.92</v>
      </c>
      <c r="P60" s="83">
        <f t="shared" si="3"/>
        <v>159.60159999999999</v>
      </c>
      <c r="W60" s="133">
        <v>42564</v>
      </c>
      <c r="X60" s="10">
        <v>158.91</v>
      </c>
      <c r="Y60" s="10">
        <v>160.38</v>
      </c>
      <c r="Z60" s="10">
        <v>157.34</v>
      </c>
      <c r="AA60" s="10">
        <v>157.41</v>
      </c>
      <c r="AB60" s="95">
        <v>1573400</v>
      </c>
      <c r="AC60" s="10">
        <v>156.94</v>
      </c>
      <c r="AD60" s="2">
        <f t="shared" si="0"/>
        <v>3.039999999999992</v>
      </c>
      <c r="AE60" s="138">
        <f t="shared" si="1"/>
        <v>-7.3999114540510558E-3</v>
      </c>
    </row>
    <row r="61" spans="1:31" x14ac:dyDescent="0.25">
      <c r="O61" s="83">
        <v>0.91</v>
      </c>
      <c r="P61" s="83">
        <f t="shared" si="3"/>
        <v>157.86679999999998</v>
      </c>
      <c r="W61" s="133">
        <v>42563</v>
      </c>
      <c r="X61" s="10">
        <v>158.58000000000001</v>
      </c>
      <c r="Y61" s="10">
        <v>160.91</v>
      </c>
      <c r="Z61" s="10">
        <v>158.25</v>
      </c>
      <c r="AA61" s="10">
        <v>158.59</v>
      </c>
      <c r="AB61" s="95">
        <v>2030600</v>
      </c>
      <c r="AC61" s="10">
        <v>158.11000000000001</v>
      </c>
      <c r="AD61" s="2">
        <f t="shared" si="0"/>
        <v>2.6599999999999966</v>
      </c>
      <c r="AE61" s="138">
        <f t="shared" si="1"/>
        <v>7.7761488941299195E-3</v>
      </c>
    </row>
    <row r="62" spans="1:31" x14ac:dyDescent="0.25">
      <c r="O62" s="83">
        <v>0.9</v>
      </c>
      <c r="P62" s="83">
        <f t="shared" si="3"/>
        <v>156.13200000000001</v>
      </c>
      <c r="W62" s="133">
        <v>42562</v>
      </c>
      <c r="X62" s="10">
        <v>157.1</v>
      </c>
      <c r="Y62" s="10">
        <v>158.47</v>
      </c>
      <c r="Z62" s="10">
        <v>156.28</v>
      </c>
      <c r="AA62" s="10">
        <v>157.36000000000001</v>
      </c>
      <c r="AB62" s="95">
        <v>2520100</v>
      </c>
      <c r="AC62" s="10">
        <v>156.88999999999999</v>
      </c>
      <c r="AD62" s="2">
        <f t="shared" si="0"/>
        <v>2.1899999999999977</v>
      </c>
      <c r="AE62" s="138">
        <f t="shared" si="1"/>
        <v>1.4353138940971011E-2</v>
      </c>
    </row>
    <row r="63" spans="1:31" x14ac:dyDescent="0.25">
      <c r="W63" s="133">
        <v>42559</v>
      </c>
      <c r="X63" s="10">
        <v>152.65</v>
      </c>
      <c r="Y63" s="10">
        <v>155.25</v>
      </c>
      <c r="Z63" s="10">
        <v>151.94</v>
      </c>
      <c r="AA63" s="10">
        <v>155.13999999999999</v>
      </c>
      <c r="AB63" s="95">
        <v>2674100</v>
      </c>
      <c r="AC63" s="10">
        <v>154.66999999999999</v>
      </c>
      <c r="AD63" s="2">
        <f t="shared" si="0"/>
        <v>3.3100000000000023</v>
      </c>
      <c r="AE63" s="138">
        <f t="shared" si="1"/>
        <v>2.7434568885346122E-2</v>
      </c>
    </row>
    <row r="64" spans="1:31" x14ac:dyDescent="0.25">
      <c r="W64" s="133">
        <v>42558</v>
      </c>
      <c r="X64" s="10">
        <v>150.13999999999999</v>
      </c>
      <c r="Y64" s="10">
        <v>153</v>
      </c>
      <c r="Z64" s="10">
        <v>150.13999999999999</v>
      </c>
      <c r="AA64" s="10">
        <v>150.99</v>
      </c>
      <c r="AB64" s="95">
        <v>1924800</v>
      </c>
      <c r="AC64" s="10">
        <v>150.54</v>
      </c>
      <c r="AD64" s="2">
        <f t="shared" si="0"/>
        <v>2.8600000000000136</v>
      </c>
      <c r="AE64" s="138">
        <f t="shared" si="1"/>
        <v>2.3971234518576079E-3</v>
      </c>
    </row>
    <row r="65" spans="23:31" x14ac:dyDescent="0.25">
      <c r="W65" s="133">
        <v>42557</v>
      </c>
      <c r="X65" s="10">
        <v>149.36000000000001</v>
      </c>
      <c r="Y65" s="10">
        <v>151.27000000000001</v>
      </c>
      <c r="Z65" s="10">
        <v>147.16</v>
      </c>
      <c r="AA65" s="10">
        <v>150.63</v>
      </c>
      <c r="AB65" s="95">
        <v>2060300</v>
      </c>
      <c r="AC65" s="10">
        <v>150.18</v>
      </c>
      <c r="AD65" s="2">
        <f t="shared" si="0"/>
        <v>4.1100000000000136</v>
      </c>
      <c r="AE65" s="138">
        <f t="shared" si="1"/>
        <v>-8.6487924955092055E-4</v>
      </c>
    </row>
    <row r="66" spans="23:31" x14ac:dyDescent="0.25">
      <c r="W66" s="133">
        <v>42556</v>
      </c>
      <c r="X66" s="10">
        <v>151.58000000000001</v>
      </c>
      <c r="Y66" s="10">
        <v>151.71</v>
      </c>
      <c r="Z66" s="10">
        <v>149.53</v>
      </c>
      <c r="AA66" s="10">
        <v>150.76</v>
      </c>
      <c r="AB66" s="95">
        <v>2632100</v>
      </c>
      <c r="AC66" s="10">
        <v>150.31</v>
      </c>
      <c r="AD66" s="2">
        <f t="shared" si="0"/>
        <v>2.1800000000000068</v>
      </c>
      <c r="AE66" s="138">
        <f t="shared" si="1"/>
        <v>-2.2437565036420359E-2</v>
      </c>
    </row>
    <row r="67" spans="23:31" x14ac:dyDescent="0.25">
      <c r="W67" s="133">
        <v>42552</v>
      </c>
      <c r="X67" s="10">
        <v>154.47</v>
      </c>
      <c r="Y67" s="10">
        <v>155.87</v>
      </c>
      <c r="Z67" s="10">
        <v>153.62</v>
      </c>
      <c r="AA67" s="10">
        <v>154.22</v>
      </c>
      <c r="AB67" s="95">
        <v>1977900</v>
      </c>
      <c r="AC67" s="10">
        <v>153.76</v>
      </c>
      <c r="AD67" s="2">
        <f>Y67-Z67</f>
        <v>2.25</v>
      </c>
      <c r="AE67" s="138">
        <f>AC67/AC68-1</f>
        <v>-7.5517975860066588E-3</v>
      </c>
    </row>
    <row r="68" spans="23:31" x14ac:dyDescent="0.25">
      <c r="W68" s="133">
        <v>42551</v>
      </c>
      <c r="X68" s="10">
        <v>155</v>
      </c>
      <c r="Y68" s="10">
        <v>157.24</v>
      </c>
      <c r="Z68" s="10">
        <v>154.16999999999999</v>
      </c>
      <c r="AA68" s="10">
        <v>155.4</v>
      </c>
      <c r="AB68" s="95">
        <v>4262600</v>
      </c>
      <c r="AC68" s="10">
        <v>154.93</v>
      </c>
      <c r="AD68" s="2">
        <f>Y68-Z68</f>
        <v>3.0700000000000216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95" priority="11">
      <formula>F21&gt;0</formula>
    </cfRule>
    <cfRule type="expression" dxfId="194" priority="12">
      <formula>F21&lt;0</formula>
    </cfRule>
  </conditionalFormatting>
  <conditionalFormatting sqref="H21:H23">
    <cfRule type="expression" dxfId="193" priority="9">
      <formula>H21&gt;0</formula>
    </cfRule>
    <cfRule type="expression" dxfId="192" priority="10">
      <formula>H21&lt;0</formula>
    </cfRule>
  </conditionalFormatting>
  <conditionalFormatting sqref="Q8">
    <cfRule type="expression" dxfId="191" priority="1">
      <formula>Q8&gt;0</formula>
    </cfRule>
    <cfRule type="expression" dxfId="190" priority="2">
      <formula>Q8&lt;0</formula>
    </cfRule>
  </conditionalFormatting>
  <conditionalFormatting sqref="Q7">
    <cfRule type="expression" dxfId="189" priority="3">
      <formula>Q7&gt;0</formula>
    </cfRule>
    <cfRule type="expression" dxfId="18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6.75" customWidth="1"/>
    <col min="23" max="23" width="12.375" customWidth="1"/>
    <col min="24" max="24" width="6" customWidth="1"/>
    <col min="25" max="27" width="6" bestFit="1" customWidth="1"/>
    <col min="28" max="28" width="10.125" bestFit="1" customWidth="1"/>
    <col min="29" max="29" width="10.2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287</v>
      </c>
      <c r="W2" s="133">
        <v>42646</v>
      </c>
      <c r="X2" s="10">
        <v>52.24</v>
      </c>
      <c r="Y2" s="10">
        <v>53.4</v>
      </c>
      <c r="Z2" s="10">
        <v>52</v>
      </c>
      <c r="AA2" s="10">
        <v>53.25</v>
      </c>
      <c r="AB2" s="95">
        <v>4445900</v>
      </c>
      <c r="AC2" s="10">
        <v>53.25</v>
      </c>
      <c r="AD2" s="2">
        <f>Y2-Z2</f>
        <v>1.3999999999999986</v>
      </c>
      <c r="AE2" s="138">
        <f>AC2/AC3-1</f>
        <v>1.4865637507146978E-2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53.82</v>
      </c>
      <c r="T3" s="1"/>
      <c r="W3" s="133">
        <v>42643</v>
      </c>
      <c r="X3" s="10">
        <v>51.39</v>
      </c>
      <c r="Y3" s="10">
        <v>52.93</v>
      </c>
      <c r="Z3" s="10">
        <v>51.38</v>
      </c>
      <c r="AA3" s="10">
        <v>52.47</v>
      </c>
      <c r="AB3" s="95">
        <v>5233500</v>
      </c>
      <c r="AC3" s="10">
        <v>52.47</v>
      </c>
      <c r="AD3" s="2">
        <f t="shared" ref="AD3:AD66" si="0">Y3-Z3</f>
        <v>1.5499999999999972</v>
      </c>
      <c r="AE3" s="138">
        <f t="shared" ref="AE3:AE66" si="1">AC3/AC4-1</f>
        <v>2.6007039499413409E-2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53.82</v>
      </c>
      <c r="R4" s="527">
        <v>1.6999999999999999E-3</v>
      </c>
      <c r="T4" s="163"/>
      <c r="W4" s="133">
        <v>42642</v>
      </c>
      <c r="X4" s="10">
        <v>50.58</v>
      </c>
      <c r="Y4" s="10">
        <v>51.68</v>
      </c>
      <c r="Z4" s="10">
        <v>50.41</v>
      </c>
      <c r="AA4" s="10">
        <v>51.14</v>
      </c>
      <c r="AB4" s="95">
        <v>5835000</v>
      </c>
      <c r="AC4" s="10">
        <v>51.14</v>
      </c>
      <c r="AD4" s="2">
        <f t="shared" si="0"/>
        <v>1.2700000000000031</v>
      </c>
      <c r="AE4" s="138">
        <f t="shared" si="1"/>
        <v>9.474930911962165E-3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42641</v>
      </c>
      <c r="X5" s="10">
        <v>50.67</v>
      </c>
      <c r="Y5" s="10">
        <v>51.89</v>
      </c>
      <c r="Z5" s="10">
        <v>50.42</v>
      </c>
      <c r="AA5" s="10">
        <v>50.66</v>
      </c>
      <c r="AB5" s="95">
        <v>3760800</v>
      </c>
      <c r="AC5" s="10">
        <v>50.66</v>
      </c>
      <c r="AD5" s="2">
        <f t="shared" si="0"/>
        <v>1.4699999999999989</v>
      </c>
      <c r="AE5" s="138">
        <f t="shared" si="1"/>
        <v>4.9593334655821941E-3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42640</v>
      </c>
      <c r="X6" s="10">
        <v>49.5</v>
      </c>
      <c r="Y6" s="10">
        <v>50.79</v>
      </c>
      <c r="Z6" s="10">
        <v>49.4</v>
      </c>
      <c r="AA6" s="10">
        <v>50.41</v>
      </c>
      <c r="AB6" s="95">
        <v>3713800</v>
      </c>
      <c r="AC6" s="10">
        <v>50.41</v>
      </c>
      <c r="AD6" s="2">
        <f t="shared" si="0"/>
        <v>1.3900000000000006</v>
      </c>
      <c r="AE6" s="138">
        <f t="shared" si="1"/>
        <v>1.9413549039433597E-2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185</v>
      </c>
      <c r="Q7" s="2">
        <f>Q10+Q8</f>
        <v>1461.5600000000013</v>
      </c>
      <c r="R7">
        <v>0</v>
      </c>
      <c r="W7" s="133">
        <v>42639</v>
      </c>
      <c r="X7" s="10">
        <v>50.53</v>
      </c>
      <c r="Y7" s="10">
        <v>50.89</v>
      </c>
      <c r="Z7" s="10">
        <v>49.28</v>
      </c>
      <c r="AA7" s="10">
        <v>49.45</v>
      </c>
      <c r="AB7" s="95">
        <v>4692400</v>
      </c>
      <c r="AC7" s="10">
        <v>49.45</v>
      </c>
      <c r="AD7" s="2">
        <f t="shared" si="0"/>
        <v>1.6099999999999994</v>
      </c>
      <c r="AE7" s="138">
        <f t="shared" si="1"/>
        <v>-2.9440628066732089E-2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188</v>
      </c>
      <c r="P8" s="34"/>
      <c r="Q8" s="2">
        <f>K18+M18-F18+Q2*Q4</f>
        <v>0</v>
      </c>
      <c r="W8" s="133">
        <v>42636</v>
      </c>
      <c r="X8" s="10">
        <v>50.89</v>
      </c>
      <c r="Y8" s="10">
        <v>51.33</v>
      </c>
      <c r="Z8" s="10">
        <v>50.49</v>
      </c>
      <c r="AA8" s="10">
        <v>50.95</v>
      </c>
      <c r="AB8" s="95">
        <v>3377600</v>
      </c>
      <c r="AC8" s="10">
        <v>50.95</v>
      </c>
      <c r="AD8" s="2">
        <f t="shared" si="0"/>
        <v>0.83999999999999631</v>
      </c>
      <c r="AE8" s="138">
        <f t="shared" si="1"/>
        <v>-1.7633228840124859E-3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222</v>
      </c>
      <c r="Q9" s="138">
        <f>IF(Q2=0, 0, Q8/Q6)</f>
        <v>0</v>
      </c>
      <c r="W9" s="133">
        <v>42635</v>
      </c>
      <c r="X9" s="10">
        <v>50.68</v>
      </c>
      <c r="Y9" s="10">
        <v>52.04</v>
      </c>
      <c r="Z9" s="10">
        <v>50.37</v>
      </c>
      <c r="AA9" s="10">
        <v>51.04</v>
      </c>
      <c r="AB9" s="95">
        <v>5466800</v>
      </c>
      <c r="AC9" s="10">
        <v>51.04</v>
      </c>
      <c r="AD9" s="2">
        <f t="shared" si="0"/>
        <v>1.6700000000000017</v>
      </c>
      <c r="AE9" s="138">
        <f t="shared" si="1"/>
        <v>1.6125821222377157E-2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221</v>
      </c>
      <c r="P10" s="34"/>
      <c r="Q10" s="2">
        <f>M75</f>
        <v>1461.5600000000013</v>
      </c>
      <c r="W10" s="133">
        <v>42634</v>
      </c>
      <c r="X10" s="10">
        <v>50.47</v>
      </c>
      <c r="Y10" s="10">
        <v>50.75</v>
      </c>
      <c r="Z10" s="10">
        <v>49.3</v>
      </c>
      <c r="AA10" s="10">
        <v>50.23</v>
      </c>
      <c r="AB10" s="95">
        <v>4483700</v>
      </c>
      <c r="AC10" s="10">
        <v>50.23</v>
      </c>
      <c r="AD10" s="2">
        <f t="shared" si="0"/>
        <v>1.4500000000000028</v>
      </c>
      <c r="AE10" s="138">
        <f t="shared" si="1"/>
        <v>-1.5901411250249797E-3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182</v>
      </c>
      <c r="P11" s="34"/>
      <c r="Q11" s="138">
        <f>IF(U58="N/A (N/A)", 0, VALUE(TRIM(CLEAN(MID(U58, FIND("(", U58)+1, 5)))))</f>
        <v>0</v>
      </c>
      <c r="W11" s="133">
        <v>42633</v>
      </c>
      <c r="X11" s="10">
        <v>51.09</v>
      </c>
      <c r="Y11" s="10">
        <v>51.66</v>
      </c>
      <c r="Z11" s="10">
        <v>50.25</v>
      </c>
      <c r="AA11" s="10">
        <v>50.31</v>
      </c>
      <c r="AB11" s="95">
        <v>3682100</v>
      </c>
      <c r="AC11" s="10">
        <v>50.31</v>
      </c>
      <c r="AD11" s="2">
        <f t="shared" si="0"/>
        <v>1.4099999999999966</v>
      </c>
      <c r="AE11" s="138">
        <f t="shared" si="1"/>
        <v>-1.2755102040816313E-2</v>
      </c>
    </row>
    <row r="12" spans="1:31" x14ac:dyDescent="0.25">
      <c r="W12" s="133">
        <v>42632</v>
      </c>
      <c r="X12" s="10">
        <v>51.14</v>
      </c>
      <c r="Y12" s="10">
        <v>51.93</v>
      </c>
      <c r="Z12" s="10">
        <v>50.91</v>
      </c>
      <c r="AA12" s="10">
        <v>50.96</v>
      </c>
      <c r="AB12" s="95">
        <v>3673200</v>
      </c>
      <c r="AC12" s="10">
        <v>50.96</v>
      </c>
      <c r="AD12" s="2">
        <f t="shared" si="0"/>
        <v>1.0200000000000031</v>
      </c>
      <c r="AE12" s="138">
        <f t="shared" si="1"/>
        <v>-7.8431372549014888E-4</v>
      </c>
    </row>
    <row r="13" spans="1:31" x14ac:dyDescent="0.25">
      <c r="W13" s="133">
        <v>42629</v>
      </c>
      <c r="X13" s="10">
        <v>51.31</v>
      </c>
      <c r="Y13" s="10">
        <v>51.7</v>
      </c>
      <c r="Z13" s="10">
        <v>50.9</v>
      </c>
      <c r="AA13" s="10">
        <v>51</v>
      </c>
      <c r="AB13" s="95">
        <v>10418300</v>
      </c>
      <c r="AC13" s="10">
        <v>51</v>
      </c>
      <c r="AD13" s="2">
        <f t="shared" si="0"/>
        <v>0.80000000000000426</v>
      </c>
      <c r="AE13" s="138">
        <f t="shared" si="1"/>
        <v>-1.3730419648037118E-2</v>
      </c>
    </row>
    <row r="14" spans="1:31" x14ac:dyDescent="0.25">
      <c r="W14" s="133">
        <v>42628</v>
      </c>
      <c r="X14" s="10">
        <v>50.99</v>
      </c>
      <c r="Y14" s="10">
        <v>51.96</v>
      </c>
      <c r="Z14" s="10">
        <v>50.37</v>
      </c>
      <c r="AA14" s="10">
        <v>51.71</v>
      </c>
      <c r="AB14" s="95">
        <v>4719000</v>
      </c>
      <c r="AC14" s="10">
        <v>51.71</v>
      </c>
      <c r="AD14" s="2">
        <f t="shared" si="0"/>
        <v>1.5900000000000034</v>
      </c>
      <c r="AE14" s="138">
        <f t="shared" si="1"/>
        <v>1.3921568627450975E-2</v>
      </c>
    </row>
    <row r="15" spans="1:31" x14ac:dyDescent="0.25">
      <c r="W15" s="133">
        <v>42627</v>
      </c>
      <c r="X15" s="10">
        <v>51.4</v>
      </c>
      <c r="Y15" s="10">
        <v>51.89</v>
      </c>
      <c r="Z15" s="10">
        <v>50.72</v>
      </c>
      <c r="AA15" s="10">
        <v>51</v>
      </c>
      <c r="AB15" s="95">
        <v>4551100</v>
      </c>
      <c r="AC15" s="10">
        <v>51</v>
      </c>
      <c r="AD15" s="2">
        <f t="shared" si="0"/>
        <v>1.1700000000000017</v>
      </c>
      <c r="AE15" s="138">
        <f t="shared" si="1"/>
        <v>-1.2393493415956636E-2</v>
      </c>
    </row>
    <row r="16" spans="1:31" x14ac:dyDescent="0.25">
      <c r="W16" s="133">
        <v>42626</v>
      </c>
      <c r="X16" s="10">
        <v>52.7</v>
      </c>
      <c r="Y16" s="10">
        <v>53.26</v>
      </c>
      <c r="Z16" s="10">
        <v>51.49</v>
      </c>
      <c r="AA16" s="10">
        <v>51.64</v>
      </c>
      <c r="AB16" s="95">
        <v>4715100</v>
      </c>
      <c r="AC16" s="10">
        <v>51.64</v>
      </c>
      <c r="AD16" s="2">
        <f t="shared" si="0"/>
        <v>1.769999999999996</v>
      </c>
      <c r="AE16" s="138">
        <f t="shared" si="1"/>
        <v>-3.0234741784037511E-2</v>
      </c>
    </row>
    <row r="17" spans="1:31" x14ac:dyDescent="0.25">
      <c r="W17" s="133">
        <v>42625</v>
      </c>
      <c r="X17" s="10">
        <v>51.69</v>
      </c>
      <c r="Y17" s="10">
        <v>53.44</v>
      </c>
      <c r="Z17" s="10">
        <v>50.67</v>
      </c>
      <c r="AA17" s="10">
        <v>53.25</v>
      </c>
      <c r="AB17" s="95">
        <v>5201600</v>
      </c>
      <c r="AC17" s="10">
        <v>53.25</v>
      </c>
      <c r="AD17" s="2">
        <f t="shared" si="0"/>
        <v>2.769999999999996</v>
      </c>
      <c r="AE17" s="138">
        <f t="shared" si="1"/>
        <v>1.5252621544327827E-2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42622</v>
      </c>
      <c r="X18" s="10">
        <v>53.99</v>
      </c>
      <c r="Y18" s="10">
        <v>54.11</v>
      </c>
      <c r="Z18" s="10">
        <v>52.42</v>
      </c>
      <c r="AA18" s="10">
        <v>52.45</v>
      </c>
      <c r="AB18" s="95">
        <v>4940200</v>
      </c>
      <c r="AC18" s="10">
        <v>52.45</v>
      </c>
      <c r="AD18" s="2">
        <f t="shared" si="0"/>
        <v>1.6899999999999977</v>
      </c>
      <c r="AE18" s="138">
        <f t="shared" si="1"/>
        <v>-3.513612950699041E-2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42621</v>
      </c>
      <c r="X19" s="10">
        <v>53.23</v>
      </c>
      <c r="Y19" s="10">
        <v>54.4</v>
      </c>
      <c r="Z19" s="10">
        <v>53.23</v>
      </c>
      <c r="AA19" s="10">
        <v>54.36</v>
      </c>
      <c r="AB19" s="95">
        <v>5505600</v>
      </c>
      <c r="AC19" s="10">
        <v>54.36</v>
      </c>
      <c r="AD19" s="2">
        <f t="shared" si="0"/>
        <v>1.1700000000000017</v>
      </c>
      <c r="AE19" s="138">
        <f t="shared" si="1"/>
        <v>1.2667660208643738E-2</v>
      </c>
    </row>
    <row r="20" spans="1:31" x14ac:dyDescent="0.25">
      <c r="W20" s="133">
        <v>42620</v>
      </c>
      <c r="X20" s="10">
        <v>51.62</v>
      </c>
      <c r="Y20" s="10">
        <v>54.53</v>
      </c>
      <c r="Z20" s="10">
        <v>51.62</v>
      </c>
      <c r="AA20" s="10">
        <v>53.68</v>
      </c>
      <c r="AB20" s="95">
        <v>7209600</v>
      </c>
      <c r="AC20" s="10">
        <v>53.68</v>
      </c>
      <c r="AD20" s="2">
        <f t="shared" si="0"/>
        <v>2.9100000000000037</v>
      </c>
      <c r="AE20" s="138">
        <f t="shared" si="1"/>
        <v>4.9667579194368372E-2</v>
      </c>
    </row>
    <row r="21" spans="1:31" x14ac:dyDescent="0.25">
      <c r="W21" s="133">
        <v>42619</v>
      </c>
      <c r="X21" s="10">
        <v>50.97</v>
      </c>
      <c r="Y21" s="10">
        <v>51.24</v>
      </c>
      <c r="Z21" s="10">
        <v>50.77</v>
      </c>
      <c r="AA21" s="10">
        <v>51.14</v>
      </c>
      <c r="AB21" s="95">
        <v>3826900</v>
      </c>
      <c r="AC21" s="10">
        <v>51.14</v>
      </c>
      <c r="AD21" s="2">
        <f t="shared" si="0"/>
        <v>0.46999999999999886</v>
      </c>
      <c r="AE21" s="138">
        <f t="shared" si="1"/>
        <v>9.7866510080235614E-4</v>
      </c>
    </row>
    <row r="22" spans="1:31" x14ac:dyDescent="0.25">
      <c r="W22" s="133">
        <v>42615</v>
      </c>
      <c r="X22" s="10">
        <v>50.68</v>
      </c>
      <c r="Y22" s="10">
        <v>51.53</v>
      </c>
      <c r="Z22" s="10">
        <v>50.45</v>
      </c>
      <c r="AA22" s="10">
        <v>51.09</v>
      </c>
      <c r="AB22" s="95">
        <v>3730800</v>
      </c>
      <c r="AC22" s="10">
        <v>51.09</v>
      </c>
      <c r="AD22" s="2">
        <f t="shared" si="0"/>
        <v>1.0799999999999983</v>
      </c>
      <c r="AE22" s="138">
        <f t="shared" si="1"/>
        <v>3.9300451955197602E-3</v>
      </c>
    </row>
    <row r="23" spans="1:31" x14ac:dyDescent="0.25">
      <c r="W23" s="133">
        <v>42614</v>
      </c>
      <c r="X23" s="10">
        <v>50.54</v>
      </c>
      <c r="Y23" s="10">
        <v>51.48</v>
      </c>
      <c r="Z23" s="10">
        <v>50.12</v>
      </c>
      <c r="AA23" s="10">
        <v>50.89</v>
      </c>
      <c r="AB23" s="95">
        <v>3980400</v>
      </c>
      <c r="AC23" s="10">
        <v>50.89</v>
      </c>
      <c r="AD23" s="2">
        <f t="shared" si="0"/>
        <v>1.3599999999999994</v>
      </c>
      <c r="AE23" s="138">
        <f t="shared" si="1"/>
        <v>9.5219202539178482E-3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50.79</v>
      </c>
      <c r="Y24" s="10">
        <v>51</v>
      </c>
      <c r="Z24" s="10">
        <v>49.35</v>
      </c>
      <c r="AA24" s="10">
        <v>50.41</v>
      </c>
      <c r="AB24" s="95">
        <v>5191700</v>
      </c>
      <c r="AC24" s="10">
        <v>50.41</v>
      </c>
      <c r="AD24" s="2">
        <f t="shared" si="0"/>
        <v>1.6499999999999986</v>
      </c>
      <c r="AE24" s="138">
        <f t="shared" si="1"/>
        <v>-1.1374779368503729E-2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42612</v>
      </c>
      <c r="X25" s="10">
        <v>46.95</v>
      </c>
      <c r="Y25" s="10">
        <v>51.53</v>
      </c>
      <c r="Z25" s="10">
        <v>46.95</v>
      </c>
      <c r="AA25" s="10">
        <v>50.99</v>
      </c>
      <c r="AB25" s="95">
        <v>12871600</v>
      </c>
      <c r="AC25" s="10">
        <v>50.99</v>
      </c>
      <c r="AD25" s="2">
        <f t="shared" si="0"/>
        <v>4.5799999999999983</v>
      </c>
      <c r="AE25" s="138">
        <f t="shared" si="1"/>
        <v>8.6048988285410077E-2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42611</v>
      </c>
      <c r="X26" s="10">
        <v>47.06</v>
      </c>
      <c r="Y26" s="10">
        <v>47.32</v>
      </c>
      <c r="Z26" s="10">
        <v>46.81</v>
      </c>
      <c r="AA26" s="10">
        <v>46.95</v>
      </c>
      <c r="AB26" s="95">
        <v>2383100</v>
      </c>
      <c r="AC26" s="10">
        <v>46.95</v>
      </c>
      <c r="AD26" s="2">
        <f t="shared" si="0"/>
        <v>0.50999999999999801</v>
      </c>
      <c r="AE26" s="138">
        <f t="shared" si="1"/>
        <v>1.7068487305313962E-3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42608</v>
      </c>
      <c r="X27" s="10">
        <v>47.62</v>
      </c>
      <c r="Y27" s="10">
        <v>47.87</v>
      </c>
      <c r="Z27" s="10">
        <v>46.68</v>
      </c>
      <c r="AA27" s="10">
        <v>46.87</v>
      </c>
      <c r="AB27" s="95">
        <v>3347100</v>
      </c>
      <c r="AC27" s="10">
        <v>46.87</v>
      </c>
      <c r="AD27" s="2">
        <f t="shared" si="0"/>
        <v>1.1899999999999977</v>
      </c>
      <c r="AE27" s="138">
        <f t="shared" si="1"/>
        <v>-1.3885966757837265E-2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42607</v>
      </c>
      <c r="X28" s="10">
        <v>47.46</v>
      </c>
      <c r="Y28" s="10">
        <v>47.76</v>
      </c>
      <c r="Z28" s="10">
        <v>47.3</v>
      </c>
      <c r="AA28" s="10">
        <v>47.53</v>
      </c>
      <c r="AB28" s="95">
        <v>2073100</v>
      </c>
      <c r="AC28" s="10">
        <v>47.53</v>
      </c>
      <c r="AD28" s="2">
        <f t="shared" si="0"/>
        <v>0.46000000000000085</v>
      </c>
      <c r="AE28" s="138">
        <f t="shared" si="1"/>
        <v>-1.4705882352941124E-3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42606</v>
      </c>
      <c r="X29" s="10">
        <v>47.29</v>
      </c>
      <c r="Y29" s="10">
        <v>47.94</v>
      </c>
      <c r="Z29" s="10">
        <v>47.27</v>
      </c>
      <c r="AA29" s="10">
        <v>47.6</v>
      </c>
      <c r="AB29" s="95">
        <v>2174900</v>
      </c>
      <c r="AC29" s="10">
        <v>47.6</v>
      </c>
      <c r="AD29" s="2">
        <f t="shared" si="0"/>
        <v>0.6699999999999946</v>
      </c>
      <c r="AE29" s="138">
        <f t="shared" si="1"/>
        <v>2.3162771109708213E-3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42605</v>
      </c>
      <c r="X30" s="10">
        <v>47.27</v>
      </c>
      <c r="Y30" s="10">
        <v>47.96</v>
      </c>
      <c r="Z30" s="10">
        <v>47.27</v>
      </c>
      <c r="AA30" s="10">
        <v>47.49</v>
      </c>
      <c r="AB30" s="95">
        <v>2270400</v>
      </c>
      <c r="AC30" s="10">
        <v>47.49</v>
      </c>
      <c r="AD30" s="2">
        <f t="shared" si="0"/>
        <v>0.68999999999999773</v>
      </c>
      <c r="AE30" s="138">
        <f t="shared" si="1"/>
        <v>1.1501597444089517E-2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42604</v>
      </c>
      <c r="X31" s="10">
        <v>46.95</v>
      </c>
      <c r="Y31" s="10">
        <v>47.09</v>
      </c>
      <c r="Z31" s="10">
        <v>46.56</v>
      </c>
      <c r="AA31" s="10">
        <v>46.95</v>
      </c>
      <c r="AB31" s="95">
        <v>2606900</v>
      </c>
      <c r="AC31" s="10">
        <v>46.95</v>
      </c>
      <c r="AD31" s="2">
        <f t="shared" si="0"/>
        <v>0.53000000000000114</v>
      </c>
      <c r="AE31" s="138">
        <f t="shared" si="1"/>
        <v>-2.9730303673816127E-3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42601</v>
      </c>
      <c r="X32" s="10">
        <v>47.25</v>
      </c>
      <c r="Y32" s="10">
        <v>47.59</v>
      </c>
      <c r="Z32" s="10">
        <v>46.94</v>
      </c>
      <c r="AA32" s="10">
        <v>47.09</v>
      </c>
      <c r="AB32" s="95">
        <v>3244000</v>
      </c>
      <c r="AC32" s="10">
        <v>47.09</v>
      </c>
      <c r="AD32" s="2">
        <f t="shared" si="0"/>
        <v>0.65000000000000568</v>
      </c>
      <c r="AE32" s="138">
        <f t="shared" si="1"/>
        <v>-1.0714285714285676E-2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42600</v>
      </c>
      <c r="X33" s="10">
        <v>48.16</v>
      </c>
      <c r="Y33" s="10">
        <v>48.22</v>
      </c>
      <c r="Z33" s="10">
        <v>47.18</v>
      </c>
      <c r="AA33" s="10">
        <v>47.6</v>
      </c>
      <c r="AB33" s="95">
        <v>4915900</v>
      </c>
      <c r="AC33" s="10">
        <v>47.6</v>
      </c>
      <c r="AD33" s="2">
        <f t="shared" si="0"/>
        <v>1.0399999999999991</v>
      </c>
      <c r="AE33" s="138">
        <f t="shared" si="1"/>
        <v>-1.2038190120381875E-2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42599</v>
      </c>
      <c r="X34" s="10">
        <v>47.91</v>
      </c>
      <c r="Y34" s="10">
        <v>48.21</v>
      </c>
      <c r="Z34" s="10">
        <v>47.68</v>
      </c>
      <c r="AA34" s="10">
        <v>48.18</v>
      </c>
      <c r="AB34" s="95">
        <v>3299400</v>
      </c>
      <c r="AC34" s="10">
        <v>48.18</v>
      </c>
      <c r="AD34" s="2">
        <f t="shared" si="0"/>
        <v>0.53000000000000114</v>
      </c>
      <c r="AE34" s="138">
        <f t="shared" si="1"/>
        <v>3.9591581579494495E-3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42598</v>
      </c>
      <c r="X35" s="10">
        <v>47.82</v>
      </c>
      <c r="Y35" s="10">
        <v>48.38</v>
      </c>
      <c r="Z35" s="10">
        <v>47.6</v>
      </c>
      <c r="AA35" s="10">
        <v>47.99</v>
      </c>
      <c r="AB35" s="95">
        <v>3456200</v>
      </c>
      <c r="AC35" s="10">
        <v>47.99</v>
      </c>
      <c r="AD35" s="2">
        <f t="shared" si="0"/>
        <v>0.78000000000000114</v>
      </c>
      <c r="AE35" s="138">
        <f t="shared" si="1"/>
        <v>-4.1657987919174744E-4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42597</v>
      </c>
      <c r="X36" s="10">
        <v>47.16</v>
      </c>
      <c r="Y36" s="10">
        <v>48.48</v>
      </c>
      <c r="Z36" s="10">
        <v>47</v>
      </c>
      <c r="AA36" s="10">
        <v>48.01</v>
      </c>
      <c r="AB36" s="95">
        <v>3025400</v>
      </c>
      <c r="AC36" s="10">
        <v>48.01</v>
      </c>
      <c r="AD36" s="2">
        <f t="shared" si="0"/>
        <v>1.4799999999999969</v>
      </c>
      <c r="AE36" s="138">
        <f t="shared" si="1"/>
        <v>1.9320594479830033E-2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42594</v>
      </c>
      <c r="X37" s="10">
        <v>47.2</v>
      </c>
      <c r="Y37" s="10">
        <v>47.34</v>
      </c>
      <c r="Z37" s="10">
        <v>46.53</v>
      </c>
      <c r="AA37" s="10">
        <v>47.1</v>
      </c>
      <c r="AB37" s="95">
        <v>2165900</v>
      </c>
      <c r="AC37" s="10">
        <v>47.1</v>
      </c>
      <c r="AD37" s="2">
        <f t="shared" si="0"/>
        <v>0.81000000000000227</v>
      </c>
      <c r="AE37" s="138">
        <f t="shared" si="1"/>
        <v>-3.5963613285382445E-3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42593</v>
      </c>
      <c r="X38" s="10">
        <v>47</v>
      </c>
      <c r="Y38" s="10">
        <v>47.57</v>
      </c>
      <c r="Z38" s="10">
        <v>46.8</v>
      </c>
      <c r="AA38" s="10">
        <v>47.27</v>
      </c>
      <c r="AB38" s="95">
        <v>4019000</v>
      </c>
      <c r="AC38" s="10">
        <v>47.27</v>
      </c>
      <c r="AD38" s="2">
        <f t="shared" si="0"/>
        <v>0.77000000000000313</v>
      </c>
      <c r="AE38" s="138">
        <f t="shared" si="1"/>
        <v>3.1833616298813094E-3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42592</v>
      </c>
      <c r="X39" s="10">
        <v>47.72</v>
      </c>
      <c r="Y39" s="10">
        <v>47.8</v>
      </c>
      <c r="Z39" s="10">
        <v>46.67</v>
      </c>
      <c r="AA39" s="10">
        <v>47.12</v>
      </c>
      <c r="AB39" s="95">
        <v>3077000</v>
      </c>
      <c r="AC39" s="10">
        <v>47.12</v>
      </c>
      <c r="AD39" s="2">
        <f t="shared" si="0"/>
        <v>1.1299999999999955</v>
      </c>
      <c r="AE39" s="138">
        <f t="shared" si="1"/>
        <v>-1.4432127170048159E-2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84" t="s">
        <v>78</v>
      </c>
      <c r="P40" s="584"/>
      <c r="W40" s="133">
        <v>42591</v>
      </c>
      <c r="X40" s="10">
        <v>49</v>
      </c>
      <c r="Y40" s="10">
        <v>49.47</v>
      </c>
      <c r="Z40" s="10">
        <v>47.78</v>
      </c>
      <c r="AA40" s="10">
        <v>47.81</v>
      </c>
      <c r="AB40" s="95">
        <v>3886000</v>
      </c>
      <c r="AC40" s="10">
        <v>47.81</v>
      </c>
      <c r="AD40" s="2">
        <f t="shared" si="0"/>
        <v>1.6899999999999977</v>
      </c>
      <c r="AE40" s="138">
        <f t="shared" si="1"/>
        <v>-1.4023510002062256E-2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59.202000000000005</v>
      </c>
      <c r="Q41" s="2"/>
      <c r="W41" s="133">
        <v>42590</v>
      </c>
      <c r="X41" s="10">
        <v>48.39</v>
      </c>
      <c r="Y41" s="10">
        <v>49.32</v>
      </c>
      <c r="Z41" s="10">
        <v>47.9</v>
      </c>
      <c r="AA41" s="10">
        <v>48.49</v>
      </c>
      <c r="AB41" s="95">
        <v>4311300</v>
      </c>
      <c r="AC41" s="10">
        <v>48.49</v>
      </c>
      <c r="AD41" s="2">
        <f t="shared" si="0"/>
        <v>1.4200000000000017</v>
      </c>
      <c r="AE41" s="138">
        <f t="shared" si="1"/>
        <v>1.6525511258005388E-3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58.663800000000002</v>
      </c>
      <c r="Q42" s="2"/>
      <c r="T42" s="91" t="s">
        <v>113</v>
      </c>
      <c r="W42" s="133">
        <v>42587</v>
      </c>
      <c r="X42" s="10">
        <v>46.25</v>
      </c>
      <c r="Y42" s="10">
        <v>48.48</v>
      </c>
      <c r="Z42" s="10">
        <v>46.24</v>
      </c>
      <c r="AA42" s="10">
        <v>48.41</v>
      </c>
      <c r="AB42" s="95">
        <v>5995000</v>
      </c>
      <c r="AC42" s="10">
        <v>48.41</v>
      </c>
      <c r="AD42" s="2">
        <f t="shared" si="0"/>
        <v>2.2399999999999949</v>
      </c>
      <c r="AE42" s="138">
        <f t="shared" si="1"/>
        <v>5.4684095860566329E-2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58.125600000000006</v>
      </c>
      <c r="Q43" s="2"/>
      <c r="T43" s="128" t="s">
        <v>98</v>
      </c>
      <c r="U43" s="98">
        <v>52.47</v>
      </c>
      <c r="W43" s="133">
        <v>42586</v>
      </c>
      <c r="X43" s="10">
        <v>44.94</v>
      </c>
      <c r="Y43" s="10">
        <v>45.96</v>
      </c>
      <c r="Z43" s="10">
        <v>44.81</v>
      </c>
      <c r="AA43" s="10">
        <v>45.9</v>
      </c>
      <c r="AB43" s="95">
        <v>3878900</v>
      </c>
      <c r="AC43" s="10">
        <v>45.9</v>
      </c>
      <c r="AD43" s="2">
        <f t="shared" si="0"/>
        <v>1.1499999999999986</v>
      </c>
      <c r="AE43" s="138">
        <f t="shared" si="1"/>
        <v>2.2271714922049046E-2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57.587400000000002</v>
      </c>
      <c r="Q44" s="2"/>
      <c r="T44" s="93" t="s">
        <v>99</v>
      </c>
      <c r="U44" s="88">
        <v>52.24</v>
      </c>
      <c r="W44" s="133">
        <v>42585</v>
      </c>
      <c r="X44" s="10">
        <v>44.28</v>
      </c>
      <c r="Y44" s="10">
        <v>45.2</v>
      </c>
      <c r="Z44" s="10">
        <v>44.15</v>
      </c>
      <c r="AA44" s="10">
        <v>44.9</v>
      </c>
      <c r="AB44" s="95">
        <v>4616000</v>
      </c>
      <c r="AC44" s="10">
        <v>44.9</v>
      </c>
      <c r="AD44" s="2">
        <f t="shared" si="0"/>
        <v>1.0500000000000043</v>
      </c>
      <c r="AE44" s="138">
        <f t="shared" si="1"/>
        <v>1.1261261261261257E-2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57.049200000000006</v>
      </c>
      <c r="Q45" s="2"/>
      <c r="T45" s="93" t="s">
        <v>100</v>
      </c>
      <c r="U45" s="88" t="s">
        <v>661</v>
      </c>
      <c r="W45" s="133">
        <v>42584</v>
      </c>
      <c r="X45" s="10">
        <v>46.9</v>
      </c>
      <c r="Y45" s="10">
        <v>46.9</v>
      </c>
      <c r="Z45" s="10">
        <v>44.24</v>
      </c>
      <c r="AA45" s="10">
        <v>44.4</v>
      </c>
      <c r="AB45" s="95">
        <v>7290700</v>
      </c>
      <c r="AC45" s="10">
        <v>44.4</v>
      </c>
      <c r="AD45" s="2">
        <f t="shared" si="0"/>
        <v>2.6599999999999966</v>
      </c>
      <c r="AE45" s="138">
        <f t="shared" si="1"/>
        <v>-6.25E-2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56.511000000000003</v>
      </c>
      <c r="Q46" s="2"/>
      <c r="T46" s="93" t="s">
        <v>101</v>
      </c>
      <c r="U46" s="88" t="s">
        <v>662</v>
      </c>
      <c r="W46" s="133">
        <v>42583</v>
      </c>
      <c r="X46" s="10">
        <v>46.77</v>
      </c>
      <c r="Y46" s="10">
        <v>47.38</v>
      </c>
      <c r="Z46" s="10">
        <v>46.42</v>
      </c>
      <c r="AA46" s="10">
        <v>47.36</v>
      </c>
      <c r="AB46" s="95">
        <v>2934700</v>
      </c>
      <c r="AC46" s="10">
        <v>47.36</v>
      </c>
      <c r="AD46" s="2">
        <f t="shared" si="0"/>
        <v>0.96000000000000085</v>
      </c>
      <c r="AE46" s="138">
        <f t="shared" si="1"/>
        <v>1.0023459159735459E-2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55.972799999999999</v>
      </c>
      <c r="Q47" s="2"/>
      <c r="T47" s="93" t="s">
        <v>102</v>
      </c>
      <c r="U47" s="88">
        <v>58.69</v>
      </c>
      <c r="W47" s="133">
        <v>42580</v>
      </c>
      <c r="X47" s="10">
        <v>47.49</v>
      </c>
      <c r="Y47" s="10">
        <v>48.11</v>
      </c>
      <c r="Z47" s="10">
        <v>46.89</v>
      </c>
      <c r="AA47" s="10">
        <v>46.89</v>
      </c>
      <c r="AB47" s="95">
        <v>3449800</v>
      </c>
      <c r="AC47" s="10">
        <v>46.89</v>
      </c>
      <c r="AD47" s="2">
        <f t="shared" si="0"/>
        <v>1.2199999999999989</v>
      </c>
      <c r="AE47" s="138">
        <f t="shared" si="1"/>
        <v>-1.0759493670886022E-2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55.434600000000003</v>
      </c>
      <c r="Q48" s="2"/>
      <c r="T48" s="93" t="s">
        <v>103</v>
      </c>
      <c r="U48" s="88">
        <v>0.66088100000000005</v>
      </c>
      <c r="W48" s="133">
        <v>42579</v>
      </c>
      <c r="X48" s="10">
        <v>47.17</v>
      </c>
      <c r="Y48" s="10">
        <v>47.63</v>
      </c>
      <c r="Z48" s="10">
        <v>46.81</v>
      </c>
      <c r="AA48" s="10">
        <v>47.4</v>
      </c>
      <c r="AB48" s="95">
        <v>2496600</v>
      </c>
      <c r="AC48" s="10">
        <v>47.4</v>
      </c>
      <c r="AD48" s="2">
        <f t="shared" si="0"/>
        <v>0.82000000000000028</v>
      </c>
      <c r="AE48" s="138">
        <f t="shared" si="1"/>
        <v>-8.4317032040470696E-4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54.8964</v>
      </c>
      <c r="Q49" s="2"/>
      <c r="T49" s="93" t="s">
        <v>123</v>
      </c>
      <c r="U49" s="88" t="s">
        <v>293</v>
      </c>
      <c r="W49" s="133">
        <v>42578</v>
      </c>
      <c r="X49" s="10">
        <v>47.63</v>
      </c>
      <c r="Y49" s="10">
        <v>47.75</v>
      </c>
      <c r="Z49" s="10">
        <v>47.16</v>
      </c>
      <c r="AA49" s="10">
        <v>47.44</v>
      </c>
      <c r="AB49" s="95">
        <v>3208500</v>
      </c>
      <c r="AC49" s="10">
        <v>47.44</v>
      </c>
      <c r="AD49" s="2">
        <f t="shared" si="0"/>
        <v>0.59000000000000341</v>
      </c>
      <c r="AE49" s="138">
        <f t="shared" si="1"/>
        <v>-6.0758432851455435E-3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54.358200000000004</v>
      </c>
      <c r="Q50" s="2"/>
      <c r="T50" s="93"/>
      <c r="U50" s="88"/>
      <c r="W50" s="133">
        <v>42577</v>
      </c>
      <c r="X50" s="10">
        <v>46.87</v>
      </c>
      <c r="Y50" s="10">
        <v>48</v>
      </c>
      <c r="Z50" s="10">
        <v>46.87</v>
      </c>
      <c r="AA50" s="10">
        <v>47.73</v>
      </c>
      <c r="AB50" s="95">
        <v>4226100</v>
      </c>
      <c r="AC50" s="10">
        <v>47.73</v>
      </c>
      <c r="AD50" s="2">
        <f t="shared" si="0"/>
        <v>1.1300000000000026</v>
      </c>
      <c r="AE50" s="138">
        <f t="shared" si="1"/>
        <v>1.7914267434420816E-2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53.82</v>
      </c>
      <c r="Q51" s="2"/>
      <c r="T51" s="93" t="s">
        <v>105</v>
      </c>
      <c r="U51" s="88" t="s">
        <v>663</v>
      </c>
      <c r="W51" s="133">
        <v>42576</v>
      </c>
      <c r="X51" s="10">
        <v>47.52</v>
      </c>
      <c r="Y51" s="10">
        <v>47.78</v>
      </c>
      <c r="Z51" s="10">
        <v>46.73</v>
      </c>
      <c r="AA51" s="10">
        <v>46.89</v>
      </c>
      <c r="AB51" s="95">
        <v>3752800</v>
      </c>
      <c r="AC51" s="10">
        <v>46.89</v>
      </c>
      <c r="AD51" s="2">
        <f t="shared" si="0"/>
        <v>1.0500000000000043</v>
      </c>
      <c r="AE51" s="138">
        <f t="shared" si="1"/>
        <v>-1.4294723565272172E-2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53.281799999999997</v>
      </c>
      <c r="Q52" s="2"/>
      <c r="T52" s="93" t="s">
        <v>106</v>
      </c>
      <c r="U52" s="88" t="s">
        <v>397</v>
      </c>
      <c r="W52" s="133">
        <v>42573</v>
      </c>
      <c r="X52" s="10">
        <v>47.25</v>
      </c>
      <c r="Y52" s="10">
        <v>47.69</v>
      </c>
      <c r="Z52" s="10">
        <v>46.56</v>
      </c>
      <c r="AA52" s="10">
        <v>47.57</v>
      </c>
      <c r="AB52" s="95">
        <v>4903800</v>
      </c>
      <c r="AC52" s="10">
        <v>47.57</v>
      </c>
      <c r="AD52" s="2">
        <f t="shared" si="0"/>
        <v>1.1299999999999955</v>
      </c>
      <c r="AE52" s="138">
        <f t="shared" si="1"/>
        <v>1.9502786112301829E-2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52.743600000000001</v>
      </c>
      <c r="Q53" s="2"/>
      <c r="T53" s="93" t="s">
        <v>107</v>
      </c>
      <c r="U53" s="90">
        <v>4448134</v>
      </c>
      <c r="W53" s="133">
        <v>42572</v>
      </c>
      <c r="X53" s="10">
        <v>47.11</v>
      </c>
      <c r="Y53" s="10">
        <v>47.4</v>
      </c>
      <c r="Z53" s="10">
        <v>46.02</v>
      </c>
      <c r="AA53" s="10">
        <v>46.66</v>
      </c>
      <c r="AB53" s="95">
        <v>5867900</v>
      </c>
      <c r="AC53" s="10">
        <v>46.66</v>
      </c>
      <c r="AD53" s="2">
        <f t="shared" si="0"/>
        <v>1.3799999999999955</v>
      </c>
      <c r="AE53" s="138">
        <f t="shared" si="1"/>
        <v>-3.3954451345755698E-2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52.205399999999997</v>
      </c>
      <c r="T54" s="93" t="s">
        <v>110</v>
      </c>
      <c r="U54" s="90">
        <v>4716400</v>
      </c>
      <c r="W54" s="133">
        <v>42571</v>
      </c>
      <c r="X54" s="10">
        <v>48.28</v>
      </c>
      <c r="Y54" s="10">
        <v>49.87</v>
      </c>
      <c r="Z54" s="10">
        <v>47.54</v>
      </c>
      <c r="AA54" s="10">
        <v>48.3</v>
      </c>
      <c r="AB54" s="95">
        <v>8422200</v>
      </c>
      <c r="AC54" s="10">
        <v>48.3</v>
      </c>
      <c r="AD54" s="2">
        <f t="shared" si="0"/>
        <v>2.3299999999999983</v>
      </c>
      <c r="AE54" s="138">
        <f t="shared" si="1"/>
        <v>9.4043887147334804E-3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51.667200000000001</v>
      </c>
      <c r="T55" s="93" t="s">
        <v>108</v>
      </c>
      <c r="U55" s="88" t="s">
        <v>664</v>
      </c>
      <c r="W55" s="133">
        <v>42570</v>
      </c>
      <c r="X55" s="10">
        <v>47.71</v>
      </c>
      <c r="Y55" s="10">
        <v>47.96</v>
      </c>
      <c r="Z55" s="10">
        <v>46.68</v>
      </c>
      <c r="AA55" s="10">
        <v>47.85</v>
      </c>
      <c r="AB55" s="95">
        <v>4720500</v>
      </c>
      <c r="AC55" s="10">
        <v>47.85</v>
      </c>
      <c r="AD55" s="2">
        <f t="shared" si="0"/>
        <v>1.2800000000000011</v>
      </c>
      <c r="AE55" s="138">
        <f t="shared" si="1"/>
        <v>2.9343953049674187E-3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51.128999999999998</v>
      </c>
      <c r="T56" s="93" t="s">
        <v>111</v>
      </c>
      <c r="U56" s="88">
        <v>2.91</v>
      </c>
      <c r="W56" s="133">
        <v>42569</v>
      </c>
      <c r="X56" s="10">
        <v>47.58</v>
      </c>
      <c r="Y56" s="10">
        <v>48.02</v>
      </c>
      <c r="Z56" s="10">
        <v>47.13</v>
      </c>
      <c r="AA56" s="10">
        <v>47.71</v>
      </c>
      <c r="AB56" s="95">
        <v>3692700</v>
      </c>
      <c r="AC56" s="10">
        <v>47.71</v>
      </c>
      <c r="AD56" s="2">
        <f t="shared" si="0"/>
        <v>0.89000000000000057</v>
      </c>
      <c r="AE56" s="138">
        <f t="shared" si="1"/>
        <v>5.9034366434747021E-3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50.590799999999994</v>
      </c>
      <c r="T57" s="93" t="s">
        <v>112</v>
      </c>
      <c r="U57" s="88">
        <v>18.3</v>
      </c>
      <c r="W57" s="133">
        <v>42566</v>
      </c>
      <c r="X57" s="10">
        <v>47.51</v>
      </c>
      <c r="Y57" s="10">
        <v>47.76</v>
      </c>
      <c r="Z57" s="10">
        <v>46.92</v>
      </c>
      <c r="AA57" s="10">
        <v>47.43</v>
      </c>
      <c r="AB57" s="95">
        <v>5184800</v>
      </c>
      <c r="AC57" s="10">
        <v>47.43</v>
      </c>
      <c r="AD57" s="2">
        <f t="shared" si="0"/>
        <v>0.83999999999999631</v>
      </c>
      <c r="AE57" s="138">
        <f t="shared" si="1"/>
        <v>-8.7774294670847075E-3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50.052600000000005</v>
      </c>
      <c r="T58" s="93" t="s">
        <v>109</v>
      </c>
      <c r="U58" s="88" t="s">
        <v>124</v>
      </c>
      <c r="W58" s="133">
        <v>42565</v>
      </c>
      <c r="X58" s="10">
        <v>46.73</v>
      </c>
      <c r="Y58" s="10">
        <v>47.94</v>
      </c>
      <c r="Z58" s="10">
        <v>46.42</v>
      </c>
      <c r="AA58" s="10">
        <v>47.85</v>
      </c>
      <c r="AB58" s="95">
        <v>7702500</v>
      </c>
      <c r="AC58" s="10">
        <v>47.85</v>
      </c>
      <c r="AD58" s="2">
        <f t="shared" si="0"/>
        <v>1.519999999999996</v>
      </c>
      <c r="AE58" s="138">
        <f t="shared" si="1"/>
        <v>4.3392935019624934E-2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49.514400000000002</v>
      </c>
      <c r="W59" s="133">
        <v>42564</v>
      </c>
      <c r="X59" s="10">
        <v>46.55</v>
      </c>
      <c r="Y59" s="10">
        <v>46.73</v>
      </c>
      <c r="Z59" s="10">
        <v>45.42</v>
      </c>
      <c r="AA59" s="10">
        <v>45.86</v>
      </c>
      <c r="AB59" s="95">
        <v>5491900</v>
      </c>
      <c r="AC59" s="10">
        <v>45.86</v>
      </c>
      <c r="AD59" s="2">
        <f t="shared" si="0"/>
        <v>1.3099999999999952</v>
      </c>
      <c r="AE59" s="138">
        <f t="shared" si="1"/>
        <v>-6.4991334488734287E-3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48.976199999999999</v>
      </c>
      <c r="W60" s="133">
        <v>42563</v>
      </c>
      <c r="X60" s="10">
        <v>44.19</v>
      </c>
      <c r="Y60" s="10">
        <v>46.36</v>
      </c>
      <c r="Z60" s="10">
        <v>44.19</v>
      </c>
      <c r="AA60" s="10">
        <v>46.16</v>
      </c>
      <c r="AB60" s="95">
        <v>9778600</v>
      </c>
      <c r="AC60" s="10">
        <v>46.16</v>
      </c>
      <c r="AD60" s="2">
        <f t="shared" si="0"/>
        <v>2.1700000000000017</v>
      </c>
      <c r="AE60" s="138">
        <f t="shared" si="1"/>
        <v>8.8422541853336423E-2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48.438000000000002</v>
      </c>
      <c r="W61" s="133">
        <v>42562</v>
      </c>
      <c r="X61" s="10">
        <v>41.88</v>
      </c>
      <c r="Y61" s="10">
        <v>42.74</v>
      </c>
      <c r="Z61" s="10">
        <v>41.72</v>
      </c>
      <c r="AA61" s="10">
        <v>42.41</v>
      </c>
      <c r="AB61" s="95">
        <v>4661700</v>
      </c>
      <c r="AC61" s="10">
        <v>42.41</v>
      </c>
      <c r="AD61" s="2">
        <f t="shared" si="0"/>
        <v>1.0200000000000031</v>
      </c>
      <c r="AE61" s="138">
        <f t="shared" si="1"/>
        <v>2.2420443587271022E-2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42559</v>
      </c>
      <c r="X62" s="10">
        <v>40.700000000000003</v>
      </c>
      <c r="Y62" s="10">
        <v>41.73</v>
      </c>
      <c r="Z62" s="10">
        <v>40.700000000000003</v>
      </c>
      <c r="AA62" s="10">
        <v>41.48</v>
      </c>
      <c r="AB62" s="95">
        <v>5261200</v>
      </c>
      <c r="AC62" s="10">
        <v>41.48</v>
      </c>
      <c r="AD62" s="2">
        <f t="shared" si="0"/>
        <v>1.029999999999994</v>
      </c>
      <c r="AE62" s="138">
        <f t="shared" si="1"/>
        <v>3.4671988026939271E-2</v>
      </c>
    </row>
    <row r="63" spans="2:31" x14ac:dyDescent="0.25">
      <c r="W63" s="133">
        <v>42558</v>
      </c>
      <c r="X63" s="10">
        <v>39.32</v>
      </c>
      <c r="Y63" s="10">
        <v>40.409999999999997</v>
      </c>
      <c r="Z63" s="10">
        <v>39.31</v>
      </c>
      <c r="AA63" s="10">
        <v>40.090000000000003</v>
      </c>
      <c r="AB63" s="95">
        <v>4606300</v>
      </c>
      <c r="AC63" s="10">
        <v>40.090000000000003</v>
      </c>
      <c r="AD63" s="2">
        <f t="shared" si="0"/>
        <v>1.0999999999999943</v>
      </c>
      <c r="AE63" s="138">
        <f t="shared" si="1"/>
        <v>1.9842279318239564E-2</v>
      </c>
    </row>
    <row r="64" spans="2:31" x14ac:dyDescent="0.25">
      <c r="W64" s="133">
        <v>42557</v>
      </c>
      <c r="X64" s="10">
        <v>39.14</v>
      </c>
      <c r="Y64" s="10">
        <v>39.409999999999997</v>
      </c>
      <c r="Z64" s="10">
        <v>37.64</v>
      </c>
      <c r="AA64" s="10">
        <v>39.31</v>
      </c>
      <c r="AB64" s="95">
        <v>8217800</v>
      </c>
      <c r="AC64" s="10">
        <v>39.31</v>
      </c>
      <c r="AD64" s="2">
        <f t="shared" si="0"/>
        <v>1.769999999999996</v>
      </c>
      <c r="AE64" s="138">
        <f t="shared" si="1"/>
        <v>-2.4323653512037691E-2</v>
      </c>
    </row>
    <row r="65" spans="1:31" x14ac:dyDescent="0.25">
      <c r="W65" s="133">
        <v>42556</v>
      </c>
      <c r="X65" s="10">
        <v>40.799999999999997</v>
      </c>
      <c r="Y65" s="10">
        <v>40.92</v>
      </c>
      <c r="Z65" s="10">
        <v>39.409999999999997</v>
      </c>
      <c r="AA65" s="10">
        <v>40.29</v>
      </c>
      <c r="AB65" s="95">
        <v>5207800</v>
      </c>
      <c r="AC65" s="10">
        <v>40.29</v>
      </c>
      <c r="AD65" s="2">
        <f t="shared" si="0"/>
        <v>1.5100000000000051</v>
      </c>
      <c r="AE65" s="138">
        <f t="shared" si="1"/>
        <v>-2.6105873821609782E-2</v>
      </c>
    </row>
    <row r="66" spans="1:31" x14ac:dyDescent="0.25">
      <c r="W66" s="133">
        <v>42552</v>
      </c>
      <c r="X66" s="10">
        <v>41.02</v>
      </c>
      <c r="Y66" s="10">
        <v>41.8</v>
      </c>
      <c r="Z66" s="10">
        <v>40.83</v>
      </c>
      <c r="AA66" s="10">
        <v>41.37</v>
      </c>
      <c r="AB66" s="95">
        <v>5092900</v>
      </c>
      <c r="AC66" s="10">
        <v>41.37</v>
      </c>
      <c r="AD66" s="2">
        <f t="shared" si="0"/>
        <v>0.96999999999999886</v>
      </c>
      <c r="AE66" s="138">
        <f t="shared" si="1"/>
        <v>8.0409356725146264E-3</v>
      </c>
    </row>
    <row r="67" spans="1:31" x14ac:dyDescent="0.25">
      <c r="W67" s="133">
        <v>42551</v>
      </c>
      <c r="X67" s="10">
        <v>40.72</v>
      </c>
      <c r="Y67" s="10">
        <v>41.04</v>
      </c>
      <c r="Z67" s="10">
        <v>40.200000000000003</v>
      </c>
      <c r="AA67" s="10">
        <v>41.04</v>
      </c>
      <c r="AB67" s="95">
        <v>6052600</v>
      </c>
      <c r="AC67" s="10">
        <v>41.04</v>
      </c>
      <c r="AD67" s="2">
        <f>Y67-Z67</f>
        <v>0.83999999999999631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1" t="s">
        <v>202</v>
      </c>
      <c r="B94" s="492"/>
      <c r="C94" s="493">
        <f>SumByColor($A$19,C77:C92)</f>
        <v>0</v>
      </c>
      <c r="D94" s="493"/>
      <c r="E94" s="493"/>
      <c r="F94" s="494">
        <f>SumByColor($A$19,F77:F92)</f>
        <v>0</v>
      </c>
      <c r="G94" s="493"/>
      <c r="H94" s="493">
        <f>SumByColor($A$19,H78:H92)</f>
        <v>0</v>
      </c>
      <c r="I94" s="493"/>
      <c r="J94" s="493"/>
      <c r="K94" s="494">
        <f>SumByColor($A$19,K78:K92)</f>
        <v>0</v>
      </c>
      <c r="L94" s="493"/>
      <c r="M94" s="494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7" priority="15">
      <formula>F29&gt;0</formula>
    </cfRule>
    <cfRule type="expression" dxfId="186" priority="16">
      <formula>F29&lt;0</formula>
    </cfRule>
  </conditionalFormatting>
  <conditionalFormatting sqref="F34:F62">
    <cfRule type="expression" dxfId="185" priority="11">
      <formula>F34&gt;0</formula>
    </cfRule>
    <cfRule type="expression" dxfId="184" priority="12">
      <formula>F34&lt;0</formula>
    </cfRule>
  </conditionalFormatting>
  <conditionalFormatting sqref="F34:F62">
    <cfRule type="expression" dxfId="183" priority="13">
      <formula>F34&gt;0</formula>
    </cfRule>
    <cfRule type="expression" dxfId="182" priority="14">
      <formula>F34&lt;0</formula>
    </cfRule>
  </conditionalFormatting>
  <conditionalFormatting sqref="H29:H62">
    <cfRule type="expression" dxfId="181" priority="9">
      <formula>H29&gt;0</formula>
    </cfRule>
    <cfRule type="expression" dxfId="180" priority="10">
      <formula>H29&lt;0</formula>
    </cfRule>
  </conditionalFormatting>
  <conditionalFormatting sqref="F25:F28">
    <cfRule type="expression" dxfId="179" priority="7">
      <formula>F25&gt;0</formula>
    </cfRule>
    <cfRule type="expression" dxfId="178" priority="8">
      <formula>F25&lt;0</formula>
    </cfRule>
  </conditionalFormatting>
  <conditionalFormatting sqref="H25:H28">
    <cfRule type="expression" dxfId="177" priority="5">
      <formula>H25&gt;0</formula>
    </cfRule>
    <cfRule type="expression" dxfId="176" priority="6">
      <formula>H25&lt;0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2" max="12" width="13.625" bestFit="1" customWidth="1"/>
    <col min="18" max="18" width="9.75" bestFit="1" customWidth="1"/>
    <col min="20" max="20" width="16.125" customWidth="1"/>
    <col min="21" max="21" width="31.25" customWidth="1"/>
    <col min="23" max="23" width="14.87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352</v>
      </c>
      <c r="M2" s="3"/>
      <c r="O2" s="11" t="s">
        <v>57</v>
      </c>
      <c r="Q2">
        <f>C18-H18</f>
        <v>50</v>
      </c>
      <c r="T2" s="1" t="s">
        <v>208</v>
      </c>
      <c r="W2" s="133">
        <v>42646</v>
      </c>
      <c r="X2" s="10">
        <v>77.400000000000006</v>
      </c>
      <c r="Y2" s="10">
        <v>77.540000000000006</v>
      </c>
      <c r="Z2" s="10">
        <v>75.69</v>
      </c>
      <c r="AA2" s="10">
        <v>75.790000000000006</v>
      </c>
      <c r="AB2" s="95">
        <v>2467900</v>
      </c>
      <c r="AC2" s="10">
        <v>75.790000000000006</v>
      </c>
      <c r="AD2" s="2">
        <f>Y2-Z2</f>
        <v>1.8500000000000085</v>
      </c>
      <c r="AE2" s="138">
        <f>AC2/AC3-1</f>
        <v>-2.4581724581724584E-2</v>
      </c>
    </row>
    <row r="3" spans="1:31" x14ac:dyDescent="0.25">
      <c r="A3" s="23" t="s">
        <v>71</v>
      </c>
      <c r="B3" s="525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 t="s">
        <v>351</v>
      </c>
      <c r="M3" s="4"/>
      <c r="O3" s="11" t="s">
        <v>58</v>
      </c>
      <c r="Q3" s="230">
        <f>IF(Q2=0, Q4, (F18-K18-M18)/Q2)</f>
        <v>77.66</v>
      </c>
      <c r="T3" s="1" t="s">
        <v>210</v>
      </c>
      <c r="W3" s="133">
        <v>42643</v>
      </c>
      <c r="X3" s="10">
        <v>77.11</v>
      </c>
      <c r="Y3" s="10">
        <v>78</v>
      </c>
      <c r="Z3" s="10">
        <v>76.78</v>
      </c>
      <c r="AA3" s="10">
        <v>77.7</v>
      </c>
      <c r="AB3" s="95">
        <v>2574200</v>
      </c>
      <c r="AC3" s="10">
        <v>77.7</v>
      </c>
      <c r="AD3" s="2">
        <f t="shared" ref="AD3:AD66" si="0">Y3-Z3</f>
        <v>1.2199999999999989</v>
      </c>
      <c r="AE3" s="138">
        <f t="shared" ref="AE3:AE66" si="1">AC3/AC4-1</f>
        <v>1.040312093628093E-2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75.88</v>
      </c>
      <c r="R4" s="560">
        <v>2.5000000000000001E-3</v>
      </c>
      <c r="T4" s="163">
        <v>42627</v>
      </c>
      <c r="U4" s="1" t="s">
        <v>350</v>
      </c>
      <c r="W4" s="133">
        <v>42642</v>
      </c>
      <c r="X4" s="10">
        <v>77.489999999999995</v>
      </c>
      <c r="Y4" s="10">
        <v>77.849999999999994</v>
      </c>
      <c r="Z4" s="10">
        <v>76.8</v>
      </c>
      <c r="AA4" s="10">
        <v>76.900000000000006</v>
      </c>
      <c r="AB4" s="95">
        <v>2676800</v>
      </c>
      <c r="AC4" s="10">
        <v>76.900000000000006</v>
      </c>
      <c r="AD4" s="2">
        <f t="shared" si="0"/>
        <v>1.0499999999999972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3794</v>
      </c>
      <c r="T5" t="s">
        <v>398</v>
      </c>
      <c r="W5" s="133">
        <v>42642</v>
      </c>
      <c r="X5" s="10" t="s">
        <v>259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3883</v>
      </c>
      <c r="W6" s="133">
        <v>42641</v>
      </c>
      <c r="X6" s="10">
        <v>78.09</v>
      </c>
      <c r="Y6" s="10">
        <v>78.38</v>
      </c>
      <c r="Z6" s="10">
        <v>77.61</v>
      </c>
      <c r="AA6" s="10">
        <v>78.260000000000005</v>
      </c>
      <c r="AB6" s="95">
        <v>2482100</v>
      </c>
      <c r="AC6" s="10">
        <v>77.81</v>
      </c>
      <c r="AD6" s="2">
        <f t="shared" si="0"/>
        <v>0.76999999999999602</v>
      </c>
      <c r="AE6" s="138">
        <f t="shared" si="1"/>
        <v>1.5446003346635262E-3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401.94999999999891</v>
      </c>
      <c r="R7">
        <v>25</v>
      </c>
      <c r="W7" s="133">
        <v>42640</v>
      </c>
      <c r="X7" s="10">
        <v>76.709999999999994</v>
      </c>
      <c r="Y7" s="10">
        <v>78.180000000000007</v>
      </c>
      <c r="Z7" s="10">
        <v>76.62</v>
      </c>
      <c r="AA7" s="10">
        <v>78.14</v>
      </c>
      <c r="AB7" s="95">
        <v>2649100</v>
      </c>
      <c r="AC7" s="10">
        <v>77.69</v>
      </c>
      <c r="AD7" s="2">
        <f t="shared" si="0"/>
        <v>1.5600000000000023</v>
      </c>
      <c r="AE7" s="138">
        <f t="shared" si="1"/>
        <v>1.6352694924123501E-2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-89</v>
      </c>
      <c r="W8" s="133">
        <v>42639</v>
      </c>
      <c r="X8" s="10">
        <v>77.2</v>
      </c>
      <c r="Y8" s="10">
        <v>77.430000000000007</v>
      </c>
      <c r="Z8" s="10">
        <v>76.67</v>
      </c>
      <c r="AA8" s="10">
        <v>76.88</v>
      </c>
      <c r="AB8" s="95">
        <v>1700600</v>
      </c>
      <c r="AC8" s="10">
        <v>76.44</v>
      </c>
      <c r="AD8" s="2">
        <f t="shared" si="0"/>
        <v>0.76000000000000512</v>
      </c>
      <c r="AE8" s="138">
        <f t="shared" si="1"/>
        <v>-9.9728014505892082E-3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-2.2920422353850115E-2</v>
      </c>
      <c r="W9" s="133">
        <v>42636</v>
      </c>
      <c r="X9" s="10">
        <v>77.52</v>
      </c>
      <c r="Y9" s="10">
        <v>77.97</v>
      </c>
      <c r="Z9" s="10">
        <v>77.33</v>
      </c>
      <c r="AA9" s="10">
        <v>77.66</v>
      </c>
      <c r="AB9" s="95">
        <v>2098500</v>
      </c>
      <c r="AC9" s="10">
        <v>77.209999999999994</v>
      </c>
      <c r="AD9" s="2">
        <f t="shared" si="0"/>
        <v>0.64000000000000057</v>
      </c>
      <c r="AE9" s="138">
        <f t="shared" si="1"/>
        <v>1.1670124481326649E-3</v>
      </c>
    </row>
    <row r="10" spans="1:31" x14ac:dyDescent="0.25">
      <c r="H10" s="72"/>
      <c r="O10" s="11" t="s">
        <v>221</v>
      </c>
      <c r="P10" s="34"/>
      <c r="Q10" s="2">
        <f>M67</f>
        <v>490.94999999999891</v>
      </c>
      <c r="W10" s="133">
        <v>42635</v>
      </c>
      <c r="X10" s="10">
        <v>77.37</v>
      </c>
      <c r="Y10" s="10">
        <v>77.75</v>
      </c>
      <c r="Z10" s="10">
        <v>77.14</v>
      </c>
      <c r="AA10" s="10">
        <v>77.56</v>
      </c>
      <c r="AB10" s="95">
        <v>2467700</v>
      </c>
      <c r="AC10" s="10">
        <v>77.12</v>
      </c>
      <c r="AD10" s="2">
        <f t="shared" si="0"/>
        <v>0.60999999999999943</v>
      </c>
      <c r="AE10" s="138">
        <f t="shared" si="1"/>
        <v>9.2919774898574392E-3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2.3099999999999999E-2</v>
      </c>
      <c r="W11" s="133">
        <v>42634</v>
      </c>
      <c r="X11" s="10">
        <v>76.05</v>
      </c>
      <c r="Y11" s="10">
        <v>76.989999999999995</v>
      </c>
      <c r="Z11" s="10">
        <v>75.72</v>
      </c>
      <c r="AA11" s="10">
        <v>76.849999999999994</v>
      </c>
      <c r="AB11" s="95">
        <v>1885700</v>
      </c>
      <c r="AC11" s="10">
        <v>76.41</v>
      </c>
      <c r="AD11" s="2">
        <f t="shared" si="0"/>
        <v>1.269999999999996</v>
      </c>
      <c r="AE11" s="138">
        <f t="shared" si="1"/>
        <v>1.1784957627118731E-2</v>
      </c>
    </row>
    <row r="12" spans="1:31" x14ac:dyDescent="0.25">
      <c r="H12" s="72"/>
      <c r="W12" s="133">
        <v>42633</v>
      </c>
      <c r="X12" s="10">
        <v>76.78</v>
      </c>
      <c r="Y12" s="10">
        <v>76.849999999999994</v>
      </c>
      <c r="Z12" s="10">
        <v>75.94</v>
      </c>
      <c r="AA12" s="10">
        <v>75.959999999999994</v>
      </c>
      <c r="AB12" s="95">
        <v>2539900</v>
      </c>
      <c r="AC12" s="10">
        <v>75.52</v>
      </c>
      <c r="AD12" s="2">
        <f t="shared" si="0"/>
        <v>0.90999999999999659</v>
      </c>
      <c r="AE12" s="138">
        <f t="shared" si="1"/>
        <v>-8.0126100091948427E-3</v>
      </c>
    </row>
    <row r="13" spans="1:31" x14ac:dyDescent="0.25">
      <c r="H13" s="72"/>
      <c r="W13" s="133">
        <v>42632</v>
      </c>
      <c r="X13" s="10">
        <v>77.06</v>
      </c>
      <c r="Y13" s="10">
        <v>77.63</v>
      </c>
      <c r="Z13" s="10">
        <v>76.540000000000006</v>
      </c>
      <c r="AA13" s="10">
        <v>76.569999999999993</v>
      </c>
      <c r="AB13" s="95">
        <v>3089100</v>
      </c>
      <c r="AC13" s="10">
        <v>76.13</v>
      </c>
      <c r="AD13" s="2">
        <f t="shared" si="0"/>
        <v>1.0899999999999892</v>
      </c>
      <c r="AE13" s="138">
        <f t="shared" si="1"/>
        <v>-5.6165099268548069E-3</v>
      </c>
    </row>
    <row r="14" spans="1:31" x14ac:dyDescent="0.25">
      <c r="H14" s="72"/>
      <c r="W14" s="133">
        <v>42629</v>
      </c>
      <c r="X14" s="10">
        <v>76.12</v>
      </c>
      <c r="Y14" s="10">
        <v>77.05</v>
      </c>
      <c r="Z14" s="10">
        <v>75.53</v>
      </c>
      <c r="AA14" s="10">
        <v>77</v>
      </c>
      <c r="AB14" s="95">
        <v>5941700</v>
      </c>
      <c r="AC14" s="10">
        <v>76.56</v>
      </c>
      <c r="AD14" s="2">
        <f t="shared" si="0"/>
        <v>1.519999999999996</v>
      </c>
      <c r="AE14" s="138">
        <f t="shared" si="1"/>
        <v>5.2521008403361158E-3</v>
      </c>
    </row>
    <row r="15" spans="1:31" x14ac:dyDescent="0.25">
      <c r="H15" s="72"/>
      <c r="W15" s="133">
        <v>42628</v>
      </c>
      <c r="X15" s="10">
        <v>75.099999999999994</v>
      </c>
      <c r="Y15" s="10">
        <v>76.849999999999994</v>
      </c>
      <c r="Z15" s="10">
        <v>74.41</v>
      </c>
      <c r="AA15" s="10">
        <v>76.599999999999994</v>
      </c>
      <c r="AB15" s="95">
        <v>4224700</v>
      </c>
      <c r="AC15" s="10">
        <v>76.16</v>
      </c>
      <c r="AD15" s="2">
        <f t="shared" si="0"/>
        <v>2.4399999999999977</v>
      </c>
      <c r="AE15" s="138">
        <f t="shared" si="1"/>
        <v>1.7773620205799867E-2</v>
      </c>
    </row>
    <row r="16" spans="1:31" x14ac:dyDescent="0.25">
      <c r="H16" s="72"/>
      <c r="W16" s="133">
        <v>42627</v>
      </c>
      <c r="X16" s="10">
        <v>78.069999999999993</v>
      </c>
      <c r="Y16" s="10">
        <v>78.069999999999993</v>
      </c>
      <c r="Z16" s="10">
        <v>75.040000000000006</v>
      </c>
      <c r="AA16" s="10">
        <v>75.260000000000005</v>
      </c>
      <c r="AB16" s="95">
        <v>7329800</v>
      </c>
      <c r="AC16" s="10">
        <v>74.83</v>
      </c>
      <c r="AD16" s="2">
        <f t="shared" si="0"/>
        <v>3.0299999999999869</v>
      </c>
      <c r="AE16" s="138">
        <f t="shared" si="1"/>
        <v>-3.6192684183410595E-2</v>
      </c>
    </row>
    <row r="17" spans="1:31" x14ac:dyDescent="0.25">
      <c r="H17" s="72"/>
      <c r="W17" s="133">
        <v>42626</v>
      </c>
      <c r="X17" s="10">
        <v>79.19</v>
      </c>
      <c r="Y17" s="10">
        <v>79.319999999999993</v>
      </c>
      <c r="Z17" s="10">
        <v>77.63</v>
      </c>
      <c r="AA17" s="10">
        <v>78.09</v>
      </c>
      <c r="AB17" s="95">
        <v>2458800</v>
      </c>
      <c r="AC17" s="10">
        <v>77.64</v>
      </c>
      <c r="AD17" s="2">
        <f t="shared" si="0"/>
        <v>1.6899999999999977</v>
      </c>
      <c r="AE17" s="138">
        <f t="shared" si="1"/>
        <v>-2.3641851106639744E-2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3883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42625</v>
      </c>
      <c r="X18" s="10">
        <v>78.489999999999995</v>
      </c>
      <c r="Y18" s="10">
        <v>80.22</v>
      </c>
      <c r="Z18" s="10">
        <v>78.400000000000006</v>
      </c>
      <c r="AA18" s="10">
        <v>79.98</v>
      </c>
      <c r="AB18" s="95">
        <v>1371200</v>
      </c>
      <c r="AC18" s="10">
        <v>79.52</v>
      </c>
      <c r="AD18" s="2">
        <f t="shared" si="0"/>
        <v>1.8199999999999932</v>
      </c>
      <c r="AE18" s="138">
        <f t="shared" si="1"/>
        <v>1.4803471158754355E-2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42622</v>
      </c>
      <c r="X19" s="10">
        <v>80.12</v>
      </c>
      <c r="Y19" s="10">
        <v>80.12</v>
      </c>
      <c r="Z19" s="10">
        <v>78.81</v>
      </c>
      <c r="AA19" s="10">
        <v>78.81</v>
      </c>
      <c r="AB19" s="95">
        <v>1869600</v>
      </c>
      <c r="AC19" s="10">
        <v>78.36</v>
      </c>
      <c r="AD19" s="2">
        <f t="shared" si="0"/>
        <v>1.3100000000000023</v>
      </c>
      <c r="AE19" s="138">
        <f t="shared" si="1"/>
        <v>-2.3551401869158939E-2</v>
      </c>
    </row>
    <row r="20" spans="1:31" x14ac:dyDescent="0.25">
      <c r="W20" s="133">
        <v>42621</v>
      </c>
      <c r="X20" s="10">
        <v>81</v>
      </c>
      <c r="Y20" s="10">
        <v>81.099999999999994</v>
      </c>
      <c r="Z20" s="10">
        <v>80.52</v>
      </c>
      <c r="AA20" s="10">
        <v>80.709999999999994</v>
      </c>
      <c r="AB20" s="95">
        <v>1157900</v>
      </c>
      <c r="AC20" s="10">
        <v>80.25</v>
      </c>
      <c r="AD20" s="2">
        <f t="shared" si="0"/>
        <v>0.57999999999999829</v>
      </c>
      <c r="AE20" s="138">
        <f t="shared" si="1"/>
        <v>-5.4529681497087479E-3</v>
      </c>
    </row>
    <row r="21" spans="1:31" x14ac:dyDescent="0.25">
      <c r="W21" s="133">
        <v>42620</v>
      </c>
      <c r="X21" s="10">
        <v>80.62</v>
      </c>
      <c r="Y21" s="10">
        <v>81.47</v>
      </c>
      <c r="Z21" s="10">
        <v>80.430000000000007</v>
      </c>
      <c r="AA21" s="10">
        <v>81.16</v>
      </c>
      <c r="AB21" s="95">
        <v>1438000</v>
      </c>
      <c r="AC21" s="10">
        <v>80.69</v>
      </c>
      <c r="AD21" s="2">
        <f t="shared" si="0"/>
        <v>1.039999999999992</v>
      </c>
      <c r="AE21" s="138">
        <f t="shared" si="1"/>
        <v>4.2314872433104611E-3</v>
      </c>
    </row>
    <row r="22" spans="1:31" x14ac:dyDescent="0.25">
      <c r="W22" s="133">
        <v>42619</v>
      </c>
      <c r="X22" s="10">
        <v>79.959999999999994</v>
      </c>
      <c r="Y22" s="10">
        <v>80.87</v>
      </c>
      <c r="Z22" s="10">
        <v>79.75</v>
      </c>
      <c r="AA22" s="10">
        <v>80.81</v>
      </c>
      <c r="AB22" s="95">
        <v>2161700</v>
      </c>
      <c r="AC22" s="10">
        <v>80.349999999999994</v>
      </c>
      <c r="AD22" s="2">
        <f t="shared" si="0"/>
        <v>1.1200000000000045</v>
      </c>
      <c r="AE22" s="138">
        <f t="shared" si="1"/>
        <v>1.3624321937681261E-2</v>
      </c>
    </row>
    <row r="23" spans="1:31" x14ac:dyDescent="0.25">
      <c r="W23" s="133">
        <v>42615</v>
      </c>
      <c r="X23" s="10">
        <v>80.099999999999994</v>
      </c>
      <c r="Y23" s="10">
        <v>80.14</v>
      </c>
      <c r="Z23" s="10">
        <v>79.53</v>
      </c>
      <c r="AA23" s="10">
        <v>79.73</v>
      </c>
      <c r="AB23" s="95">
        <v>1310000</v>
      </c>
      <c r="AC23" s="10">
        <v>79.27</v>
      </c>
      <c r="AD23" s="2">
        <f t="shared" si="0"/>
        <v>0.60999999999999943</v>
      </c>
      <c r="AE23" s="138">
        <f t="shared" si="1"/>
        <v>3.7859666834938466E-4</v>
      </c>
    </row>
    <row r="24" spans="1:31" x14ac:dyDescent="0.25">
      <c r="B24" s="383" t="s">
        <v>114</v>
      </c>
      <c r="C24" s="384" t="s">
        <v>150</v>
      </c>
      <c r="D24" s="385" t="s">
        <v>149</v>
      </c>
      <c r="E24" s="385" t="s">
        <v>151</v>
      </c>
      <c r="F24" s="385" t="s">
        <v>65</v>
      </c>
      <c r="G24" s="385" t="s">
        <v>155</v>
      </c>
      <c r="H24" s="386" t="s">
        <v>88</v>
      </c>
      <c r="I24" s="385" t="s">
        <v>159</v>
      </c>
      <c r="W24" s="133">
        <v>42614</v>
      </c>
      <c r="X24" s="10">
        <v>79.900000000000006</v>
      </c>
      <c r="Y24" s="10">
        <v>80.08</v>
      </c>
      <c r="Z24" s="10">
        <v>79.16</v>
      </c>
      <c r="AA24" s="10">
        <v>79.7</v>
      </c>
      <c r="AB24" s="95">
        <v>1638000</v>
      </c>
      <c r="AC24" s="10">
        <v>79.239999999999995</v>
      </c>
      <c r="AD24" s="2">
        <f t="shared" si="0"/>
        <v>0.92000000000000171</v>
      </c>
      <c r="AE24" s="138">
        <f t="shared" si="1"/>
        <v>3.7874005807347899E-4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42613</v>
      </c>
      <c r="X25" s="10">
        <v>79.709999999999994</v>
      </c>
      <c r="Y25" s="10">
        <v>79.989999999999995</v>
      </c>
      <c r="Z25" s="10">
        <v>79.11</v>
      </c>
      <c r="AA25" s="10">
        <v>79.67</v>
      </c>
      <c r="AB25" s="95">
        <v>1657800</v>
      </c>
      <c r="AC25" s="10">
        <v>79.209999999999994</v>
      </c>
      <c r="AD25" s="2">
        <f t="shared" si="0"/>
        <v>0.87999999999999545</v>
      </c>
      <c r="AE25" s="138">
        <f t="shared" si="1"/>
        <v>-6.3083522583917695E-4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42612</v>
      </c>
      <c r="X26" s="10">
        <v>79.77</v>
      </c>
      <c r="Y26" s="10">
        <v>79.88</v>
      </c>
      <c r="Z26" s="10">
        <v>79.39</v>
      </c>
      <c r="AA26" s="10">
        <v>79.72</v>
      </c>
      <c r="AB26" s="95">
        <v>858300</v>
      </c>
      <c r="AC26" s="10">
        <v>79.260000000000005</v>
      </c>
      <c r="AD26" s="2">
        <f t="shared" si="0"/>
        <v>0.48999999999999488</v>
      </c>
      <c r="AE26" s="138">
        <f t="shared" si="1"/>
        <v>-6.3043752364133621E-4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42611</v>
      </c>
      <c r="X27" s="10">
        <v>79.38</v>
      </c>
      <c r="Y27" s="10">
        <v>79.89</v>
      </c>
      <c r="Z27" s="10">
        <v>79.239999999999995</v>
      </c>
      <c r="AA27" s="10">
        <v>79.77</v>
      </c>
      <c r="AB27" s="95">
        <v>1427000</v>
      </c>
      <c r="AC27" s="10">
        <v>79.31</v>
      </c>
      <c r="AD27" s="2">
        <f t="shared" si="0"/>
        <v>0.65000000000000568</v>
      </c>
      <c r="AE27" s="138">
        <f t="shared" si="1"/>
        <v>5.3238686779060185E-3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42608</v>
      </c>
      <c r="X28" s="10">
        <v>79.650000000000006</v>
      </c>
      <c r="Y28" s="10">
        <v>79.760000000000005</v>
      </c>
      <c r="Z28" s="10">
        <v>78.760000000000005</v>
      </c>
      <c r="AA28" s="10">
        <v>79.349999999999994</v>
      </c>
      <c r="AB28" s="95">
        <v>1743700</v>
      </c>
      <c r="AC28" s="10">
        <v>78.89</v>
      </c>
      <c r="AD28" s="2">
        <f t="shared" si="0"/>
        <v>1</v>
      </c>
      <c r="AE28" s="138">
        <f t="shared" si="1"/>
        <v>-1.2674271229407008E-4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42607</v>
      </c>
      <c r="X29" s="10">
        <v>80.77</v>
      </c>
      <c r="Y29" s="10">
        <v>80.88</v>
      </c>
      <c r="Z29" s="10">
        <v>79.27</v>
      </c>
      <c r="AA29" s="10">
        <v>79.36</v>
      </c>
      <c r="AB29" s="95">
        <v>2097000</v>
      </c>
      <c r="AC29" s="10">
        <v>78.900000000000006</v>
      </c>
      <c r="AD29" s="2">
        <f t="shared" si="0"/>
        <v>1.6099999999999994</v>
      </c>
      <c r="AE29" s="138">
        <f t="shared" si="1"/>
        <v>-2.1213248976553745E-2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42606</v>
      </c>
      <c r="X30" s="10">
        <v>81.849999999999994</v>
      </c>
      <c r="Y30" s="10">
        <v>82.01</v>
      </c>
      <c r="Z30" s="10">
        <v>80.87</v>
      </c>
      <c r="AA30" s="10">
        <v>81.08</v>
      </c>
      <c r="AB30" s="95">
        <v>1262100</v>
      </c>
      <c r="AC30" s="10">
        <v>80.61</v>
      </c>
      <c r="AD30" s="2">
        <f t="shared" si="0"/>
        <v>1.1400000000000006</v>
      </c>
      <c r="AE30" s="138">
        <f t="shared" si="1"/>
        <v>-1.1526670754138491E-2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42605</v>
      </c>
      <c r="X31" s="10">
        <v>82.39</v>
      </c>
      <c r="Y31" s="10">
        <v>82.56</v>
      </c>
      <c r="Z31" s="10">
        <v>82</v>
      </c>
      <c r="AA31" s="10">
        <v>82.02</v>
      </c>
      <c r="AB31" s="95">
        <v>899300</v>
      </c>
      <c r="AC31" s="10">
        <v>81.55</v>
      </c>
      <c r="AD31" s="2">
        <f t="shared" si="0"/>
        <v>0.56000000000000227</v>
      </c>
      <c r="AE31" s="138">
        <f t="shared" si="1"/>
        <v>-1.5915768854065648E-3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42604</v>
      </c>
      <c r="X32" s="10">
        <v>81.73</v>
      </c>
      <c r="Y32" s="10">
        <v>82.26</v>
      </c>
      <c r="Z32" s="10">
        <v>81.56</v>
      </c>
      <c r="AA32" s="10">
        <v>82.15</v>
      </c>
      <c r="AB32" s="95">
        <v>1349900</v>
      </c>
      <c r="AC32" s="10">
        <v>81.680000000000007</v>
      </c>
      <c r="AD32" s="2">
        <f t="shared" si="0"/>
        <v>0.70000000000000284</v>
      </c>
      <c r="AE32" s="138">
        <f t="shared" si="1"/>
        <v>5.2923076923077073E-3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42601</v>
      </c>
      <c r="X33" s="10">
        <v>82.12</v>
      </c>
      <c r="Y33" s="10">
        <v>82.36</v>
      </c>
      <c r="Z33" s="10">
        <v>81.56</v>
      </c>
      <c r="AA33" s="10">
        <v>81.72</v>
      </c>
      <c r="AB33" s="95">
        <v>2054800</v>
      </c>
      <c r="AC33" s="10">
        <v>81.25</v>
      </c>
      <c r="AD33" s="2">
        <f t="shared" si="0"/>
        <v>0.79999999999999716</v>
      </c>
      <c r="AE33" s="138">
        <f t="shared" si="1"/>
        <v>-8.541793776693174E-3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42600</v>
      </c>
      <c r="X34" s="10">
        <v>82.61</v>
      </c>
      <c r="Y34" s="10">
        <v>82.93</v>
      </c>
      <c r="Z34" s="10">
        <v>82.34</v>
      </c>
      <c r="AA34" s="10">
        <v>82.42</v>
      </c>
      <c r="AB34" s="95">
        <v>1541100</v>
      </c>
      <c r="AC34" s="10">
        <v>81.95</v>
      </c>
      <c r="AD34" s="2">
        <f t="shared" si="0"/>
        <v>0.59000000000000341</v>
      </c>
      <c r="AE34" s="138">
        <f t="shared" si="1"/>
        <v>-4.3737091483416757E-3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42599</v>
      </c>
      <c r="X35" s="10">
        <v>82.88</v>
      </c>
      <c r="Y35" s="10">
        <v>82.99</v>
      </c>
      <c r="Z35" s="10">
        <v>82.12</v>
      </c>
      <c r="AA35" s="10">
        <v>82.78</v>
      </c>
      <c r="AB35" s="95">
        <v>1491900</v>
      </c>
      <c r="AC35" s="10">
        <v>82.31</v>
      </c>
      <c r="AD35" s="2">
        <f t="shared" si="0"/>
        <v>0.86999999999999034</v>
      </c>
      <c r="AE35" s="138">
        <f t="shared" si="1"/>
        <v>1.2163970319913897E-3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42598</v>
      </c>
      <c r="X36" s="10">
        <v>83</v>
      </c>
      <c r="Y36" s="10">
        <v>83.18</v>
      </c>
      <c r="Z36" s="10">
        <v>82.65</v>
      </c>
      <c r="AA36" s="10">
        <v>82.68</v>
      </c>
      <c r="AB36" s="95">
        <v>1059700</v>
      </c>
      <c r="AC36" s="10">
        <v>82.21</v>
      </c>
      <c r="AD36" s="2">
        <f t="shared" si="0"/>
        <v>0.53000000000000114</v>
      </c>
      <c r="AE36" s="138">
        <f t="shared" si="1"/>
        <v>-6.0452182323781356E-3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42597</v>
      </c>
      <c r="X37" s="10">
        <v>83.25</v>
      </c>
      <c r="Y37" s="10">
        <v>83.49</v>
      </c>
      <c r="Z37" s="10">
        <v>83.05</v>
      </c>
      <c r="AA37" s="10">
        <v>83.19</v>
      </c>
      <c r="AB37" s="95">
        <v>1392900</v>
      </c>
      <c r="AC37" s="10">
        <v>82.71</v>
      </c>
      <c r="AD37" s="2">
        <f t="shared" si="0"/>
        <v>0.43999999999999773</v>
      </c>
      <c r="AE37" s="138">
        <f t="shared" si="1"/>
        <v>-4.9326275264678365E-3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42594</v>
      </c>
      <c r="X38" s="10">
        <v>83.55</v>
      </c>
      <c r="Y38" s="10">
        <v>83.66</v>
      </c>
      <c r="Z38" s="10">
        <v>83.12</v>
      </c>
      <c r="AA38" s="10">
        <v>83.6</v>
      </c>
      <c r="AB38" s="95">
        <v>1025600</v>
      </c>
      <c r="AC38" s="10">
        <v>83.12</v>
      </c>
      <c r="AD38" s="2">
        <f t="shared" si="0"/>
        <v>0.53999999999999204</v>
      </c>
      <c r="AE38" s="138">
        <f t="shared" si="1"/>
        <v>-1.2029351617937056E-4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42593</v>
      </c>
      <c r="X39" s="10">
        <v>83.69</v>
      </c>
      <c r="Y39" s="10">
        <v>83.73</v>
      </c>
      <c r="Z39" s="10">
        <v>82.65</v>
      </c>
      <c r="AA39" s="10">
        <v>83.61</v>
      </c>
      <c r="AB39" s="95">
        <v>1176000</v>
      </c>
      <c r="AC39" s="10">
        <v>83.13</v>
      </c>
      <c r="AD39" s="2">
        <f t="shared" si="0"/>
        <v>1.0799999999999983</v>
      </c>
      <c r="AE39" s="138">
        <f t="shared" si="1"/>
        <v>7.2228241242333624E-4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84" t="s">
        <v>78</v>
      </c>
      <c r="P40" s="584"/>
      <c r="W40" s="133">
        <v>42592</v>
      </c>
      <c r="X40" s="10">
        <v>83.8</v>
      </c>
      <c r="Y40" s="10">
        <v>83.98</v>
      </c>
      <c r="Z40" s="10">
        <v>83.24</v>
      </c>
      <c r="AA40" s="10">
        <v>83.55</v>
      </c>
      <c r="AB40" s="95">
        <v>2212300</v>
      </c>
      <c r="AC40" s="10">
        <v>83.07</v>
      </c>
      <c r="AD40" s="2">
        <f t="shared" si="0"/>
        <v>0.74000000000000909</v>
      </c>
      <c r="AE40" s="138">
        <f t="shared" si="1"/>
        <v>-3.0004800768123063E-3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83.468000000000004</v>
      </c>
      <c r="Q41" s="2"/>
      <c r="W41" s="133">
        <v>42591</v>
      </c>
      <c r="X41" s="10">
        <v>83.91</v>
      </c>
      <c r="Y41" s="10">
        <v>84.05</v>
      </c>
      <c r="Z41" s="10">
        <v>83.56</v>
      </c>
      <c r="AA41" s="10">
        <v>83.8</v>
      </c>
      <c r="AB41" s="95">
        <v>1354700</v>
      </c>
      <c r="AC41" s="10">
        <v>83.32</v>
      </c>
      <c r="AD41" s="2">
        <f t="shared" si="0"/>
        <v>0.48999999999999488</v>
      </c>
      <c r="AE41" s="138">
        <f t="shared" si="1"/>
        <v>2.4009603841523841E-4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88">
        <v>72.5</v>
      </c>
      <c r="O42" s="83">
        <v>1.0900000000000001</v>
      </c>
      <c r="P42" s="83">
        <f t="shared" ref="P42:P61" si="18">O42*$Q$4</f>
        <v>82.709199999999996</v>
      </c>
      <c r="Q42" s="2"/>
      <c r="T42" s="91" t="s">
        <v>113</v>
      </c>
      <c r="W42" s="133">
        <v>42590</v>
      </c>
      <c r="X42" s="10">
        <v>84.64</v>
      </c>
      <c r="Y42" s="10">
        <v>84.7</v>
      </c>
      <c r="Z42" s="10">
        <v>83.61</v>
      </c>
      <c r="AA42" s="10">
        <v>83.78</v>
      </c>
      <c r="AB42" s="95">
        <v>1214600</v>
      </c>
      <c r="AC42" s="10">
        <v>83.3</v>
      </c>
      <c r="AD42" s="2">
        <f t="shared" si="0"/>
        <v>1.0900000000000034</v>
      </c>
      <c r="AE42" s="138">
        <f t="shared" si="1"/>
        <v>-6.9146399618502663E-3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269</v>
      </c>
      <c r="O43" s="83">
        <v>1.08</v>
      </c>
      <c r="P43" s="83">
        <f t="shared" si="18"/>
        <v>81.950400000000002</v>
      </c>
      <c r="Q43" s="2"/>
      <c r="T43" s="128" t="s">
        <v>98</v>
      </c>
      <c r="U43" s="98">
        <v>77.7</v>
      </c>
      <c r="W43" s="133">
        <v>42587</v>
      </c>
      <c r="X43" s="10">
        <v>84</v>
      </c>
      <c r="Y43" s="10">
        <v>84.74</v>
      </c>
      <c r="Z43" s="10">
        <v>83.69</v>
      </c>
      <c r="AA43" s="10">
        <v>84.36</v>
      </c>
      <c r="AB43" s="95">
        <v>1492800</v>
      </c>
      <c r="AC43" s="10">
        <v>83.88</v>
      </c>
      <c r="AD43" s="2">
        <f t="shared" si="0"/>
        <v>1.0499999999999972</v>
      </c>
      <c r="AE43" s="138">
        <f t="shared" si="1"/>
        <v>9.3862815884475648E-3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81.191599999999994</v>
      </c>
      <c r="Q44" s="2"/>
      <c r="T44" s="93" t="s">
        <v>99</v>
      </c>
      <c r="U44" s="88">
        <v>77.400000000000006</v>
      </c>
      <c r="W44" s="133">
        <v>42586</v>
      </c>
      <c r="X44" s="10">
        <v>84.52</v>
      </c>
      <c r="Y44" s="10">
        <v>84.8</v>
      </c>
      <c r="Z44" s="10">
        <v>83.51</v>
      </c>
      <c r="AA44" s="10">
        <v>83.58</v>
      </c>
      <c r="AB44" s="95">
        <v>1793500</v>
      </c>
      <c r="AC44" s="10">
        <v>83.1</v>
      </c>
      <c r="AD44" s="2">
        <f t="shared" si="0"/>
        <v>1.289999999999992</v>
      </c>
      <c r="AE44" s="138">
        <f t="shared" si="1"/>
        <v>-1.2477718360071388E-2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80.4328</v>
      </c>
      <c r="Q45" s="2"/>
      <c r="T45" s="93" t="s">
        <v>100</v>
      </c>
      <c r="U45" s="88" t="s">
        <v>450</v>
      </c>
      <c r="W45" s="133">
        <v>42585</v>
      </c>
      <c r="X45" s="10">
        <v>84.74</v>
      </c>
      <c r="Y45" s="10">
        <v>84.9</v>
      </c>
      <c r="Z45" s="10">
        <v>83.24</v>
      </c>
      <c r="AA45" s="10">
        <v>84.64</v>
      </c>
      <c r="AB45" s="95">
        <v>2616500</v>
      </c>
      <c r="AC45" s="10">
        <v>84.15</v>
      </c>
      <c r="AD45" s="2">
        <f t="shared" si="0"/>
        <v>1.6600000000000108</v>
      </c>
      <c r="AE45" s="138">
        <f t="shared" si="1"/>
        <v>-3.3163567452327847E-3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79.673999999999992</v>
      </c>
      <c r="Q46" s="2"/>
      <c r="T46" s="93" t="s">
        <v>101</v>
      </c>
      <c r="U46" s="88" t="s">
        <v>665</v>
      </c>
      <c r="W46" s="133">
        <v>42584</v>
      </c>
      <c r="X46" s="10">
        <v>83.04</v>
      </c>
      <c r="Y46" s="10">
        <v>85.52</v>
      </c>
      <c r="Z46" s="10">
        <v>82.01</v>
      </c>
      <c r="AA46" s="10">
        <v>84.92</v>
      </c>
      <c r="AB46" s="95">
        <v>4813800</v>
      </c>
      <c r="AC46" s="10">
        <v>84.43</v>
      </c>
      <c r="AD46" s="2">
        <f t="shared" si="0"/>
        <v>3.5099999999999909</v>
      </c>
      <c r="AE46" s="138">
        <f t="shared" si="1"/>
        <v>3.0388088845496819E-2</v>
      </c>
    </row>
    <row r="47" spans="2:31" x14ac:dyDescent="0.25">
      <c r="O47" s="83">
        <v>1.04</v>
      </c>
      <c r="P47" s="83">
        <f t="shared" si="18"/>
        <v>78.915199999999999</v>
      </c>
      <c r="Q47" s="2"/>
      <c r="T47" s="93" t="s">
        <v>102</v>
      </c>
      <c r="U47" s="88">
        <v>91.21</v>
      </c>
      <c r="W47" s="133">
        <v>42583</v>
      </c>
      <c r="X47" s="10">
        <v>83.21</v>
      </c>
      <c r="Y47" s="10">
        <v>83.89</v>
      </c>
      <c r="Z47" s="10">
        <v>82.1</v>
      </c>
      <c r="AA47" s="10">
        <v>82.41</v>
      </c>
      <c r="AB47" s="95">
        <v>4588000</v>
      </c>
      <c r="AC47" s="10">
        <v>81.94</v>
      </c>
      <c r="AD47" s="2">
        <f t="shared" si="0"/>
        <v>1.7900000000000063</v>
      </c>
      <c r="AE47" s="138">
        <f t="shared" si="1"/>
        <v>-1.4196342637151194E-2</v>
      </c>
    </row>
    <row r="48" spans="2:31" x14ac:dyDescent="0.25">
      <c r="O48" s="83">
        <v>1.03</v>
      </c>
      <c r="P48" s="83">
        <f t="shared" si="18"/>
        <v>78.156399999999991</v>
      </c>
      <c r="Q48" s="2"/>
      <c r="T48" s="93" t="s">
        <v>103</v>
      </c>
      <c r="U48" s="88">
        <v>0.84487299999999999</v>
      </c>
      <c r="W48" s="133">
        <v>42580</v>
      </c>
      <c r="X48" s="10">
        <v>82.6</v>
      </c>
      <c r="Y48" s="10">
        <v>83.74</v>
      </c>
      <c r="Z48" s="10">
        <v>82.45</v>
      </c>
      <c r="AA48" s="10">
        <v>83.6</v>
      </c>
      <c r="AB48" s="95">
        <v>2727100</v>
      </c>
      <c r="AC48" s="10">
        <v>83.12</v>
      </c>
      <c r="AD48" s="2">
        <f t="shared" si="0"/>
        <v>1.289999999999992</v>
      </c>
      <c r="AE48" s="138">
        <f t="shared" si="1"/>
        <v>1.2547204287976621E-2</v>
      </c>
    </row>
    <row r="49" spans="2:31" x14ac:dyDescent="0.25">
      <c r="B49" s="191" t="s">
        <v>114</v>
      </c>
      <c r="C49" s="191" t="s">
        <v>150</v>
      </c>
      <c r="D49" s="192" t="s">
        <v>149</v>
      </c>
      <c r="E49" s="194" t="s">
        <v>151</v>
      </c>
      <c r="F49" s="194" t="s">
        <v>65</v>
      </c>
      <c r="G49" s="229" t="s">
        <v>155</v>
      </c>
      <c r="H49" s="229" t="s">
        <v>88</v>
      </c>
      <c r="I49" s="229" t="s">
        <v>159</v>
      </c>
      <c r="O49" s="83">
        <v>1.02</v>
      </c>
      <c r="P49" s="83">
        <f t="shared" si="18"/>
        <v>77.397599999999997</v>
      </c>
      <c r="Q49" s="2"/>
      <c r="T49" s="93" t="s">
        <v>104</v>
      </c>
      <c r="U49" s="88" t="s">
        <v>432</v>
      </c>
      <c r="W49" s="133">
        <v>42579</v>
      </c>
      <c r="X49" s="10">
        <v>83.12</v>
      </c>
      <c r="Y49" s="10">
        <v>83.23</v>
      </c>
      <c r="Z49" s="10">
        <v>82.18</v>
      </c>
      <c r="AA49" s="10">
        <v>82.56</v>
      </c>
      <c r="AB49" s="95">
        <v>3311700</v>
      </c>
      <c r="AC49" s="10">
        <v>82.09</v>
      </c>
      <c r="AD49" s="2">
        <f t="shared" si="0"/>
        <v>1.0499999999999972</v>
      </c>
      <c r="AE49" s="138">
        <f t="shared" si="1"/>
        <v>-9.2927830074824858E-3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77</v>
      </c>
      <c r="O50" s="83">
        <v>1.01</v>
      </c>
      <c r="P50" s="83">
        <f t="shared" si="18"/>
        <v>76.638799999999989</v>
      </c>
      <c r="Q50" s="2"/>
      <c r="T50" s="93"/>
      <c r="U50" s="88"/>
      <c r="W50" s="133">
        <v>42578</v>
      </c>
      <c r="X50" s="10">
        <v>83.5</v>
      </c>
      <c r="Y50" s="10">
        <v>83.64</v>
      </c>
      <c r="Z50" s="10">
        <v>82.88</v>
      </c>
      <c r="AA50" s="10">
        <v>83.34</v>
      </c>
      <c r="AB50" s="95">
        <v>1688700</v>
      </c>
      <c r="AC50" s="10">
        <v>82.86</v>
      </c>
      <c r="AD50" s="2">
        <f t="shared" si="0"/>
        <v>0.76000000000000512</v>
      </c>
      <c r="AE50" s="138">
        <f t="shared" si="1"/>
        <v>-3.6075036075036149E-3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75.88</v>
      </c>
      <c r="Q51" s="2"/>
      <c r="T51" s="93" t="s">
        <v>105</v>
      </c>
      <c r="U51" s="88" t="s">
        <v>666</v>
      </c>
      <c r="W51" s="133">
        <v>42577</v>
      </c>
      <c r="X51" s="10">
        <v>82.81</v>
      </c>
      <c r="Y51" s="10">
        <v>83.66</v>
      </c>
      <c r="Z51" s="10">
        <v>82.68</v>
      </c>
      <c r="AA51" s="10">
        <v>83.64</v>
      </c>
      <c r="AB51" s="95">
        <v>1510000</v>
      </c>
      <c r="AC51" s="10">
        <v>83.16</v>
      </c>
      <c r="AD51" s="2">
        <f t="shared" si="0"/>
        <v>0.97999999999998977</v>
      </c>
      <c r="AE51" s="138">
        <f t="shared" si="1"/>
        <v>9.4683175528040842E-3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75.121200000000002</v>
      </c>
      <c r="Q52" s="2"/>
      <c r="T52" s="93" t="s">
        <v>106</v>
      </c>
      <c r="U52" s="88" t="s">
        <v>278</v>
      </c>
      <c r="W52" s="133">
        <v>42576</v>
      </c>
      <c r="X52" s="10">
        <v>82.85</v>
      </c>
      <c r="Y52" s="10">
        <v>82.99</v>
      </c>
      <c r="Z52" s="10">
        <v>82.04</v>
      </c>
      <c r="AA52" s="10">
        <v>82.86</v>
      </c>
      <c r="AB52" s="95">
        <v>1336800</v>
      </c>
      <c r="AC52" s="10">
        <v>82.38</v>
      </c>
      <c r="AD52" s="2">
        <f t="shared" si="0"/>
        <v>0.94999999999998863</v>
      </c>
      <c r="AE52" s="138">
        <f t="shared" si="1"/>
        <v>-1.5755665979881872E-3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74.362399999999994</v>
      </c>
      <c r="Q53" s="2"/>
      <c r="T53" s="93" t="s">
        <v>107</v>
      </c>
      <c r="U53" s="90">
        <v>2471616</v>
      </c>
      <c r="W53" s="133">
        <v>42573</v>
      </c>
      <c r="X53" s="10">
        <v>82.91</v>
      </c>
      <c r="Y53" s="10">
        <v>83.14</v>
      </c>
      <c r="Z53" s="10">
        <v>82.57</v>
      </c>
      <c r="AA53" s="10">
        <v>82.99</v>
      </c>
      <c r="AB53" s="95">
        <v>1253300</v>
      </c>
      <c r="AC53" s="10">
        <v>82.51</v>
      </c>
      <c r="AD53" s="2">
        <f t="shared" si="0"/>
        <v>0.57000000000000739</v>
      </c>
      <c r="AE53" s="138">
        <f t="shared" si="1"/>
        <v>4.5045045045044585E-3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73.6036</v>
      </c>
      <c r="T54" s="93" t="s">
        <v>110</v>
      </c>
      <c r="U54" s="90">
        <v>2183660</v>
      </c>
      <c r="W54" s="133">
        <v>42572</v>
      </c>
      <c r="X54" s="10">
        <v>83.24</v>
      </c>
      <c r="Y54" s="10">
        <v>83.55</v>
      </c>
      <c r="Z54" s="10">
        <v>82.27</v>
      </c>
      <c r="AA54" s="10">
        <v>82.61</v>
      </c>
      <c r="AB54" s="95">
        <v>1772100</v>
      </c>
      <c r="AC54" s="10">
        <v>82.14</v>
      </c>
      <c r="AD54" s="2">
        <f t="shared" si="0"/>
        <v>1.2800000000000011</v>
      </c>
      <c r="AE54" s="138">
        <f t="shared" si="1"/>
        <v>-8.0908102886124711E-3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72.844799999999992</v>
      </c>
      <c r="T55" s="93" t="s">
        <v>108</v>
      </c>
      <c r="U55" s="88" t="s">
        <v>667</v>
      </c>
      <c r="W55" s="133">
        <v>42571</v>
      </c>
      <c r="X55" s="10">
        <v>82.93</v>
      </c>
      <c r="Y55" s="10">
        <v>83.54</v>
      </c>
      <c r="Z55" s="10">
        <v>82.57</v>
      </c>
      <c r="AA55" s="10">
        <v>83.29</v>
      </c>
      <c r="AB55" s="95">
        <v>1300800</v>
      </c>
      <c r="AC55" s="10">
        <v>82.81</v>
      </c>
      <c r="AD55" s="2">
        <f t="shared" si="0"/>
        <v>0.97000000000001307</v>
      </c>
      <c r="AE55" s="138">
        <f t="shared" si="1"/>
        <v>5.7080398348312578E-3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72.085999999999999</v>
      </c>
      <c r="T56" s="93" t="s">
        <v>111</v>
      </c>
      <c r="U56" s="88">
        <v>17.54</v>
      </c>
      <c r="W56" s="133">
        <v>42570</v>
      </c>
      <c r="X56" s="10">
        <v>82.94</v>
      </c>
      <c r="Y56" s="10">
        <v>83.5</v>
      </c>
      <c r="Z56" s="10">
        <v>82.38</v>
      </c>
      <c r="AA56" s="10">
        <v>82.82</v>
      </c>
      <c r="AB56" s="95">
        <v>1739100</v>
      </c>
      <c r="AC56" s="10">
        <v>82.34</v>
      </c>
      <c r="AD56" s="2">
        <f t="shared" si="0"/>
        <v>1.1200000000000045</v>
      </c>
      <c r="AE56" s="138">
        <f t="shared" si="1"/>
        <v>-4.7141303033966242E-3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71.327199999999991</v>
      </c>
      <c r="T57" s="93" t="s">
        <v>112</v>
      </c>
      <c r="U57" s="88">
        <v>4.32</v>
      </c>
      <c r="W57" s="133">
        <v>42569</v>
      </c>
      <c r="X57" s="10">
        <v>82.5</v>
      </c>
      <c r="Y57" s="10">
        <v>83.32</v>
      </c>
      <c r="Z57" s="10">
        <v>82.29</v>
      </c>
      <c r="AA57" s="10">
        <v>83.21</v>
      </c>
      <c r="AB57" s="95">
        <v>1587700</v>
      </c>
      <c r="AC57" s="10">
        <v>82.73</v>
      </c>
      <c r="AD57" s="2">
        <f t="shared" si="0"/>
        <v>1.0299999999999869</v>
      </c>
      <c r="AE57" s="138">
        <f t="shared" si="1"/>
        <v>1.0257662718280658E-2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70.568399999999997</v>
      </c>
      <c r="T58" s="93" t="s">
        <v>109</v>
      </c>
      <c r="U58" s="88" t="s">
        <v>668</v>
      </c>
      <c r="W58" s="133">
        <v>42566</v>
      </c>
      <c r="X58" s="10">
        <v>83.02</v>
      </c>
      <c r="Y58" s="10">
        <v>83.28</v>
      </c>
      <c r="Z58" s="10">
        <v>82.12</v>
      </c>
      <c r="AA58" s="10">
        <v>82.36</v>
      </c>
      <c r="AB58" s="95">
        <v>2379200</v>
      </c>
      <c r="AC58" s="10">
        <v>81.89</v>
      </c>
      <c r="AD58" s="2">
        <f t="shared" si="0"/>
        <v>1.1599999999999966</v>
      </c>
      <c r="AE58" s="138">
        <f t="shared" si="1"/>
        <v>-7.2736089222935618E-3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69.809600000000003</v>
      </c>
      <c r="W59" s="133">
        <v>42565</v>
      </c>
      <c r="X59" s="10">
        <v>82.76</v>
      </c>
      <c r="Y59" s="10">
        <v>83.42</v>
      </c>
      <c r="Z59" s="10">
        <v>82.54</v>
      </c>
      <c r="AA59" s="10">
        <v>82.97</v>
      </c>
      <c r="AB59" s="95">
        <v>1742800</v>
      </c>
      <c r="AC59" s="10">
        <v>82.49</v>
      </c>
      <c r="AD59" s="2">
        <f t="shared" si="0"/>
        <v>0.87999999999999545</v>
      </c>
      <c r="AE59" s="138">
        <f t="shared" si="1"/>
        <v>8.3119423053414909E-3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69.050799999999995</v>
      </c>
      <c r="W60" s="133">
        <v>42564</v>
      </c>
      <c r="X60" s="10">
        <v>82.14</v>
      </c>
      <c r="Y60" s="10">
        <v>82.87</v>
      </c>
      <c r="Z60" s="10">
        <v>81.97</v>
      </c>
      <c r="AA60" s="10">
        <v>82.28</v>
      </c>
      <c r="AB60" s="95">
        <v>1942600</v>
      </c>
      <c r="AC60" s="10">
        <v>81.81</v>
      </c>
      <c r="AD60" s="2">
        <f t="shared" si="0"/>
        <v>0.90000000000000568</v>
      </c>
      <c r="AE60" s="138">
        <f t="shared" si="1"/>
        <v>6.2730627306273323E-3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68.292000000000002</v>
      </c>
      <c r="W61" s="133">
        <v>42563</v>
      </c>
      <c r="X61" s="10">
        <v>81.150000000000006</v>
      </c>
      <c r="Y61" s="10">
        <v>82</v>
      </c>
      <c r="Z61" s="10">
        <v>81.12</v>
      </c>
      <c r="AA61" s="10">
        <v>81.77</v>
      </c>
      <c r="AB61" s="95">
        <v>2668700</v>
      </c>
      <c r="AC61" s="10">
        <v>81.3</v>
      </c>
      <c r="AD61" s="2">
        <f t="shared" si="0"/>
        <v>0.87999999999999545</v>
      </c>
      <c r="AE61" s="138">
        <f t="shared" si="1"/>
        <v>8.8100260578234391E-3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2">C62*(E62-D62)</f>
        <v>-93.499999999999517</v>
      </c>
      <c r="G62" s="40">
        <f t="shared" ref="G62" si="53">D62*C62</f>
        <v>3883</v>
      </c>
      <c r="H62" s="231">
        <f t="shared" ref="H62" si="54">(E62-D62)/D62</f>
        <v>-2.4079320113314324E-2</v>
      </c>
      <c r="I62" s="40"/>
      <c r="W62" s="133">
        <v>42562</v>
      </c>
      <c r="X62" s="10">
        <v>80.5</v>
      </c>
      <c r="Y62" s="10">
        <v>81.45</v>
      </c>
      <c r="Z62" s="10">
        <v>80.38</v>
      </c>
      <c r="AA62" s="10">
        <v>81.06</v>
      </c>
      <c r="AB62" s="95">
        <v>1818400</v>
      </c>
      <c r="AC62" s="10">
        <v>80.59</v>
      </c>
      <c r="AD62" s="2">
        <f t="shared" si="0"/>
        <v>1.0700000000000074</v>
      </c>
      <c r="AE62" s="138">
        <f t="shared" si="1"/>
        <v>8.3833833833835136E-3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42559</v>
      </c>
      <c r="X63" s="10">
        <v>79.55</v>
      </c>
      <c r="Y63" s="10">
        <v>80.44</v>
      </c>
      <c r="Z63" s="10">
        <v>79.34</v>
      </c>
      <c r="AA63" s="10">
        <v>80.38</v>
      </c>
      <c r="AB63" s="95">
        <v>2900400</v>
      </c>
      <c r="AC63" s="10">
        <v>79.92</v>
      </c>
      <c r="AD63" s="2">
        <f t="shared" si="0"/>
        <v>1.0999999999999943</v>
      </c>
      <c r="AE63" s="138">
        <f t="shared" si="1"/>
        <v>1.1901747277791808E-2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42558</v>
      </c>
      <c r="X64" s="10">
        <v>79.08</v>
      </c>
      <c r="Y64" s="10">
        <v>80.180000000000007</v>
      </c>
      <c r="Z64" s="10">
        <v>78.680000000000007</v>
      </c>
      <c r="AA64" s="10">
        <v>79.44</v>
      </c>
      <c r="AB64" s="95">
        <v>3949600</v>
      </c>
      <c r="AC64" s="10">
        <v>78.98</v>
      </c>
      <c r="AD64" s="2">
        <f t="shared" si="0"/>
        <v>1.5</v>
      </c>
      <c r="AE64" s="138">
        <f t="shared" si="1"/>
        <v>-6.9156293222683018E-3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42557</v>
      </c>
      <c r="X65" s="10">
        <v>78.180000000000007</v>
      </c>
      <c r="Y65" s="10">
        <v>80.47</v>
      </c>
      <c r="Z65" s="10">
        <v>77.77</v>
      </c>
      <c r="AA65" s="10">
        <v>79.989999999999995</v>
      </c>
      <c r="AB65" s="95">
        <v>2853000</v>
      </c>
      <c r="AC65" s="10">
        <v>79.53</v>
      </c>
      <c r="AD65" s="2">
        <f t="shared" si="0"/>
        <v>2.7000000000000028</v>
      </c>
      <c r="AE65" s="138">
        <f t="shared" si="1"/>
        <v>2.2499357161223976E-2</v>
      </c>
    </row>
    <row r="66" spans="1:31" x14ac:dyDescent="0.25">
      <c r="W66" s="133">
        <v>42556</v>
      </c>
      <c r="X66" s="10">
        <v>77.91</v>
      </c>
      <c r="Y66" s="10">
        <v>78.69</v>
      </c>
      <c r="Z66" s="10">
        <v>77.72</v>
      </c>
      <c r="AA66" s="10">
        <v>78.23</v>
      </c>
      <c r="AB66" s="95">
        <v>2576200</v>
      </c>
      <c r="AC66" s="10">
        <v>77.78</v>
      </c>
      <c r="AD66" s="2">
        <f t="shared" si="0"/>
        <v>0.96999999999999886</v>
      </c>
      <c r="AE66" s="138">
        <f t="shared" si="1"/>
        <v>-7.7081192189110137E-4</v>
      </c>
    </row>
    <row r="67" spans="1:31" x14ac:dyDescent="0.25">
      <c r="L67" t="s">
        <v>65</v>
      </c>
      <c r="M67" s="2">
        <f>M85+K85-F85</f>
        <v>490.94999999999891</v>
      </c>
      <c r="W67" s="133">
        <v>42552</v>
      </c>
      <c r="X67" s="10">
        <v>77.92</v>
      </c>
      <c r="Y67" s="10">
        <v>78.38</v>
      </c>
      <c r="Z67" s="10">
        <v>77.63</v>
      </c>
      <c r="AA67" s="10">
        <v>78.290000000000006</v>
      </c>
      <c r="AB67" s="95">
        <v>2303000</v>
      </c>
      <c r="AC67" s="10">
        <v>77.84</v>
      </c>
      <c r="AD67" s="2">
        <f>Y67-Z67</f>
        <v>0.75</v>
      </c>
      <c r="AE67" s="138" t="e">
        <f>AC67/#REF!-1</f>
        <v>#REF!</v>
      </c>
    </row>
    <row r="68" spans="1:31" x14ac:dyDescent="0.25">
      <c r="A68" s="390" t="s">
        <v>1</v>
      </c>
      <c r="B68" s="390" t="s">
        <v>2</v>
      </c>
      <c r="C68" s="390" t="s">
        <v>4</v>
      </c>
      <c r="D68" s="392" t="s">
        <v>5</v>
      </c>
      <c r="E68" s="392" t="s">
        <v>94</v>
      </c>
      <c r="F68" s="392" t="s">
        <v>60</v>
      </c>
      <c r="G68" s="390" t="s">
        <v>3</v>
      </c>
      <c r="H68" s="390" t="s">
        <v>6</v>
      </c>
      <c r="I68" s="392" t="s">
        <v>7</v>
      </c>
      <c r="J68" s="392" t="s">
        <v>95</v>
      </c>
      <c r="K68" s="392" t="s">
        <v>61</v>
      </c>
      <c r="L68" s="390" t="s">
        <v>37</v>
      </c>
      <c r="M68" s="390" t="s">
        <v>38</v>
      </c>
      <c r="W68" s="133">
        <v>42551</v>
      </c>
      <c r="X68" s="10">
        <v>77.36</v>
      </c>
      <c r="Y68" s="10">
        <v>78.17</v>
      </c>
      <c r="Z68" s="10">
        <v>76.97</v>
      </c>
      <c r="AA68" s="10">
        <v>78.010000000000005</v>
      </c>
      <c r="AB68" s="95">
        <v>2992900</v>
      </c>
      <c r="AC68" s="10">
        <v>77.56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93" t="s">
        <v>52</v>
      </c>
      <c r="B69" s="383">
        <v>42488</v>
      </c>
      <c r="C69" s="384">
        <v>30</v>
      </c>
      <c r="D69" s="385">
        <v>79.349999999999994</v>
      </c>
      <c r="E69" s="385">
        <v>0</v>
      </c>
      <c r="F69" s="385">
        <f>D69*C69+E69</f>
        <v>2380.5</v>
      </c>
      <c r="G69" s="383">
        <v>42521</v>
      </c>
      <c r="H69" s="388">
        <v>25</v>
      </c>
      <c r="I69" s="385">
        <v>79.05</v>
      </c>
      <c r="J69" s="385">
        <v>0.04</v>
      </c>
      <c r="K69" s="385">
        <f>I69*H69-J69</f>
        <v>1976.21</v>
      </c>
      <c r="L69" s="383">
        <v>42566</v>
      </c>
      <c r="M69" s="385">
        <v>33.67</v>
      </c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4" t="s">
        <v>71</v>
      </c>
      <c r="B70" s="383">
        <v>42495</v>
      </c>
      <c r="C70" s="384">
        <v>20</v>
      </c>
      <c r="D70" s="385">
        <v>76.25</v>
      </c>
      <c r="E70" s="385">
        <v>0</v>
      </c>
      <c r="F70" s="385">
        <f>D70*C70+E70</f>
        <v>1525</v>
      </c>
      <c r="G70" s="383">
        <v>42552</v>
      </c>
      <c r="H70" s="388">
        <v>25</v>
      </c>
      <c r="I70" s="385">
        <v>78.28</v>
      </c>
      <c r="J70" s="385">
        <v>0.04</v>
      </c>
      <c r="K70" s="385">
        <f t="shared" ref="K70:K72" si="55">I70*H70-J70</f>
        <v>1956.96</v>
      </c>
      <c r="L70" s="384"/>
      <c r="M70" s="384"/>
    </row>
    <row r="71" spans="1:31" x14ac:dyDescent="0.25">
      <c r="A71" s="384"/>
      <c r="B71" s="383">
        <v>42537</v>
      </c>
      <c r="C71" s="384">
        <v>25</v>
      </c>
      <c r="D71" s="385">
        <v>75.88</v>
      </c>
      <c r="E71" s="385">
        <v>0</v>
      </c>
      <c r="F71" s="385">
        <f>D71*C71+E71</f>
        <v>1897</v>
      </c>
      <c r="G71" s="383">
        <v>42577</v>
      </c>
      <c r="H71" s="388">
        <v>10</v>
      </c>
      <c r="I71" s="385">
        <v>83.3</v>
      </c>
      <c r="J71" s="385">
        <v>0.02</v>
      </c>
      <c r="K71" s="385">
        <f t="shared" si="55"/>
        <v>832.98</v>
      </c>
      <c r="L71" s="384"/>
      <c r="M71" s="384"/>
    </row>
    <row r="72" spans="1:31" x14ac:dyDescent="0.25">
      <c r="A72" s="384"/>
      <c r="B72" s="383">
        <v>42548</v>
      </c>
      <c r="C72" s="384">
        <v>25</v>
      </c>
      <c r="D72" s="385">
        <v>73.58</v>
      </c>
      <c r="E72" s="385">
        <v>0</v>
      </c>
      <c r="F72" s="385">
        <f>D72*C72+E72</f>
        <v>1839.5</v>
      </c>
      <c r="G72" s="383">
        <v>42580</v>
      </c>
      <c r="H72" s="388">
        <v>40</v>
      </c>
      <c r="I72" s="385">
        <v>83.33</v>
      </c>
      <c r="J72" s="385">
        <v>7.0000000000000007E-2</v>
      </c>
      <c r="K72" s="385">
        <f t="shared" si="55"/>
        <v>3333.1299999999997</v>
      </c>
      <c r="L72" s="384"/>
      <c r="M72" s="384"/>
    </row>
    <row r="73" spans="1:31" x14ac:dyDescent="0.25">
      <c r="A73" s="384"/>
      <c r="B73" s="383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384"/>
      <c r="B81" s="384"/>
      <c r="C81" s="384"/>
      <c r="D81" s="385"/>
      <c r="E81" s="385"/>
      <c r="F81" s="385"/>
      <c r="G81" s="384"/>
      <c r="H81" s="388"/>
      <c r="I81" s="385"/>
      <c r="J81" s="385"/>
      <c r="K81" s="385"/>
      <c r="L81" s="384"/>
      <c r="M81" s="384"/>
    </row>
    <row r="82" spans="1:13" x14ac:dyDescent="0.25">
      <c r="A82" s="384"/>
      <c r="B82" s="384"/>
      <c r="C82" s="384"/>
      <c r="D82" s="385"/>
      <c r="E82" s="385"/>
      <c r="F82" s="385"/>
      <c r="G82" s="384"/>
      <c r="H82" s="388"/>
      <c r="I82" s="385"/>
      <c r="J82" s="385"/>
      <c r="K82" s="385"/>
      <c r="L82" s="384"/>
      <c r="M82" s="384"/>
    </row>
    <row r="83" spans="1:13" x14ac:dyDescent="0.25">
      <c r="A83" s="384"/>
      <c r="B83" s="384"/>
      <c r="C83" s="384"/>
      <c r="D83" s="385"/>
      <c r="E83" s="385"/>
      <c r="F83" s="385"/>
      <c r="G83" s="384"/>
      <c r="H83" s="388"/>
      <c r="I83" s="385"/>
      <c r="J83" s="385"/>
      <c r="K83" s="385"/>
      <c r="L83" s="384"/>
      <c r="M83" s="384"/>
    </row>
    <row r="84" spans="1:13" x14ac:dyDescent="0.25">
      <c r="A84" s="384"/>
      <c r="B84" s="384"/>
      <c r="C84" s="384"/>
      <c r="D84" s="385"/>
      <c r="E84" s="385"/>
      <c r="F84" s="385"/>
      <c r="G84" s="384"/>
      <c r="H84" s="388"/>
      <c r="I84" s="385"/>
      <c r="J84" s="385"/>
      <c r="K84" s="385"/>
      <c r="L84" s="384"/>
      <c r="M84" s="384"/>
    </row>
    <row r="85" spans="1:13" x14ac:dyDescent="0.25">
      <c r="A85" s="22" t="s">
        <v>81</v>
      </c>
      <c r="B85" s="12"/>
      <c r="C85" s="12">
        <f>SUM(C69:C73)</f>
        <v>100</v>
      </c>
      <c r="D85" s="13"/>
      <c r="E85" s="13"/>
      <c r="F85" s="13">
        <f>SUM(F69:F73)</f>
        <v>7642</v>
      </c>
      <c r="G85" s="12"/>
      <c r="H85" s="77">
        <f>SUM(H69:H84)</f>
        <v>100</v>
      </c>
      <c r="I85" s="13"/>
      <c r="J85" s="13"/>
      <c r="K85" s="13">
        <f>SUM(K69:K84)</f>
        <v>8099.2799999999988</v>
      </c>
      <c r="L85" s="12"/>
      <c r="M85" s="13">
        <f>SUM(M69:M77)</f>
        <v>33.67</v>
      </c>
    </row>
    <row r="86" spans="1:13" ht="15.75" thickBot="1" x14ac:dyDescent="0.3">
      <c r="A86" s="491" t="s">
        <v>202</v>
      </c>
      <c r="B86" s="492"/>
      <c r="C86" s="493">
        <f>SumByColor($A$19,C69:C84)</f>
        <v>0</v>
      </c>
      <c r="D86" s="493"/>
      <c r="E86" s="493"/>
      <c r="F86" s="494">
        <f>SumByColor($A$19,F69:F84)</f>
        <v>0</v>
      </c>
      <c r="G86" s="493"/>
      <c r="H86" s="493">
        <f>SumByColor($A$19,H69:H84)</f>
        <v>0</v>
      </c>
      <c r="I86" s="493"/>
      <c r="J86" s="493"/>
      <c r="K86" s="494">
        <f>SumByColor($A$19,K69:K84)</f>
        <v>0</v>
      </c>
      <c r="L86" s="493"/>
      <c r="M86" s="494">
        <f t="shared" ref="M86" si="56">SumByColor($A$19,M69:M84)</f>
        <v>0</v>
      </c>
    </row>
  </sheetData>
  <mergeCells count="1">
    <mergeCell ref="O40:P40"/>
  </mergeCells>
  <conditionalFormatting sqref="O41:O6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1" priority="45">
      <formula>F29&gt;0</formula>
    </cfRule>
    <cfRule type="expression" dxfId="170" priority="46">
      <formula>F29&lt;0</formula>
    </cfRule>
  </conditionalFormatting>
  <conditionalFormatting sqref="F34:F46 F57:F65">
    <cfRule type="expression" dxfId="169" priority="41">
      <formula>F34&gt;0</formula>
    </cfRule>
    <cfRule type="expression" dxfId="168" priority="42">
      <formula>F34&lt;0</formula>
    </cfRule>
  </conditionalFormatting>
  <conditionalFormatting sqref="F34:F46 F57:F65">
    <cfRule type="expression" dxfId="167" priority="43">
      <formula>F34&gt;0</formula>
    </cfRule>
    <cfRule type="expression" dxfId="166" priority="44">
      <formula>F34&lt;0</formula>
    </cfRule>
  </conditionalFormatting>
  <conditionalFormatting sqref="H29:H46 H57:H65">
    <cfRule type="expression" dxfId="165" priority="39">
      <formula>H29&gt;0</formula>
    </cfRule>
    <cfRule type="expression" dxfId="164" priority="40">
      <formula>H29&lt;0</formula>
    </cfRule>
  </conditionalFormatting>
  <conditionalFormatting sqref="F25:F28">
    <cfRule type="expression" dxfId="163" priority="33">
      <formula>F25&gt;0</formula>
    </cfRule>
    <cfRule type="expression" dxfId="162" priority="34">
      <formula>F25&lt;0</formula>
    </cfRule>
  </conditionalFormatting>
  <conditionalFormatting sqref="H25:H28">
    <cfRule type="expression" dxfId="161" priority="31">
      <formula>H25&gt;0</formula>
    </cfRule>
    <cfRule type="expression" dxfId="160" priority="32">
      <formula>H25&lt;0</formula>
    </cfRule>
  </conditionalFormatting>
  <conditionalFormatting sqref="Q7">
    <cfRule type="expression" dxfId="159" priority="21">
      <formula>Q7&gt;0</formula>
    </cfRule>
    <cfRule type="expression" dxfId="158" priority="22">
      <formula>Q7&lt;0</formula>
    </cfRule>
  </conditionalFormatting>
  <conditionalFormatting sqref="Q8">
    <cfRule type="expression" dxfId="157" priority="19">
      <formula>Q8&gt;0</formula>
    </cfRule>
    <cfRule type="expression" dxfId="156" priority="20">
      <formula>Q8&lt;0</formula>
    </cfRule>
  </conditionalFormatting>
  <conditionalFormatting sqref="F50:F56">
    <cfRule type="expression" dxfId="155" priority="9">
      <formula>F50&gt;0</formula>
    </cfRule>
    <cfRule type="expression" dxfId="154" priority="10">
      <formula>F50&lt;0</formula>
    </cfRule>
  </conditionalFormatting>
  <conditionalFormatting sqref="F50:F56">
    <cfRule type="expression" dxfId="153" priority="11">
      <formula>F50&gt;0</formula>
    </cfRule>
    <cfRule type="expression" dxfId="152" priority="12">
      <formula>F50&lt;0</formula>
    </cfRule>
  </conditionalFormatting>
  <conditionalFormatting sqref="H50:H56">
    <cfRule type="expression" dxfId="151" priority="7">
      <formula>H50&gt;0</formula>
    </cfRule>
    <cfRule type="expression" dxfId="150" priority="8">
      <formula>H50&lt;0</formula>
    </cfRule>
  </conditionalFormatting>
  <conditionalFormatting sqref="F24">
    <cfRule type="expression" dxfId="149" priority="5">
      <formula>F24&gt;0</formula>
    </cfRule>
    <cfRule type="expression" dxfId="148" priority="6">
      <formula>F24&lt;0</formula>
    </cfRule>
  </conditionalFormatting>
  <conditionalFormatting sqref="H24">
    <cfRule type="expression" dxfId="147" priority="3">
      <formula>H24&gt;0</formula>
    </cfRule>
    <cfRule type="expression" dxfId="146" priority="4">
      <formula>H24&lt;0</formula>
    </cfRule>
  </conditionalFormatting>
  <conditionalFormatting sqref="M67">
    <cfRule type="expression" dxfId="145" priority="1">
      <formula>M67&gt;0</formula>
    </cfRule>
    <cfRule type="expression" dxfId="144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7" max="7" width="12" bestFit="1" customWidth="1"/>
    <col min="8" max="8" width="12.875" customWidth="1"/>
    <col min="9" max="11" width="9.125" style="2"/>
    <col min="18" max="18" width="18.625" bestFit="1" customWidth="1"/>
    <col min="20" max="20" width="23.125" customWidth="1"/>
    <col min="21" max="21" width="34.875" bestFit="1" customWidth="1"/>
    <col min="23" max="23" width="11.75" customWidth="1"/>
    <col min="24" max="24" width="8.875" customWidth="1"/>
    <col min="25" max="27" width="6" bestFit="1" customWidth="1"/>
    <col min="28" max="28" width="10.125" bestFit="1" customWidth="1"/>
    <col min="29" max="29" width="7.37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209</v>
      </c>
      <c r="W2" s="133">
        <v>42646</v>
      </c>
      <c r="X2" s="10">
        <v>39.25</v>
      </c>
      <c r="Y2" s="10">
        <v>40.049999999999997</v>
      </c>
      <c r="Z2" s="10">
        <v>39.21</v>
      </c>
      <c r="AA2" s="10">
        <v>39.979999999999997</v>
      </c>
      <c r="AB2" s="95">
        <v>11627300</v>
      </c>
      <c r="AC2" s="10">
        <v>39.979999999999997</v>
      </c>
      <c r="AD2" s="2">
        <f>Y2-Z2</f>
        <v>0.83999999999999631</v>
      </c>
      <c r="AE2" s="138">
        <f>AC2/AC3-1</f>
        <v>1.5752032520325088E-2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40.32</v>
      </c>
      <c r="T3" s="1">
        <v>42565</v>
      </c>
      <c r="U3" t="s">
        <v>270</v>
      </c>
      <c r="W3" s="133">
        <v>42643</v>
      </c>
      <c r="X3" s="10">
        <v>39.15</v>
      </c>
      <c r="Y3" s="10">
        <v>39.6</v>
      </c>
      <c r="Z3" s="10">
        <v>38.93</v>
      </c>
      <c r="AA3" s="10">
        <v>39.36</v>
      </c>
      <c r="AB3" s="95">
        <v>8713500</v>
      </c>
      <c r="AC3" s="10">
        <v>39.36</v>
      </c>
      <c r="AD3" s="2">
        <f t="shared" ref="AD3:AD66" si="0">Y3-Z3</f>
        <v>0.67000000000000171</v>
      </c>
      <c r="AE3" s="138">
        <f t="shared" ref="AE3:AE66" si="1">AC3/AC4-1</f>
        <v>8.4550345887777212E-3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40.32</v>
      </c>
      <c r="R4" s="562">
        <v>4.1999999999999997E-3</v>
      </c>
      <c r="T4" s="547">
        <v>42568</v>
      </c>
      <c r="U4" t="s">
        <v>286</v>
      </c>
      <c r="W4" s="133">
        <v>42642</v>
      </c>
      <c r="X4" s="10">
        <v>39.06</v>
      </c>
      <c r="Y4" s="10">
        <v>39.68</v>
      </c>
      <c r="Z4" s="10">
        <v>39.020000000000003</v>
      </c>
      <c r="AA4" s="10">
        <v>39.03</v>
      </c>
      <c r="AB4" s="95">
        <v>7181000</v>
      </c>
      <c r="AC4" s="10">
        <v>39.03</v>
      </c>
      <c r="AD4" s="2">
        <f t="shared" si="0"/>
        <v>0.65999999999999659</v>
      </c>
      <c r="AE4" s="138">
        <f t="shared" si="1"/>
        <v>-5.0981391791994346E-3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346</v>
      </c>
      <c r="W5" s="133">
        <v>42641</v>
      </c>
      <c r="X5" s="10">
        <v>39.299999999999997</v>
      </c>
      <c r="Y5" s="10">
        <v>40.229999999999997</v>
      </c>
      <c r="Z5" s="10">
        <v>39.11</v>
      </c>
      <c r="AA5" s="10">
        <v>39.229999999999997</v>
      </c>
      <c r="AB5" s="95">
        <v>10552400</v>
      </c>
      <c r="AC5" s="10">
        <v>39.229999999999997</v>
      </c>
      <c r="AD5" s="2">
        <f t="shared" si="0"/>
        <v>1.1199999999999974</v>
      </c>
      <c r="AE5" s="138">
        <f t="shared" si="1"/>
        <v>5.1007396072422218E-4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353</v>
      </c>
      <c r="W6" s="133">
        <v>42640</v>
      </c>
      <c r="X6" s="10">
        <v>38</v>
      </c>
      <c r="Y6" s="10">
        <v>39.25</v>
      </c>
      <c r="Z6" s="10">
        <v>37.979999999999997</v>
      </c>
      <c r="AA6" s="10">
        <v>39.21</v>
      </c>
      <c r="AB6" s="95">
        <v>9596600</v>
      </c>
      <c r="AC6" s="10">
        <v>39.21</v>
      </c>
      <c r="AD6" s="2">
        <f t="shared" si="0"/>
        <v>1.2700000000000031</v>
      </c>
      <c r="AE6" s="138">
        <f t="shared" si="1"/>
        <v>3.0757097791798138E-2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1198.4699999999971</v>
      </c>
      <c r="R7">
        <v>0</v>
      </c>
      <c r="W7" s="133">
        <v>42639</v>
      </c>
      <c r="X7" s="10">
        <v>38.520000000000003</v>
      </c>
      <c r="Y7" s="10">
        <v>38.75</v>
      </c>
      <c r="Z7" s="10">
        <v>37.909999999999997</v>
      </c>
      <c r="AA7" s="10">
        <v>38.04</v>
      </c>
      <c r="AB7" s="95">
        <v>7854400</v>
      </c>
      <c r="AC7" s="10">
        <v>38.04</v>
      </c>
      <c r="AD7" s="2">
        <f t="shared" si="0"/>
        <v>0.84000000000000341</v>
      </c>
      <c r="AE7" s="138">
        <f t="shared" si="1"/>
        <v>-1.9082001031459517E-2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K29+M29-F29+Q2*Q4</f>
        <v>0</v>
      </c>
      <c r="R8" s="433"/>
      <c r="W8" s="133">
        <v>42636</v>
      </c>
      <c r="X8" s="10">
        <v>38.18</v>
      </c>
      <c r="Y8" s="10">
        <v>38.93</v>
      </c>
      <c r="Z8" s="10">
        <v>38.18</v>
      </c>
      <c r="AA8" s="10">
        <v>38.78</v>
      </c>
      <c r="AB8" s="95">
        <v>6841200</v>
      </c>
      <c r="AC8" s="10">
        <v>38.78</v>
      </c>
      <c r="AD8" s="2">
        <f t="shared" si="0"/>
        <v>0.75</v>
      </c>
      <c r="AE8" s="138">
        <f t="shared" si="1"/>
        <v>7.2727272727273196E-3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42635</v>
      </c>
      <c r="X9" s="10">
        <v>38.159999999999997</v>
      </c>
      <c r="Y9" s="10">
        <v>38.96</v>
      </c>
      <c r="Z9" s="10">
        <v>38.15</v>
      </c>
      <c r="AA9" s="10">
        <v>38.5</v>
      </c>
      <c r="AB9" s="95">
        <v>10917000</v>
      </c>
      <c r="AC9" s="10">
        <v>38.5</v>
      </c>
      <c r="AD9" s="2">
        <f t="shared" si="0"/>
        <v>0.81000000000000227</v>
      </c>
      <c r="AE9" s="138">
        <f t="shared" si="1"/>
        <v>1.1826544021025009E-2</v>
      </c>
    </row>
    <row r="10" spans="1:31" x14ac:dyDescent="0.25">
      <c r="B10" s="74"/>
      <c r="C10" s="4"/>
      <c r="D10" s="3"/>
      <c r="E10" s="3"/>
      <c r="F10" s="3"/>
      <c r="G10" s="74"/>
      <c r="H10" s="396"/>
      <c r="I10" s="75"/>
      <c r="J10" s="75"/>
      <c r="K10" s="75"/>
      <c r="L10" s="4"/>
      <c r="M10" s="4"/>
      <c r="O10" s="11" t="s">
        <v>221</v>
      </c>
      <c r="P10" s="34"/>
      <c r="Q10" s="2">
        <f>M104 + M126</f>
        <v>1198.4699999999971</v>
      </c>
      <c r="W10" s="133">
        <v>42634</v>
      </c>
      <c r="X10" s="10">
        <v>37.79</v>
      </c>
      <c r="Y10" s="10">
        <v>38.299999999999997</v>
      </c>
      <c r="Z10" s="10">
        <v>37.479999999999997</v>
      </c>
      <c r="AA10" s="10">
        <v>38.049999999999997</v>
      </c>
      <c r="AB10" s="95">
        <v>8529600</v>
      </c>
      <c r="AC10" s="10">
        <v>38.049999999999997</v>
      </c>
      <c r="AD10" s="2">
        <f t="shared" si="0"/>
        <v>0.82000000000000028</v>
      </c>
      <c r="AE10" s="138">
        <f t="shared" si="1"/>
        <v>1.1161307467446147E-2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182</v>
      </c>
      <c r="P11" s="34"/>
      <c r="Q11" s="138">
        <f>VALUE(TRIM(CLEAN(MID(U58, FIND("(", U58)+1, 5))))</f>
        <v>2.06E-2</v>
      </c>
      <c r="W11" s="133">
        <v>42633</v>
      </c>
      <c r="X11" s="10">
        <v>37.6</v>
      </c>
      <c r="Y11" s="10">
        <v>38.11</v>
      </c>
      <c r="Z11" s="10">
        <v>37.409999999999997</v>
      </c>
      <c r="AA11" s="10">
        <v>37.630000000000003</v>
      </c>
      <c r="AB11" s="95">
        <v>7551400</v>
      </c>
      <c r="AC11" s="10">
        <v>37.630000000000003</v>
      </c>
      <c r="AD11" s="2">
        <f t="shared" si="0"/>
        <v>0.70000000000000284</v>
      </c>
      <c r="AE11" s="138">
        <f t="shared" si="1"/>
        <v>1.5970188980569677E-3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42632</v>
      </c>
      <c r="X12" s="10">
        <v>36.909999999999997</v>
      </c>
      <c r="Y12" s="10">
        <v>37.74</v>
      </c>
      <c r="Z12" s="10">
        <v>36.85</v>
      </c>
      <c r="AA12" s="10">
        <v>37.57</v>
      </c>
      <c r="AB12" s="95">
        <v>8768200</v>
      </c>
      <c r="AC12" s="10">
        <v>37.57</v>
      </c>
      <c r="AD12" s="2">
        <f t="shared" si="0"/>
        <v>0.89000000000000057</v>
      </c>
      <c r="AE12" s="138">
        <f t="shared" si="1"/>
        <v>2.1756867011150316E-2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42629</v>
      </c>
      <c r="X13" s="10">
        <v>37.020000000000003</v>
      </c>
      <c r="Y13" s="10">
        <v>37.159999999999997</v>
      </c>
      <c r="Z13" s="10">
        <v>36.590000000000003</v>
      </c>
      <c r="AA13" s="10">
        <v>36.770000000000003</v>
      </c>
      <c r="AB13" s="95">
        <v>11257500</v>
      </c>
      <c r="AC13" s="10">
        <v>36.770000000000003</v>
      </c>
      <c r="AD13" s="2">
        <f t="shared" si="0"/>
        <v>0.56999999999999318</v>
      </c>
      <c r="AE13" s="138">
        <f t="shared" si="1"/>
        <v>-1.394475730758904E-2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42628</v>
      </c>
      <c r="X14" s="10">
        <v>37.090000000000003</v>
      </c>
      <c r="Y14" s="10">
        <v>37.619999999999997</v>
      </c>
      <c r="Z14" s="10">
        <v>36.82</v>
      </c>
      <c r="AA14" s="10">
        <v>37.29</v>
      </c>
      <c r="AB14" s="95">
        <v>9159400</v>
      </c>
      <c r="AC14" s="10">
        <v>37.29</v>
      </c>
      <c r="AD14" s="2">
        <f t="shared" si="0"/>
        <v>0.79999999999999716</v>
      </c>
      <c r="AE14" s="138">
        <f t="shared" si="1"/>
        <v>4.579741379310498E-3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42627</v>
      </c>
      <c r="X15" s="10">
        <v>37.43</v>
      </c>
      <c r="Y15" s="10">
        <v>37.89</v>
      </c>
      <c r="Z15" s="10">
        <v>36.93</v>
      </c>
      <c r="AA15" s="10">
        <v>37.119999999999997</v>
      </c>
      <c r="AB15" s="95">
        <v>9468400</v>
      </c>
      <c r="AC15" s="10">
        <v>37.119999999999997</v>
      </c>
      <c r="AD15" s="2">
        <f t="shared" si="0"/>
        <v>0.96000000000000085</v>
      </c>
      <c r="AE15" s="138">
        <f t="shared" si="1"/>
        <v>-1.09245936584067E-2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42626</v>
      </c>
      <c r="X16" s="10">
        <v>38.200000000000003</v>
      </c>
      <c r="Y16" s="10">
        <v>38.51</v>
      </c>
      <c r="Z16" s="10">
        <v>37.39</v>
      </c>
      <c r="AA16" s="10">
        <v>37.53</v>
      </c>
      <c r="AB16" s="95">
        <v>10203900</v>
      </c>
      <c r="AC16" s="10">
        <v>37.53</v>
      </c>
      <c r="AD16" s="2">
        <f t="shared" si="0"/>
        <v>1.1199999999999974</v>
      </c>
      <c r="AE16" s="138">
        <f t="shared" si="1"/>
        <v>-2.3673257023933303E-2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42625</v>
      </c>
      <c r="X17" s="10">
        <v>37.24</v>
      </c>
      <c r="Y17" s="10">
        <v>38.590000000000003</v>
      </c>
      <c r="Z17" s="10">
        <v>36.880000000000003</v>
      </c>
      <c r="AA17" s="10">
        <v>38.44</v>
      </c>
      <c r="AB17" s="95">
        <v>8572700</v>
      </c>
      <c r="AC17" s="10">
        <v>38.44</v>
      </c>
      <c r="AD17" s="2">
        <f t="shared" si="0"/>
        <v>1.7100000000000009</v>
      </c>
      <c r="AE17" s="138">
        <f t="shared" si="1"/>
        <v>1.8278145695364234E-2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42622</v>
      </c>
      <c r="X18" s="10">
        <v>39.090000000000003</v>
      </c>
      <c r="Y18" s="10">
        <v>39.39</v>
      </c>
      <c r="Z18" s="10">
        <v>37.75</v>
      </c>
      <c r="AA18" s="10">
        <v>37.75</v>
      </c>
      <c r="AB18" s="95">
        <v>11696700</v>
      </c>
      <c r="AC18" s="10">
        <v>37.75</v>
      </c>
      <c r="AD18" s="2">
        <f t="shared" si="0"/>
        <v>1.6400000000000006</v>
      </c>
      <c r="AE18" s="138">
        <f t="shared" si="1"/>
        <v>-3.9195724102825125E-2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42621</v>
      </c>
      <c r="X19" s="10">
        <v>38.86</v>
      </c>
      <c r="Y19" s="10">
        <v>39.299999999999997</v>
      </c>
      <c r="Z19" s="10">
        <v>38.6</v>
      </c>
      <c r="AA19" s="10">
        <v>39.29</v>
      </c>
      <c r="AB19" s="95">
        <v>10542100</v>
      </c>
      <c r="AC19" s="10">
        <v>39.29</v>
      </c>
      <c r="AD19" s="2">
        <f t="shared" si="0"/>
        <v>0.69999999999999574</v>
      </c>
      <c r="AE19" s="138">
        <f t="shared" si="1"/>
        <v>1.0025706940874013E-2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42620</v>
      </c>
      <c r="X20" s="10">
        <v>37.450000000000003</v>
      </c>
      <c r="Y20" s="10">
        <v>39.18</v>
      </c>
      <c r="Z20" s="10">
        <v>37.409999999999997</v>
      </c>
      <c r="AA20" s="10">
        <v>38.9</v>
      </c>
      <c r="AB20" s="95">
        <v>16662100</v>
      </c>
      <c r="AC20" s="10">
        <v>38.9</v>
      </c>
      <c r="AD20" s="2">
        <f t="shared" si="0"/>
        <v>1.7700000000000031</v>
      </c>
      <c r="AE20" s="138">
        <f t="shared" si="1"/>
        <v>5.6491037479630579E-2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42619</v>
      </c>
      <c r="X21" s="10">
        <v>37.229999999999997</v>
      </c>
      <c r="Y21" s="10">
        <v>37.29</v>
      </c>
      <c r="Z21" s="10">
        <v>36.65</v>
      </c>
      <c r="AA21" s="10">
        <v>36.82</v>
      </c>
      <c r="AB21" s="95">
        <v>8041600</v>
      </c>
      <c r="AC21" s="10">
        <v>36.82</v>
      </c>
      <c r="AD21" s="2">
        <f t="shared" si="0"/>
        <v>0.64000000000000057</v>
      </c>
      <c r="AE21" s="138">
        <f t="shared" si="1"/>
        <v>-9.4161958568738102E-3</v>
      </c>
    </row>
    <row r="22" spans="1:31" x14ac:dyDescent="0.25">
      <c r="W22" s="133">
        <v>42615</v>
      </c>
      <c r="X22" s="10">
        <v>36.67</v>
      </c>
      <c r="Y22" s="10">
        <v>37.49</v>
      </c>
      <c r="Z22" s="10">
        <v>36.67</v>
      </c>
      <c r="AA22" s="10">
        <v>37.17</v>
      </c>
      <c r="AB22" s="95">
        <v>10201900</v>
      </c>
      <c r="AC22" s="10">
        <v>37.17</v>
      </c>
      <c r="AD22" s="2">
        <f t="shared" si="0"/>
        <v>0.82000000000000028</v>
      </c>
      <c r="AE22" s="138">
        <f t="shared" si="1"/>
        <v>9.5057034220533687E-3</v>
      </c>
    </row>
    <row r="23" spans="1:31" x14ac:dyDescent="0.25">
      <c r="W23" s="133">
        <v>42614</v>
      </c>
      <c r="X23" s="10">
        <v>37</v>
      </c>
      <c r="Y23" s="10">
        <v>37.15</v>
      </c>
      <c r="Z23" s="10">
        <v>36.32</v>
      </c>
      <c r="AA23" s="10">
        <v>36.82</v>
      </c>
      <c r="AB23" s="95">
        <v>7127400</v>
      </c>
      <c r="AC23" s="10">
        <v>36.82</v>
      </c>
      <c r="AD23" s="2">
        <f t="shared" si="0"/>
        <v>0.82999999999999829</v>
      </c>
      <c r="AE23" s="138">
        <f t="shared" si="1"/>
        <v>1.9047619047618536E-3</v>
      </c>
    </row>
    <row r="24" spans="1:31" x14ac:dyDescent="0.25">
      <c r="W24" s="133">
        <v>42613</v>
      </c>
      <c r="X24" s="10">
        <v>37.32</v>
      </c>
      <c r="Y24" s="10">
        <v>37.32</v>
      </c>
      <c r="Z24" s="10">
        <v>36.020000000000003</v>
      </c>
      <c r="AA24" s="10">
        <v>36.75</v>
      </c>
      <c r="AB24" s="95">
        <v>13838000</v>
      </c>
      <c r="AC24" s="10">
        <v>36.75</v>
      </c>
      <c r="AD24" s="2">
        <f t="shared" si="0"/>
        <v>1.2999999999999972</v>
      </c>
      <c r="AE24" s="138">
        <f t="shared" si="1"/>
        <v>-1.1033369214208721E-2</v>
      </c>
    </row>
    <row r="25" spans="1:31" x14ac:dyDescent="0.25">
      <c r="W25" s="133">
        <v>42612</v>
      </c>
      <c r="X25" s="10">
        <v>36.549999999999997</v>
      </c>
      <c r="Y25" s="10">
        <v>37.6</v>
      </c>
      <c r="Z25" s="10">
        <v>36.380000000000003</v>
      </c>
      <c r="AA25" s="10">
        <v>37.159999999999997</v>
      </c>
      <c r="AB25" s="95">
        <v>9950600</v>
      </c>
      <c r="AC25" s="10">
        <v>37.159999999999997</v>
      </c>
      <c r="AD25" s="2">
        <f t="shared" si="0"/>
        <v>1.2199999999999989</v>
      </c>
      <c r="AE25" s="138">
        <f t="shared" si="1"/>
        <v>1.6689466484268056E-2</v>
      </c>
    </row>
    <row r="26" spans="1:31" x14ac:dyDescent="0.25">
      <c r="W26" s="133">
        <v>42611</v>
      </c>
      <c r="X26" s="10">
        <v>36.270000000000003</v>
      </c>
      <c r="Y26" s="10">
        <v>36.6</v>
      </c>
      <c r="Z26" s="10">
        <v>36.26</v>
      </c>
      <c r="AA26" s="10">
        <v>36.549999999999997</v>
      </c>
      <c r="AB26" s="95">
        <v>5674600</v>
      </c>
      <c r="AC26" s="10">
        <v>36.549999999999997</v>
      </c>
      <c r="AD26" s="2">
        <f t="shared" si="0"/>
        <v>0.34000000000000341</v>
      </c>
      <c r="AE26" s="138">
        <f t="shared" si="1"/>
        <v>1.2745912995289377E-2</v>
      </c>
    </row>
    <row r="27" spans="1:31" x14ac:dyDescent="0.25">
      <c r="W27" s="133">
        <v>42608</v>
      </c>
      <c r="X27" s="10">
        <v>36.51</v>
      </c>
      <c r="Y27" s="10">
        <v>36.64</v>
      </c>
      <c r="Z27" s="10">
        <v>35.9</v>
      </c>
      <c r="AA27" s="10">
        <v>36.090000000000003</v>
      </c>
      <c r="AB27" s="95">
        <v>7882000</v>
      </c>
      <c r="AC27" s="10">
        <v>36.090000000000003</v>
      </c>
      <c r="AD27" s="2">
        <f t="shared" si="0"/>
        <v>0.74000000000000199</v>
      </c>
      <c r="AE27" s="138">
        <f t="shared" si="1"/>
        <v>-1.0419522895530497E-2</v>
      </c>
    </row>
    <row r="28" spans="1:31" x14ac:dyDescent="0.25">
      <c r="H28" s="72"/>
      <c r="W28" s="133">
        <v>42607</v>
      </c>
      <c r="X28" s="10">
        <v>36.64</v>
      </c>
      <c r="Y28" s="10">
        <v>36.81</v>
      </c>
      <c r="Z28" s="10">
        <v>36.44</v>
      </c>
      <c r="AA28" s="10">
        <v>36.47</v>
      </c>
      <c r="AB28" s="95">
        <v>6540000</v>
      </c>
      <c r="AC28" s="10">
        <v>36.47</v>
      </c>
      <c r="AD28" s="2">
        <f t="shared" si="0"/>
        <v>0.37000000000000455</v>
      </c>
      <c r="AE28" s="138">
        <f t="shared" si="1"/>
        <v>-8.158825129181535E-3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42606</v>
      </c>
      <c r="X29" s="10">
        <v>36.630000000000003</v>
      </c>
      <c r="Y29" s="10">
        <v>37.049999999999997</v>
      </c>
      <c r="Z29" s="10">
        <v>36.47</v>
      </c>
      <c r="AA29" s="10">
        <v>36.770000000000003</v>
      </c>
      <c r="AB29" s="95">
        <v>7548000</v>
      </c>
      <c r="AC29" s="10">
        <v>36.770000000000003</v>
      </c>
      <c r="AD29" s="2">
        <f t="shared" si="0"/>
        <v>0.57999999999999829</v>
      </c>
      <c r="AE29" s="138">
        <f t="shared" si="1"/>
        <v>2.1804306350505787E-3</v>
      </c>
    </row>
    <row r="30" spans="1:31" ht="15.75" thickBot="1" x14ac:dyDescent="0.3">
      <c r="A30" s="359" t="s">
        <v>202</v>
      </c>
      <c r="B30" s="360"/>
      <c r="C30" s="361">
        <f>SumByColor($A$30,C2:C28)</f>
        <v>0</v>
      </c>
      <c r="D30" s="361"/>
      <c r="E30" s="361"/>
      <c r="F30" s="362">
        <f>SumByColor($A$30,F2:F28)</f>
        <v>0</v>
      </c>
      <c r="G30" s="361"/>
      <c r="H30" s="361">
        <f>SumByColor($A$30,H3:H28)</f>
        <v>0</v>
      </c>
      <c r="I30" s="361"/>
      <c r="J30" s="361"/>
      <c r="K30" s="362">
        <f>SumByColor($A$30,K3:K28)</f>
        <v>0</v>
      </c>
      <c r="L30" s="361"/>
      <c r="M30" s="362">
        <f>SumByColor($A$30,M2:M28)</f>
        <v>0</v>
      </c>
      <c r="W30" s="133">
        <v>42605</v>
      </c>
      <c r="X30" s="10">
        <v>36.78</v>
      </c>
      <c r="Y30" s="10">
        <v>37.130000000000003</v>
      </c>
      <c r="Z30" s="10">
        <v>36.619999999999997</v>
      </c>
      <c r="AA30" s="10">
        <v>36.69</v>
      </c>
      <c r="AB30" s="95">
        <v>7588400</v>
      </c>
      <c r="AC30" s="10">
        <v>36.69</v>
      </c>
      <c r="AD30" s="2">
        <f t="shared" si="0"/>
        <v>0.51000000000000512</v>
      </c>
      <c r="AE30" s="138">
        <f t="shared" si="1"/>
        <v>2.1851953018301451E-3</v>
      </c>
    </row>
    <row r="31" spans="1:31" x14ac:dyDescent="0.25">
      <c r="W31" s="133">
        <v>42604</v>
      </c>
      <c r="X31" s="10">
        <v>36.53</v>
      </c>
      <c r="Y31" s="10">
        <v>36.74</v>
      </c>
      <c r="Z31" s="10">
        <v>36.07</v>
      </c>
      <c r="AA31" s="10">
        <v>36.61</v>
      </c>
      <c r="AB31" s="95">
        <v>11186100</v>
      </c>
      <c r="AC31" s="10">
        <v>36.61</v>
      </c>
      <c r="AD31" s="2">
        <f t="shared" si="0"/>
        <v>0.67000000000000171</v>
      </c>
      <c r="AE31" s="138">
        <f t="shared" si="1"/>
        <v>-4.3513734022301298E-3</v>
      </c>
    </row>
    <row r="32" spans="1:31" x14ac:dyDescent="0.25">
      <c r="W32" s="133">
        <v>42601</v>
      </c>
      <c r="X32" s="10">
        <v>36.81</v>
      </c>
      <c r="Y32" s="10">
        <v>36.979999999999997</v>
      </c>
      <c r="Z32" s="10">
        <v>36.369999999999997</v>
      </c>
      <c r="AA32" s="10">
        <v>36.770000000000003</v>
      </c>
      <c r="AB32" s="95">
        <v>7579600</v>
      </c>
      <c r="AC32" s="10">
        <v>36.770000000000003</v>
      </c>
      <c r="AD32" s="2">
        <f t="shared" si="0"/>
        <v>0.60999999999999943</v>
      </c>
      <c r="AE32" s="138">
        <f t="shared" si="1"/>
        <v>-8.0927974103047751E-3</v>
      </c>
    </row>
    <row r="33" spans="2:31" x14ac:dyDescent="0.25">
      <c r="W33" s="133">
        <v>42600</v>
      </c>
      <c r="X33" s="10">
        <v>37.369999999999997</v>
      </c>
      <c r="Y33" s="10">
        <v>37.43</v>
      </c>
      <c r="Z33" s="10">
        <v>36.85</v>
      </c>
      <c r="AA33" s="10">
        <v>37.07</v>
      </c>
      <c r="AB33" s="95">
        <v>12103300</v>
      </c>
      <c r="AC33" s="10">
        <v>37.07</v>
      </c>
      <c r="AD33" s="2">
        <f t="shared" si="0"/>
        <v>0.57999999999999829</v>
      </c>
      <c r="AE33" s="138">
        <f t="shared" si="1"/>
        <v>-1.1730205278592365E-2</v>
      </c>
    </row>
    <row r="34" spans="2:31" x14ac:dyDescent="0.25">
      <c r="W34" s="133">
        <v>42599</v>
      </c>
      <c r="X34" s="10">
        <v>37.03</v>
      </c>
      <c r="Y34" s="10">
        <v>37.53</v>
      </c>
      <c r="Z34" s="10">
        <v>36.71</v>
      </c>
      <c r="AA34" s="10">
        <v>37.51</v>
      </c>
      <c r="AB34" s="95">
        <v>10427900</v>
      </c>
      <c r="AC34" s="10">
        <v>37.51</v>
      </c>
      <c r="AD34" s="2">
        <f t="shared" si="0"/>
        <v>0.82000000000000028</v>
      </c>
      <c r="AE34" s="138">
        <f t="shared" si="1"/>
        <v>1.5430427720628082E-2</v>
      </c>
    </row>
    <row r="35" spans="2:31" x14ac:dyDescent="0.25">
      <c r="B35" s="269" t="s">
        <v>114</v>
      </c>
      <c r="C35" s="269" t="s">
        <v>150</v>
      </c>
      <c r="D35" s="270" t="s">
        <v>149</v>
      </c>
      <c r="E35" s="271" t="s">
        <v>151</v>
      </c>
      <c r="F35" s="271" t="s">
        <v>65</v>
      </c>
      <c r="G35" s="273" t="s">
        <v>155</v>
      </c>
      <c r="H35" s="273" t="s">
        <v>88</v>
      </c>
      <c r="I35" s="273" t="s">
        <v>159</v>
      </c>
      <c r="W35" s="133">
        <v>42598</v>
      </c>
      <c r="X35" s="10">
        <v>36.81</v>
      </c>
      <c r="Y35" s="10">
        <v>37.31</v>
      </c>
      <c r="Z35" s="10">
        <v>36.79</v>
      </c>
      <c r="AA35" s="10">
        <v>36.94</v>
      </c>
      <c r="AB35" s="95">
        <v>9253500</v>
      </c>
      <c r="AC35" s="10">
        <v>36.94</v>
      </c>
      <c r="AD35" s="2">
        <f t="shared" si="0"/>
        <v>0.52000000000000313</v>
      </c>
      <c r="AE35" s="138">
        <f t="shared" si="1"/>
        <v>5.4171180931739116E-4</v>
      </c>
    </row>
    <row r="36" spans="2:31" x14ac:dyDescent="0.25">
      <c r="B36" s="266">
        <v>42524</v>
      </c>
      <c r="C36" s="261">
        <v>200</v>
      </c>
      <c r="D36" s="576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42597</v>
      </c>
      <c r="X36" s="10">
        <v>36.35</v>
      </c>
      <c r="Y36" s="10">
        <v>37.049999999999997</v>
      </c>
      <c r="Z36" s="10">
        <v>35.840000000000003</v>
      </c>
      <c r="AA36" s="10">
        <v>36.92</v>
      </c>
      <c r="AB36" s="95">
        <v>10784600</v>
      </c>
      <c r="AC36" s="10">
        <v>36.92</v>
      </c>
      <c r="AD36" s="2">
        <f t="shared" si="0"/>
        <v>1.2099999999999937</v>
      </c>
      <c r="AE36" s="138">
        <f t="shared" si="1"/>
        <v>1.5680880330123825E-2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42594</v>
      </c>
      <c r="X37" s="10">
        <v>36.68</v>
      </c>
      <c r="Y37" s="10">
        <v>36.74</v>
      </c>
      <c r="Z37" s="10">
        <v>36.26</v>
      </c>
      <c r="AA37" s="10">
        <v>36.35</v>
      </c>
      <c r="AB37" s="95">
        <v>7700600</v>
      </c>
      <c r="AC37" s="10">
        <v>36.35</v>
      </c>
      <c r="AD37" s="2">
        <f t="shared" si="0"/>
        <v>0.48000000000000398</v>
      </c>
      <c r="AE37" s="138">
        <f t="shared" si="1"/>
        <v>-9.5367847411444995E-3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42593</v>
      </c>
      <c r="X38" s="10">
        <v>36.58</v>
      </c>
      <c r="Y38" s="10">
        <v>37.049999999999997</v>
      </c>
      <c r="Z38" s="10">
        <v>36.28</v>
      </c>
      <c r="AA38" s="10">
        <v>36.700000000000003</v>
      </c>
      <c r="AB38" s="95">
        <v>7537900</v>
      </c>
      <c r="AC38" s="10">
        <v>36.700000000000003</v>
      </c>
      <c r="AD38" s="2">
        <f t="shared" si="0"/>
        <v>0.76999999999999602</v>
      </c>
      <c r="AE38" s="138">
        <f t="shared" si="1"/>
        <v>6.0307017543861363E-3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42592</v>
      </c>
      <c r="X39" s="10">
        <v>37</v>
      </c>
      <c r="Y39" s="10">
        <v>37.119999999999997</v>
      </c>
      <c r="Z39" s="10">
        <v>36.24</v>
      </c>
      <c r="AA39" s="10">
        <v>36.479999999999997</v>
      </c>
      <c r="AB39" s="95">
        <v>9604700</v>
      </c>
      <c r="AC39" s="10">
        <v>36.479999999999997</v>
      </c>
      <c r="AD39" s="2">
        <f t="shared" si="0"/>
        <v>0.87999999999999545</v>
      </c>
      <c r="AE39" s="138" t="e">
        <f t="shared" si="1"/>
        <v>#DIV/0!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42592</v>
      </c>
      <c r="X40" s="10" t="s">
        <v>322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42591</v>
      </c>
      <c r="X41" s="10">
        <v>37.75</v>
      </c>
      <c r="Y41" s="10">
        <v>38.06</v>
      </c>
      <c r="Z41" s="10">
        <v>37.14</v>
      </c>
      <c r="AA41" s="10">
        <v>37.15</v>
      </c>
      <c r="AB41" s="95">
        <v>8392000</v>
      </c>
      <c r="AC41" s="10">
        <v>36.950000000000003</v>
      </c>
      <c r="AD41" s="2">
        <f t="shared" si="0"/>
        <v>0.92000000000000171</v>
      </c>
      <c r="AE41" s="138">
        <f t="shared" si="1"/>
        <v>-7.7873254564984062E-3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584" t="s">
        <v>78</v>
      </c>
      <c r="P42" s="584"/>
      <c r="Q42" s="2"/>
      <c r="T42" s="91" t="s">
        <v>113</v>
      </c>
      <c r="W42" s="133">
        <v>42590</v>
      </c>
      <c r="X42" s="10">
        <v>37.46</v>
      </c>
      <c r="Y42" s="10">
        <v>38.24</v>
      </c>
      <c r="Z42" s="10">
        <v>37.36</v>
      </c>
      <c r="AA42" s="10">
        <v>37.44</v>
      </c>
      <c r="AB42" s="95">
        <v>10029100</v>
      </c>
      <c r="AC42" s="10">
        <v>37.24</v>
      </c>
      <c r="AD42" s="2">
        <f t="shared" si="0"/>
        <v>0.88000000000000256</v>
      </c>
      <c r="AE42" s="138">
        <f t="shared" si="1"/>
        <v>-5.8729311265349748E-3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44.352000000000004</v>
      </c>
      <c r="Q43" s="2"/>
      <c r="T43" s="128" t="s">
        <v>98</v>
      </c>
      <c r="U43" s="98">
        <v>39.36</v>
      </c>
      <c r="W43" s="133">
        <v>42587</v>
      </c>
      <c r="X43" s="10">
        <v>36.979999999999997</v>
      </c>
      <c r="Y43" s="10">
        <v>37.729999999999997</v>
      </c>
      <c r="Z43" s="10">
        <v>36.86</v>
      </c>
      <c r="AA43" s="10">
        <v>37.67</v>
      </c>
      <c r="AB43" s="95">
        <v>8097500</v>
      </c>
      <c r="AC43" s="10">
        <v>37.46</v>
      </c>
      <c r="AD43" s="2">
        <f t="shared" si="0"/>
        <v>0.86999999999999744</v>
      </c>
      <c r="AE43" s="138">
        <f t="shared" si="1"/>
        <v>3.0820033021463855E-2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43.948800000000006</v>
      </c>
      <c r="Q44" s="2"/>
      <c r="T44" s="93" t="s">
        <v>99</v>
      </c>
      <c r="U44" s="88">
        <v>39.25</v>
      </c>
      <c r="W44" s="133">
        <v>42586</v>
      </c>
      <c r="X44" s="10">
        <v>36.520000000000003</v>
      </c>
      <c r="Y44" s="10">
        <v>36.68</v>
      </c>
      <c r="Z44" s="10">
        <v>36.020000000000003</v>
      </c>
      <c r="AA44" s="10">
        <v>36.54</v>
      </c>
      <c r="AB44" s="95">
        <v>8825300</v>
      </c>
      <c r="AC44" s="10">
        <v>36.340000000000003</v>
      </c>
      <c r="AD44" s="2">
        <f t="shared" si="0"/>
        <v>0.65999999999999659</v>
      </c>
      <c r="AE44" s="138">
        <f t="shared" si="1"/>
        <v>1.6538037486217849E-3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43.5456</v>
      </c>
      <c r="Q45" s="2"/>
      <c r="T45" s="93" t="s">
        <v>100</v>
      </c>
      <c r="U45" s="88" t="s">
        <v>518</v>
      </c>
      <c r="W45" s="133">
        <v>42585</v>
      </c>
      <c r="X45" s="10">
        <v>36.380000000000003</v>
      </c>
      <c r="Y45" s="10">
        <v>36.869999999999997</v>
      </c>
      <c r="Z45" s="10">
        <v>36.17</v>
      </c>
      <c r="AA45" s="10">
        <v>36.479999999999997</v>
      </c>
      <c r="AB45" s="95">
        <v>10994100</v>
      </c>
      <c r="AC45" s="10">
        <v>36.28</v>
      </c>
      <c r="AD45" s="2">
        <f t="shared" si="0"/>
        <v>0.69999999999999574</v>
      </c>
      <c r="AE45" s="138">
        <f t="shared" si="1"/>
        <v>2.4868748273003671E-3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43.142400000000002</v>
      </c>
      <c r="Q46" s="2"/>
      <c r="T46" s="93" t="s">
        <v>101</v>
      </c>
      <c r="U46" s="88" t="s">
        <v>519</v>
      </c>
      <c r="W46" s="133">
        <v>42584</v>
      </c>
      <c r="X46" s="10">
        <v>38.82</v>
      </c>
      <c r="Y46" s="10">
        <v>38.85</v>
      </c>
      <c r="Z46" s="10">
        <v>36.29</v>
      </c>
      <c r="AA46" s="10">
        <v>36.39</v>
      </c>
      <c r="AB46" s="95">
        <v>19993500</v>
      </c>
      <c r="AC46" s="10">
        <v>36.19</v>
      </c>
      <c r="AD46" s="2">
        <f t="shared" si="0"/>
        <v>2.5600000000000023</v>
      </c>
      <c r="AE46" s="138">
        <f t="shared" si="1"/>
        <v>-7.8196637799286872E-2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42.739200000000004</v>
      </c>
      <c r="Q47" s="2"/>
      <c r="T47" s="93" t="s">
        <v>102</v>
      </c>
      <c r="U47" s="88">
        <v>0.4</v>
      </c>
      <c r="W47" s="133">
        <v>42583</v>
      </c>
      <c r="X47" s="10">
        <v>38.92</v>
      </c>
      <c r="Y47" s="10">
        <v>39.51</v>
      </c>
      <c r="Z47" s="10">
        <v>38.78</v>
      </c>
      <c r="AA47" s="10">
        <v>39.479999999999997</v>
      </c>
      <c r="AB47" s="95">
        <v>8965300</v>
      </c>
      <c r="AC47" s="10">
        <v>39.26</v>
      </c>
      <c r="AD47" s="2">
        <f t="shared" si="0"/>
        <v>0.72999999999999687</v>
      </c>
      <c r="AE47" s="138">
        <f t="shared" si="1"/>
        <v>1.8681888946548986E-2</v>
      </c>
    </row>
    <row r="48" spans="2:31" x14ac:dyDescent="0.25">
      <c r="B48" s="266">
        <v>42556</v>
      </c>
      <c r="C48" s="275">
        <v>600</v>
      </c>
      <c r="D48" s="373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42.336000000000006</v>
      </c>
      <c r="Q48" s="2"/>
      <c r="T48" s="93" t="s">
        <v>103</v>
      </c>
      <c r="U48" s="88">
        <v>1.06281</v>
      </c>
      <c r="W48" s="133">
        <v>42580</v>
      </c>
      <c r="X48" s="10">
        <v>39.369999999999997</v>
      </c>
      <c r="Y48" s="10">
        <v>39.9</v>
      </c>
      <c r="Z48" s="10">
        <v>38.74</v>
      </c>
      <c r="AA48" s="10">
        <v>38.75</v>
      </c>
      <c r="AB48" s="95">
        <v>10468200</v>
      </c>
      <c r="AC48" s="10">
        <v>38.54</v>
      </c>
      <c r="AD48" s="2">
        <f t="shared" si="0"/>
        <v>1.1599999999999966</v>
      </c>
      <c r="AE48" s="138">
        <f t="shared" si="1"/>
        <v>-1.5329586101175297E-2</v>
      </c>
    </row>
    <row r="49" spans="2:31" x14ac:dyDescent="0.25">
      <c r="B49" s="266">
        <v>42559</v>
      </c>
      <c r="C49" s="275">
        <v>600</v>
      </c>
      <c r="D49" s="373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41.9328</v>
      </c>
      <c r="Q49" s="2"/>
      <c r="T49" s="93" t="s">
        <v>123</v>
      </c>
      <c r="U49" s="88" t="s">
        <v>276</v>
      </c>
      <c r="W49" s="133">
        <v>42579</v>
      </c>
      <c r="X49" s="10">
        <v>38.5</v>
      </c>
      <c r="Y49" s="10">
        <v>39.54</v>
      </c>
      <c r="Z49" s="10">
        <v>38.25</v>
      </c>
      <c r="AA49" s="10">
        <v>39.36</v>
      </c>
      <c r="AB49" s="95">
        <v>7354100</v>
      </c>
      <c r="AC49" s="10">
        <v>39.14</v>
      </c>
      <c r="AD49" s="2">
        <f t="shared" si="0"/>
        <v>1.2899999999999991</v>
      </c>
      <c r="AE49" s="138">
        <f t="shared" si="1"/>
        <v>2.1132272371510608E-2</v>
      </c>
    </row>
    <row r="50" spans="2:31" x14ac:dyDescent="0.25">
      <c r="B50" s="266">
        <v>42562</v>
      </c>
      <c r="C50" s="275">
        <v>600</v>
      </c>
      <c r="D50" s="373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41.529600000000002</v>
      </c>
      <c r="Q50" s="2"/>
      <c r="T50" s="93"/>
      <c r="U50" s="88"/>
      <c r="W50" s="133">
        <v>42578</v>
      </c>
      <c r="X50" s="10">
        <v>38.880000000000003</v>
      </c>
      <c r="Y50" s="10">
        <v>38.92</v>
      </c>
      <c r="Z50" s="10">
        <v>38.5</v>
      </c>
      <c r="AA50" s="10">
        <v>38.54</v>
      </c>
      <c r="AB50" s="95">
        <v>8671900</v>
      </c>
      <c r="AC50" s="10">
        <v>38.33</v>
      </c>
      <c r="AD50" s="2">
        <f t="shared" si="0"/>
        <v>0.42000000000000171</v>
      </c>
      <c r="AE50" s="138">
        <f t="shared" si="1"/>
        <v>-1.2622359608449263E-2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41.126400000000004</v>
      </c>
      <c r="Q51" s="2"/>
      <c r="T51" s="93" t="s">
        <v>105</v>
      </c>
      <c r="U51" s="88" t="s">
        <v>520</v>
      </c>
      <c r="W51" s="133">
        <v>42577</v>
      </c>
      <c r="X51" s="10">
        <v>38.97</v>
      </c>
      <c r="Y51" s="10">
        <v>39.33</v>
      </c>
      <c r="Z51" s="10">
        <v>38.61</v>
      </c>
      <c r="AA51" s="10">
        <v>39.03</v>
      </c>
      <c r="AB51" s="95">
        <v>9038700</v>
      </c>
      <c r="AC51" s="10">
        <v>38.82</v>
      </c>
      <c r="AD51" s="2">
        <f t="shared" si="0"/>
        <v>0.71999999999999886</v>
      </c>
      <c r="AE51" s="138">
        <f t="shared" si="1"/>
        <v>1.8064516129032704E-3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40.723199999999999</v>
      </c>
      <c r="Q52" s="2"/>
      <c r="T52" s="93" t="s">
        <v>106</v>
      </c>
      <c r="U52" s="88" t="s">
        <v>255</v>
      </c>
      <c r="W52" s="133">
        <v>42576</v>
      </c>
      <c r="X52" s="10">
        <v>39.17</v>
      </c>
      <c r="Y52" s="10">
        <v>39.26</v>
      </c>
      <c r="Z52" s="10">
        <v>38.549999999999997</v>
      </c>
      <c r="AA52" s="10">
        <v>38.96</v>
      </c>
      <c r="AB52" s="95">
        <v>7160500</v>
      </c>
      <c r="AC52" s="10">
        <v>38.75</v>
      </c>
      <c r="AD52" s="2">
        <f t="shared" si="0"/>
        <v>0.71000000000000085</v>
      </c>
      <c r="AE52" s="138">
        <f t="shared" si="1"/>
        <v>0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40.32</v>
      </c>
      <c r="Q53" s="2"/>
      <c r="T53" s="93" t="s">
        <v>107</v>
      </c>
      <c r="U53" s="90">
        <v>11629692</v>
      </c>
      <c r="W53" s="133">
        <v>42573</v>
      </c>
      <c r="X53" s="10">
        <v>39.07</v>
      </c>
      <c r="Y53" s="10">
        <v>39.19</v>
      </c>
      <c r="Z53" s="10">
        <v>38.43</v>
      </c>
      <c r="AA53" s="10">
        <v>38.96</v>
      </c>
      <c r="AB53" s="95">
        <v>9579300</v>
      </c>
      <c r="AC53" s="10">
        <v>38.75</v>
      </c>
      <c r="AD53" s="2">
        <f t="shared" si="0"/>
        <v>0.75999999999999801</v>
      </c>
      <c r="AE53" s="138">
        <f t="shared" si="1"/>
        <v>1.1485251892456194E-2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39.916800000000002</v>
      </c>
      <c r="T54" s="93" t="s">
        <v>110</v>
      </c>
      <c r="U54" s="90">
        <v>10279100</v>
      </c>
      <c r="W54" s="133">
        <v>42572</v>
      </c>
      <c r="X54" s="10">
        <v>39.11</v>
      </c>
      <c r="Y54" s="10">
        <v>39.26</v>
      </c>
      <c r="Z54" s="10">
        <v>38.270000000000003</v>
      </c>
      <c r="AA54" s="10">
        <v>38.520000000000003</v>
      </c>
      <c r="AB54" s="95">
        <v>17399700</v>
      </c>
      <c r="AC54" s="10">
        <v>38.31</v>
      </c>
      <c r="AD54" s="2">
        <f t="shared" si="0"/>
        <v>0.98999999999999488</v>
      </c>
      <c r="AE54" s="138">
        <f t="shared" si="1"/>
        <v>-4.2010502625656421E-2</v>
      </c>
    </row>
    <row r="55" spans="2:31" x14ac:dyDescent="0.25">
      <c r="B55" s="266">
        <v>42571</v>
      </c>
      <c r="C55" s="275">
        <v>300</v>
      </c>
      <c r="D55" s="373">
        <v>36.805999999999997</v>
      </c>
      <c r="E55" s="373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39.513599999999997</v>
      </c>
      <c r="T55" s="93" t="s">
        <v>108</v>
      </c>
      <c r="U55" s="88" t="s">
        <v>521</v>
      </c>
      <c r="W55" s="133">
        <v>42571</v>
      </c>
      <c r="X55" s="10">
        <v>40.69</v>
      </c>
      <c r="Y55" s="10">
        <v>41.22</v>
      </c>
      <c r="Z55" s="10">
        <v>39.94</v>
      </c>
      <c r="AA55" s="10">
        <v>40.21</v>
      </c>
      <c r="AB55" s="95">
        <v>9541900</v>
      </c>
      <c r="AC55" s="10">
        <v>39.99</v>
      </c>
      <c r="AD55" s="2">
        <f t="shared" si="0"/>
        <v>1.2800000000000011</v>
      </c>
      <c r="AE55" s="138">
        <f t="shared" si="1"/>
        <v>-7.9384768047631171E-3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39.110399999999998</v>
      </c>
      <c r="T56" s="93" t="s">
        <v>111</v>
      </c>
      <c r="U56" s="88">
        <v>6.51</v>
      </c>
      <c r="W56" s="133">
        <v>42570</v>
      </c>
      <c r="X56" s="10">
        <v>39.880000000000003</v>
      </c>
      <c r="Y56" s="10">
        <v>40.58</v>
      </c>
      <c r="Z56" s="10">
        <v>39.5</v>
      </c>
      <c r="AA56" s="10">
        <v>40.53</v>
      </c>
      <c r="AB56" s="95">
        <v>9297000</v>
      </c>
      <c r="AC56" s="10">
        <v>40.31</v>
      </c>
      <c r="AD56" s="2">
        <f t="shared" si="0"/>
        <v>1.0799999999999983</v>
      </c>
      <c r="AE56" s="138">
        <f t="shared" si="1"/>
        <v>1.0782347041123463E-2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38.7072</v>
      </c>
      <c r="T57" s="93" t="s">
        <v>112</v>
      </c>
      <c r="U57" s="88">
        <v>6.14</v>
      </c>
      <c r="W57" s="133">
        <v>42569</v>
      </c>
      <c r="X57" s="10">
        <v>40.17</v>
      </c>
      <c r="Y57" s="10">
        <v>40.520000000000003</v>
      </c>
      <c r="Z57" s="10">
        <v>40.06</v>
      </c>
      <c r="AA57" s="10">
        <v>40.1</v>
      </c>
      <c r="AB57" s="95">
        <v>8285500</v>
      </c>
      <c r="AC57" s="10">
        <v>39.880000000000003</v>
      </c>
      <c r="AD57" s="2">
        <f t="shared" si="0"/>
        <v>0.46000000000000085</v>
      </c>
      <c r="AE57" s="138">
        <f t="shared" si="1"/>
        <v>3.0181086519116551E-3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38.303999999999995</v>
      </c>
      <c r="T58" s="93" t="s">
        <v>109</v>
      </c>
      <c r="U58" s="88" t="s">
        <v>522</v>
      </c>
      <c r="W58" s="133">
        <v>42566</v>
      </c>
      <c r="X58" s="10">
        <v>40.46</v>
      </c>
      <c r="Y58" s="10">
        <v>40.54</v>
      </c>
      <c r="Z58" s="10">
        <v>39.71</v>
      </c>
      <c r="AA58" s="10">
        <v>39.979999999999997</v>
      </c>
      <c r="AB58" s="95">
        <v>15192400</v>
      </c>
      <c r="AC58" s="10">
        <v>39.76</v>
      </c>
      <c r="AD58" s="2">
        <f t="shared" si="0"/>
        <v>0.82999999999999829</v>
      </c>
      <c r="AE58" s="138">
        <f t="shared" si="1"/>
        <v>-2.4533856722276703E-2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37.900799999999997</v>
      </c>
      <c r="W59" s="133">
        <v>42565</v>
      </c>
      <c r="X59" s="10">
        <v>40.33</v>
      </c>
      <c r="Y59" s="10">
        <v>41.35</v>
      </c>
      <c r="Z59" s="10">
        <v>40.159999999999997</v>
      </c>
      <c r="AA59" s="10">
        <v>40.98</v>
      </c>
      <c r="AB59" s="95">
        <v>18543000</v>
      </c>
      <c r="AC59" s="10">
        <v>40.76</v>
      </c>
      <c r="AD59" s="2">
        <f t="shared" si="0"/>
        <v>1.1900000000000048</v>
      </c>
      <c r="AE59" s="138">
        <f t="shared" si="1"/>
        <v>3.6095577020843761E-2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37.497600000000006</v>
      </c>
      <c r="W60" s="133">
        <v>42564</v>
      </c>
      <c r="X60" s="10">
        <v>40.5</v>
      </c>
      <c r="Y60" s="10">
        <v>40.6</v>
      </c>
      <c r="Z60" s="10">
        <v>39.42</v>
      </c>
      <c r="AA60" s="10">
        <v>39.56</v>
      </c>
      <c r="AB60" s="95">
        <v>13885600</v>
      </c>
      <c r="AC60" s="10">
        <v>39.340000000000003</v>
      </c>
      <c r="AD60" s="2">
        <f t="shared" si="0"/>
        <v>1.1799999999999997</v>
      </c>
      <c r="AE60" s="138">
        <f t="shared" si="1"/>
        <v>-1.625406351587888E-2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37.0944</v>
      </c>
      <c r="W61" s="133">
        <v>42563</v>
      </c>
      <c r="X61" s="10">
        <v>39.200000000000003</v>
      </c>
      <c r="Y61" s="10">
        <v>40.409999999999997</v>
      </c>
      <c r="Z61" s="10">
        <v>39.130000000000003</v>
      </c>
      <c r="AA61" s="10">
        <v>40.21</v>
      </c>
      <c r="AB61" s="95">
        <v>19533000</v>
      </c>
      <c r="AC61" s="10">
        <v>39.99</v>
      </c>
      <c r="AD61" s="2">
        <f t="shared" si="0"/>
        <v>1.279999999999994</v>
      </c>
      <c r="AE61" s="138">
        <f t="shared" si="1"/>
        <v>5.4866789765233515E-2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36.691200000000002</v>
      </c>
      <c r="W62" s="133">
        <v>42562</v>
      </c>
      <c r="X62" s="10">
        <v>37.67</v>
      </c>
      <c r="Y62" s="10">
        <v>38.450000000000003</v>
      </c>
      <c r="Z62" s="10">
        <v>37.6</v>
      </c>
      <c r="AA62" s="10">
        <v>38.119999999999997</v>
      </c>
      <c r="AB62" s="95">
        <v>11994100</v>
      </c>
      <c r="AC62" s="10">
        <v>37.909999999999997</v>
      </c>
      <c r="AD62" s="2">
        <f t="shared" si="0"/>
        <v>0.85000000000000142</v>
      </c>
      <c r="AE62" s="138">
        <f t="shared" si="1"/>
        <v>1.9908528383104418E-2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36.288000000000004</v>
      </c>
      <c r="W63" s="133">
        <v>42559</v>
      </c>
      <c r="X63" s="10">
        <v>36.9</v>
      </c>
      <c r="Y63" s="10">
        <v>37.75</v>
      </c>
      <c r="Z63" s="10">
        <v>36.86</v>
      </c>
      <c r="AA63" s="10">
        <v>37.369999999999997</v>
      </c>
      <c r="AB63" s="95">
        <v>12621000</v>
      </c>
      <c r="AC63" s="10">
        <v>37.17</v>
      </c>
      <c r="AD63" s="2">
        <f t="shared" si="0"/>
        <v>0.89000000000000057</v>
      </c>
      <c r="AE63" s="138">
        <f t="shared" si="1"/>
        <v>2.7647221454243809E-2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42558</v>
      </c>
      <c r="X64" s="10">
        <v>35.54</v>
      </c>
      <c r="Y64" s="10">
        <v>36.479999999999997</v>
      </c>
      <c r="Z64" s="10">
        <v>35.5</v>
      </c>
      <c r="AA64" s="10">
        <v>36.369999999999997</v>
      </c>
      <c r="AB64" s="95">
        <v>8775800</v>
      </c>
      <c r="AC64" s="10">
        <v>36.17</v>
      </c>
      <c r="AD64" s="2">
        <f t="shared" si="0"/>
        <v>0.97999999999999687</v>
      </c>
      <c r="AE64" s="138">
        <f t="shared" si="1"/>
        <v>2.2040124328906563E-2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42557</v>
      </c>
      <c r="X65" s="10">
        <v>34.96</v>
      </c>
      <c r="Y65" s="10">
        <v>35.61</v>
      </c>
      <c r="Z65" s="10">
        <v>34.08</v>
      </c>
      <c r="AA65" s="10">
        <v>35.58</v>
      </c>
      <c r="AB65" s="95">
        <v>14540000</v>
      </c>
      <c r="AC65" s="10">
        <v>35.39</v>
      </c>
      <c r="AD65" s="2">
        <f t="shared" si="0"/>
        <v>1.5300000000000011</v>
      </c>
      <c r="AE65" s="138">
        <f t="shared" si="1"/>
        <v>-1.1289867344058679E-3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42556</v>
      </c>
      <c r="X66" s="10">
        <v>36</v>
      </c>
      <c r="Y66" s="10">
        <v>36.24</v>
      </c>
      <c r="Z66" s="10">
        <v>34.78</v>
      </c>
      <c r="AA66" s="10">
        <v>35.619999999999997</v>
      </c>
      <c r="AB66" s="95">
        <v>14239500</v>
      </c>
      <c r="AC66" s="10">
        <v>35.43</v>
      </c>
      <c r="AD66" s="2">
        <f t="shared" si="0"/>
        <v>1.4600000000000009</v>
      </c>
      <c r="AE66" s="138">
        <f t="shared" si="1"/>
        <v>-3.1173092698933536E-2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42552</v>
      </c>
      <c r="X67" s="10">
        <v>36.409999999999997</v>
      </c>
      <c r="Y67" s="10">
        <v>37</v>
      </c>
      <c r="Z67" s="10">
        <v>36.31</v>
      </c>
      <c r="AA67" s="10">
        <v>36.770000000000003</v>
      </c>
      <c r="AB67" s="95">
        <v>9408400</v>
      </c>
      <c r="AC67" s="10">
        <v>36.57</v>
      </c>
      <c r="AD67" s="2">
        <f>Y67-Z67</f>
        <v>0.68999999999999773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42551</v>
      </c>
      <c r="X68" s="10">
        <v>36.26</v>
      </c>
      <c r="Y68" s="10">
        <v>36.43</v>
      </c>
      <c r="Z68" s="10">
        <v>35.729999999999997</v>
      </c>
      <c r="AA68" s="10">
        <v>36.43</v>
      </c>
      <c r="AB68" s="95">
        <v>12413700</v>
      </c>
      <c r="AC68" s="10">
        <v>36.229999999999997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347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7"/>
      <c r="C92" s="191"/>
      <c r="D92" s="192"/>
      <c r="E92" s="192"/>
      <c r="F92" s="192"/>
      <c r="G92" s="192"/>
      <c r="H92" s="578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221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7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5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4">
        <v>100</v>
      </c>
      <c r="I136" s="373">
        <v>40.479999999999997</v>
      </c>
      <c r="J136" s="373">
        <v>0.09</v>
      </c>
      <c r="K136" s="373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3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4" t="s">
        <v>202</v>
      </c>
      <c r="B156" s="485"/>
      <c r="C156" s="486">
        <f>SumByColor($A$30,C128:C154)</f>
        <v>0</v>
      </c>
      <c r="D156" s="486"/>
      <c r="E156" s="486"/>
      <c r="F156" s="487">
        <f>SumByColor($A$30,F128:F154)</f>
        <v>0</v>
      </c>
      <c r="G156" s="486"/>
      <c r="H156" s="486">
        <f>SumByColor($A$30,H129:H154)</f>
        <v>0</v>
      </c>
      <c r="I156" s="486"/>
      <c r="J156" s="486"/>
      <c r="K156" s="487">
        <f>SumByColor($A$30,K129:K154)</f>
        <v>0</v>
      </c>
      <c r="L156" s="486"/>
      <c r="M156" s="487">
        <f>SumByColor($A$30,M128:M154)</f>
        <v>0</v>
      </c>
    </row>
  </sheetData>
  <mergeCells count="1">
    <mergeCell ref="O42:P42"/>
  </mergeCells>
  <conditionalFormatting sqref="F45:F59 F61:F91 F93:F102">
    <cfRule type="expression" dxfId="143" priority="31">
      <formula>F45&gt;0</formula>
    </cfRule>
    <cfRule type="expression" dxfId="14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1" priority="33">
      <formula>F40&gt;0</formula>
    </cfRule>
    <cfRule type="expression" dxfId="140" priority="34">
      <formula>F40&lt;0</formula>
    </cfRule>
  </conditionalFormatting>
  <conditionalFormatting sqref="F45:F59 F61:F91 F93:F102">
    <cfRule type="expression" dxfId="139" priority="29">
      <formula>F45&gt;0</formula>
    </cfRule>
    <cfRule type="expression" dxfId="138" priority="30">
      <formula>F45&lt;0</formula>
    </cfRule>
  </conditionalFormatting>
  <conditionalFormatting sqref="H40:H59 H61:H91 H93:H102">
    <cfRule type="expression" dxfId="137" priority="27">
      <formula>H40&gt;0</formula>
    </cfRule>
    <cfRule type="expression" dxfId="136" priority="28">
      <formula>H40&lt;0</formula>
    </cfRule>
  </conditionalFormatting>
  <conditionalFormatting sqref="F36:F39">
    <cfRule type="expression" dxfId="135" priority="25">
      <formula>F36&gt;0</formula>
    </cfRule>
    <cfRule type="expression" dxfId="134" priority="26">
      <formula>F36&lt;0</formula>
    </cfRule>
  </conditionalFormatting>
  <conditionalFormatting sqref="H36:H39">
    <cfRule type="expression" dxfId="133" priority="23">
      <formula>H36&gt;0</formula>
    </cfRule>
    <cfRule type="expression" dxfId="132" priority="24">
      <formula>H36&lt;0</formula>
    </cfRule>
  </conditionalFormatting>
  <conditionalFormatting sqref="Q7">
    <cfRule type="expression" dxfId="131" priority="17">
      <formula>Q7&gt;0</formula>
    </cfRule>
    <cfRule type="expression" dxfId="130" priority="18">
      <formula>Q7&lt;0</formula>
    </cfRule>
  </conditionalFormatting>
  <conditionalFormatting sqref="Q8">
    <cfRule type="expression" dxfId="129" priority="15">
      <formula>Q8&gt;0</formula>
    </cfRule>
    <cfRule type="expression" dxfId="128" priority="16">
      <formula>Q8&lt;0</formula>
    </cfRule>
  </conditionalFormatting>
  <conditionalFormatting sqref="Q10">
    <cfRule type="expression" dxfId="127" priority="13">
      <formula>Q10&gt;0</formula>
    </cfRule>
    <cfRule type="expression" dxfId="126" priority="14">
      <formula>Q10&lt;0</formula>
    </cfRule>
  </conditionalFormatting>
  <conditionalFormatting sqref="F60">
    <cfRule type="expression" dxfId="125" priority="11">
      <formula>F60&gt;0</formula>
    </cfRule>
    <cfRule type="expression" dxfId="124" priority="12">
      <formula>F60&lt;0</formula>
    </cfRule>
  </conditionalFormatting>
  <conditionalFormatting sqref="F60">
    <cfRule type="expression" dxfId="123" priority="9">
      <formula>F60&gt;0</formula>
    </cfRule>
    <cfRule type="expression" dxfId="122" priority="10">
      <formula>F60&lt;0</formula>
    </cfRule>
  </conditionalFormatting>
  <conditionalFormatting sqref="H60">
    <cfRule type="expression" dxfId="121" priority="7">
      <formula>H60&gt;0</formula>
    </cfRule>
    <cfRule type="expression" dxfId="120" priority="8">
      <formula>H60&lt;0</formula>
    </cfRule>
  </conditionalFormatting>
  <conditionalFormatting sqref="F92">
    <cfRule type="expression" dxfId="119" priority="5">
      <formula>F92&gt;0</formula>
    </cfRule>
    <cfRule type="expression" dxfId="118" priority="6">
      <formula>F92&lt;0</formula>
    </cfRule>
  </conditionalFormatting>
  <conditionalFormatting sqref="F92">
    <cfRule type="expression" dxfId="117" priority="3">
      <formula>F92&gt;0</formula>
    </cfRule>
    <cfRule type="expression" dxfId="116" priority="4">
      <formula>F92&lt;0</formula>
    </cfRule>
  </conditionalFormatting>
  <conditionalFormatting sqref="H92">
    <cfRule type="expression" dxfId="115" priority="1">
      <formula>H92&gt;0</formula>
    </cfRule>
    <cfRule type="expression" dxfId="11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8.625" bestFit="1" customWidth="1"/>
    <col min="21" max="21" width="37.25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42646</v>
      </c>
      <c r="X2" s="10">
        <v>92.47</v>
      </c>
      <c r="Y2" s="10">
        <v>92.72</v>
      </c>
      <c r="Z2" s="10">
        <v>92.05</v>
      </c>
      <c r="AA2" s="10">
        <v>92.49</v>
      </c>
      <c r="AB2" s="95">
        <v>5815100</v>
      </c>
      <c r="AC2" s="10">
        <v>92.49</v>
      </c>
      <c r="AD2" s="2">
        <f>Y2-Z2</f>
        <v>0.67000000000000171</v>
      </c>
      <c r="AE2" s="138">
        <f>AC2/AC3-1</f>
        <v>-3.9844927848374789E-3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42643</v>
      </c>
      <c r="X3" s="10">
        <v>92.28</v>
      </c>
      <c r="Y3" s="10">
        <v>93.49</v>
      </c>
      <c r="Z3" s="10">
        <v>92.21</v>
      </c>
      <c r="AA3" s="10">
        <v>92.86</v>
      </c>
      <c r="AB3" s="95">
        <v>8542600</v>
      </c>
      <c r="AC3" s="10">
        <v>92.86</v>
      </c>
      <c r="AD3" s="2">
        <f t="shared" ref="AD3:AD66" si="1">Y3-Z3</f>
        <v>1.2800000000000011</v>
      </c>
      <c r="AE3" s="138">
        <f t="shared" ref="AE3:AE66" si="2">AC3/AC4-1</f>
        <v>1.1546840958605697E-2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92.45</v>
      </c>
      <c r="R4" s="527">
        <v>-1.5E-3</v>
      </c>
      <c r="T4" s="163"/>
      <c r="W4" s="133">
        <v>42642</v>
      </c>
      <c r="X4" s="10">
        <v>92.14</v>
      </c>
      <c r="Y4" s="10">
        <v>93.1</v>
      </c>
      <c r="Z4" s="10">
        <v>91.53</v>
      </c>
      <c r="AA4" s="10">
        <v>91.8</v>
      </c>
      <c r="AB4" s="95">
        <v>7476600</v>
      </c>
      <c r="AC4" s="10">
        <v>91.8</v>
      </c>
      <c r="AD4" s="2">
        <f t="shared" si="1"/>
        <v>1.5699999999999932</v>
      </c>
      <c r="AE4" s="138">
        <f t="shared" si="2"/>
        <v>-4.3383947939262812E-3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6471.5</v>
      </c>
      <c r="W5" s="133">
        <v>42641</v>
      </c>
      <c r="X5" s="10">
        <v>91.75</v>
      </c>
      <c r="Y5" s="10">
        <v>92.3</v>
      </c>
      <c r="Z5" s="10">
        <v>91.48</v>
      </c>
      <c r="AA5" s="10">
        <v>92.2</v>
      </c>
      <c r="AB5" s="95">
        <v>8272300</v>
      </c>
      <c r="AC5" s="10">
        <v>92.2</v>
      </c>
      <c r="AD5" s="2">
        <f t="shared" si="1"/>
        <v>0.81999999999999318</v>
      </c>
      <c r="AE5" s="138">
        <f t="shared" si="2"/>
        <v>5.2333187963367056E-3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42640</v>
      </c>
      <c r="X6" s="10">
        <v>91.93</v>
      </c>
      <c r="Y6" s="10">
        <v>92.18</v>
      </c>
      <c r="Z6" s="10">
        <v>91.5</v>
      </c>
      <c r="AA6" s="10">
        <v>91.72</v>
      </c>
      <c r="AB6" s="95">
        <v>9167400</v>
      </c>
      <c r="AC6" s="10">
        <v>91.72</v>
      </c>
      <c r="AD6" s="2">
        <f t="shared" si="1"/>
        <v>0.68000000000000682</v>
      </c>
      <c r="AE6" s="138">
        <f t="shared" si="2"/>
        <v>-2.6098303610264662E-3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185</v>
      </c>
      <c r="Q7" s="2">
        <f>Q10+Q8</f>
        <v>-60.239999999999782</v>
      </c>
      <c r="R7">
        <v>55</v>
      </c>
      <c r="W7" s="133">
        <v>42639</v>
      </c>
      <c r="X7" s="10">
        <v>92.47</v>
      </c>
      <c r="Y7" s="10">
        <v>92.68</v>
      </c>
      <c r="Z7" s="10">
        <v>91.4</v>
      </c>
      <c r="AA7" s="10">
        <v>91.96</v>
      </c>
      <c r="AB7" s="95">
        <v>10449300</v>
      </c>
      <c r="AC7" s="10">
        <v>91.96</v>
      </c>
      <c r="AD7" s="2">
        <f t="shared" si="1"/>
        <v>1.2800000000000011</v>
      </c>
      <c r="AE7" s="138">
        <f t="shared" si="2"/>
        <v>-1.4045244987670236E-2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188</v>
      </c>
      <c r="P8" s="34"/>
      <c r="Q8" s="2">
        <f>K18+M18-F18+Q2*Q4</f>
        <v>-60.239999999999782</v>
      </c>
      <c r="W8" s="133">
        <v>42636</v>
      </c>
      <c r="X8" s="10">
        <v>93.07</v>
      </c>
      <c r="Y8" s="10">
        <v>93.52</v>
      </c>
      <c r="Z8" s="10">
        <v>93</v>
      </c>
      <c r="AA8" s="10">
        <v>93.27</v>
      </c>
      <c r="AB8" s="95">
        <v>4407700</v>
      </c>
      <c r="AC8" s="10">
        <v>93.27</v>
      </c>
      <c r="AD8" s="2">
        <f t="shared" si="1"/>
        <v>0.51999999999999602</v>
      </c>
      <c r="AE8" s="138">
        <f t="shared" si="2"/>
        <v>-1.4987688684294787E-3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222</v>
      </c>
      <c r="Q9" s="138">
        <f>IF(Q2=0, 0, Q8/Q6)</f>
        <v>-9.2226573623567041E-3</v>
      </c>
      <c r="W9" s="133">
        <v>42635</v>
      </c>
      <c r="X9" s="10">
        <v>92.73</v>
      </c>
      <c r="Y9" s="10">
        <v>93.71</v>
      </c>
      <c r="Z9" s="10">
        <v>92.64</v>
      </c>
      <c r="AA9" s="10">
        <v>93.41</v>
      </c>
      <c r="AB9" s="95">
        <v>6470700</v>
      </c>
      <c r="AC9" s="10">
        <v>93.41</v>
      </c>
      <c r="AD9" s="2">
        <f t="shared" si="1"/>
        <v>1.0699999999999932</v>
      </c>
      <c r="AE9" s="138">
        <f t="shared" si="2"/>
        <v>1.1040155861023804E-2</v>
      </c>
    </row>
    <row r="10" spans="1:31" x14ac:dyDescent="0.25">
      <c r="B10" s="74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221</v>
      </c>
      <c r="P10" s="34"/>
      <c r="Q10" s="2">
        <f>M32</f>
        <v>0</v>
      </c>
      <c r="W10" s="133">
        <v>42634</v>
      </c>
      <c r="X10" s="10">
        <v>93</v>
      </c>
      <c r="Y10" s="10">
        <v>93.08</v>
      </c>
      <c r="Z10" s="10">
        <v>91.7</v>
      </c>
      <c r="AA10" s="10">
        <v>92.39</v>
      </c>
      <c r="AB10" s="95">
        <v>12049500</v>
      </c>
      <c r="AC10" s="10">
        <v>92.39</v>
      </c>
      <c r="AD10" s="2">
        <f t="shared" si="1"/>
        <v>1.3799999999999955</v>
      </c>
      <c r="AE10" s="138">
        <f t="shared" si="2"/>
        <v>-6.0247444862829846E-3</v>
      </c>
    </row>
    <row r="11" spans="1:31" x14ac:dyDescent="0.25">
      <c r="B11" s="525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182</v>
      </c>
      <c r="P11" s="34"/>
      <c r="Q11" s="138">
        <f>VALUE(TRIM(CLEAN(MID(U58, FIND("(", U58)+1, 5))))</f>
        <v>1.5299999999999999E-2</v>
      </c>
      <c r="W11" s="133">
        <v>42633</v>
      </c>
      <c r="X11" s="10">
        <v>92.7</v>
      </c>
      <c r="Y11" s="10">
        <v>93.3</v>
      </c>
      <c r="Z11" s="10">
        <v>92.68</v>
      </c>
      <c r="AA11" s="10">
        <v>92.95</v>
      </c>
      <c r="AB11" s="95">
        <v>6200100</v>
      </c>
      <c r="AC11" s="10">
        <v>92.95</v>
      </c>
      <c r="AD11" s="2">
        <f t="shared" si="1"/>
        <v>0.61999999999999034</v>
      </c>
      <c r="AE11" s="138">
        <f t="shared" si="2"/>
        <v>3.4546043398466786E-3</v>
      </c>
    </row>
    <row r="12" spans="1:31" x14ac:dyDescent="0.25">
      <c r="W12" s="133">
        <v>42632</v>
      </c>
      <c r="X12" s="10">
        <v>92.8</v>
      </c>
      <c r="Y12" s="10">
        <v>93.32</v>
      </c>
      <c r="Z12" s="10">
        <v>92.34</v>
      </c>
      <c r="AA12" s="10">
        <v>92.63</v>
      </c>
      <c r="AB12" s="95">
        <v>5421500</v>
      </c>
      <c r="AC12" s="10">
        <v>92.63</v>
      </c>
      <c r="AD12" s="2">
        <f t="shared" si="1"/>
        <v>0.97999999999998977</v>
      </c>
      <c r="AE12" s="138">
        <f t="shared" si="2"/>
        <v>7.5626620570434788E-4</v>
      </c>
    </row>
    <row r="13" spans="1:31" x14ac:dyDescent="0.25">
      <c r="W13" s="133">
        <v>42629</v>
      </c>
      <c r="X13" s="10">
        <v>92.27</v>
      </c>
      <c r="Y13" s="10">
        <v>92.74</v>
      </c>
      <c r="Z13" s="10">
        <v>91.8</v>
      </c>
      <c r="AA13" s="10">
        <v>92.56</v>
      </c>
      <c r="AB13" s="95">
        <v>10568600</v>
      </c>
      <c r="AC13" s="10">
        <v>92.56</v>
      </c>
      <c r="AD13" s="2">
        <f t="shared" si="1"/>
        <v>0.93999999999999773</v>
      </c>
      <c r="AE13" s="138">
        <f t="shared" si="2"/>
        <v>6.4864864864877525E-4</v>
      </c>
    </row>
    <row r="14" spans="1:31" x14ac:dyDescent="0.25">
      <c r="W14" s="133">
        <v>42628</v>
      </c>
      <c r="X14" s="10">
        <v>92.12</v>
      </c>
      <c r="Y14" s="10">
        <v>92.75</v>
      </c>
      <c r="Z14" s="10">
        <v>91.19</v>
      </c>
      <c r="AA14" s="10">
        <v>92.5</v>
      </c>
      <c r="AB14" s="95">
        <v>7559400</v>
      </c>
      <c r="AC14" s="10">
        <v>92.5</v>
      </c>
      <c r="AD14" s="2">
        <f t="shared" si="1"/>
        <v>1.5600000000000023</v>
      </c>
      <c r="AE14" s="138">
        <f t="shared" si="2"/>
        <v>2.6013440277476985E-3</v>
      </c>
    </row>
    <row r="15" spans="1:31" x14ac:dyDescent="0.25">
      <c r="W15" s="133">
        <v>42627</v>
      </c>
      <c r="X15" s="10">
        <v>92.59</v>
      </c>
      <c r="Y15" s="10">
        <v>92.89</v>
      </c>
      <c r="Z15" s="10">
        <v>92.07</v>
      </c>
      <c r="AA15" s="10">
        <v>92.26</v>
      </c>
      <c r="AB15" s="95">
        <v>6386500</v>
      </c>
      <c r="AC15" s="10">
        <v>92.26</v>
      </c>
      <c r="AD15" s="2">
        <f t="shared" si="1"/>
        <v>0.82000000000000739</v>
      </c>
      <c r="AE15" s="138">
        <f t="shared" si="2"/>
        <v>-4.746494066882434E-3</v>
      </c>
    </row>
    <row r="16" spans="1:31" x14ac:dyDescent="0.25">
      <c r="W16" s="133">
        <v>42626</v>
      </c>
      <c r="X16" s="10">
        <v>93.04</v>
      </c>
      <c r="Y16" s="10">
        <v>93.3</v>
      </c>
      <c r="Z16" s="10">
        <v>92.45</v>
      </c>
      <c r="AA16" s="10">
        <v>92.7</v>
      </c>
      <c r="AB16" s="95">
        <v>7795200</v>
      </c>
      <c r="AC16" s="10">
        <v>92.7</v>
      </c>
      <c r="AD16" s="2">
        <f t="shared" si="1"/>
        <v>0.84999999999999432</v>
      </c>
      <c r="AE16" s="138">
        <f t="shared" si="2"/>
        <v>-1.0038445108927818E-2</v>
      </c>
    </row>
    <row r="17" spans="1:31" x14ac:dyDescent="0.25">
      <c r="W17" s="133">
        <v>42625</v>
      </c>
      <c r="X17" s="10">
        <v>91.96</v>
      </c>
      <c r="Y17" s="10">
        <v>93.86</v>
      </c>
      <c r="Z17" s="10">
        <v>91.95</v>
      </c>
      <c r="AA17" s="10">
        <v>93.64</v>
      </c>
      <c r="AB17" s="95">
        <v>9367300</v>
      </c>
      <c r="AC17" s="10">
        <v>93.64</v>
      </c>
      <c r="AD17" s="2">
        <f t="shared" si="1"/>
        <v>1.9099999999999966</v>
      </c>
      <c r="AE17" s="138">
        <f t="shared" si="2"/>
        <v>1.3200605929452491E-2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42622</v>
      </c>
      <c r="X18" s="10">
        <v>93.51</v>
      </c>
      <c r="Y18" s="10">
        <v>93.74</v>
      </c>
      <c r="Z18" s="10">
        <v>92.39</v>
      </c>
      <c r="AA18" s="10">
        <v>92.42</v>
      </c>
      <c r="AB18" s="95">
        <v>10248400</v>
      </c>
      <c r="AC18" s="10">
        <v>92.42</v>
      </c>
      <c r="AD18" s="2">
        <f t="shared" si="1"/>
        <v>1.3499999999999943</v>
      </c>
      <c r="AE18" s="138">
        <f t="shared" si="2"/>
        <v>-1.7748963758103975E-2</v>
      </c>
    </row>
    <row r="19" spans="1:31" ht="15.75" thickBot="1" x14ac:dyDescent="0.3">
      <c r="A19" s="359" t="s">
        <v>202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42621</v>
      </c>
      <c r="X19" s="10">
        <v>93.49</v>
      </c>
      <c r="Y19" s="10">
        <v>94.21</v>
      </c>
      <c r="Z19" s="10">
        <v>92.93</v>
      </c>
      <c r="AA19" s="10">
        <v>94.09</v>
      </c>
      <c r="AB19" s="95">
        <v>7438100</v>
      </c>
      <c r="AC19" s="10">
        <v>94.09</v>
      </c>
      <c r="AD19" s="2">
        <f t="shared" si="1"/>
        <v>1.2799999999999869</v>
      </c>
      <c r="AE19" s="138">
        <f t="shared" si="2"/>
        <v>4.0550634937575047E-3</v>
      </c>
    </row>
    <row r="20" spans="1:31" x14ac:dyDescent="0.25">
      <c r="W20" s="133">
        <v>42620</v>
      </c>
      <c r="X20" s="10">
        <v>93.98</v>
      </c>
      <c r="Y20" s="10">
        <v>94.03</v>
      </c>
      <c r="Z20" s="10">
        <v>93.33</v>
      </c>
      <c r="AA20" s="10">
        <v>93.71</v>
      </c>
      <c r="AB20" s="95">
        <v>6281500</v>
      </c>
      <c r="AC20" s="10">
        <v>93.71</v>
      </c>
      <c r="AD20" s="2">
        <f t="shared" si="1"/>
        <v>0.70000000000000284</v>
      </c>
      <c r="AE20" s="138">
        <f t="shared" si="2"/>
        <v>-9.5948827292113847E-4</v>
      </c>
    </row>
    <row r="21" spans="1:31" x14ac:dyDescent="0.25">
      <c r="W21" s="133">
        <v>42619</v>
      </c>
      <c r="X21" s="10">
        <v>94.53</v>
      </c>
      <c r="Y21" s="10">
        <v>94.53</v>
      </c>
      <c r="Z21" s="10">
        <v>93.35</v>
      </c>
      <c r="AA21" s="10">
        <v>93.8</v>
      </c>
      <c r="AB21" s="95">
        <v>8463500</v>
      </c>
      <c r="AC21" s="10">
        <v>93.8</v>
      </c>
      <c r="AD21" s="2">
        <f t="shared" si="1"/>
        <v>1.1800000000000068</v>
      </c>
      <c r="AE21" s="138">
        <f t="shared" si="2"/>
        <v>-6.5664054225800239E-3</v>
      </c>
    </row>
    <row r="22" spans="1:31" x14ac:dyDescent="0.25">
      <c r="W22" s="133">
        <v>42615</v>
      </c>
      <c r="X22" s="10">
        <v>94.75</v>
      </c>
      <c r="Y22" s="10">
        <v>94.96</v>
      </c>
      <c r="Z22" s="10">
        <v>94.13</v>
      </c>
      <c r="AA22" s="10">
        <v>94.42</v>
      </c>
      <c r="AB22" s="95">
        <v>5382000</v>
      </c>
      <c r="AC22" s="10">
        <v>94.42</v>
      </c>
      <c r="AD22" s="2">
        <f t="shared" si="1"/>
        <v>0.82999999999999829</v>
      </c>
      <c r="AE22" s="138">
        <f t="shared" si="2"/>
        <v>1.6974326331422596E-3</v>
      </c>
    </row>
    <row r="23" spans="1:31" x14ac:dyDescent="0.25">
      <c r="W23" s="133">
        <v>42614</v>
      </c>
      <c r="X23" s="10">
        <v>94.73</v>
      </c>
      <c r="Y23" s="10">
        <v>94.87</v>
      </c>
      <c r="Z23" s="10">
        <v>93.91</v>
      </c>
      <c r="AA23" s="10">
        <v>94.26</v>
      </c>
      <c r="AB23" s="95">
        <v>6274200</v>
      </c>
      <c r="AC23" s="10">
        <v>94.26</v>
      </c>
      <c r="AD23" s="2">
        <f t="shared" si="1"/>
        <v>0.96000000000000796</v>
      </c>
      <c r="AE23" s="138">
        <f t="shared" si="2"/>
        <v>-2.117298327334205E-3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94.69</v>
      </c>
      <c r="Y24" s="10">
        <v>94.9</v>
      </c>
      <c r="Z24" s="10">
        <v>94.16</v>
      </c>
      <c r="AA24" s="10">
        <v>94.46</v>
      </c>
      <c r="AB24" s="95">
        <v>7375200</v>
      </c>
      <c r="AC24" s="10">
        <v>94.46</v>
      </c>
      <c r="AD24" s="2">
        <f t="shared" si="1"/>
        <v>0.74000000000000909</v>
      </c>
      <c r="AE24" s="138">
        <f t="shared" si="2"/>
        <v>-4.2167404596247238E-3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42612</v>
      </c>
      <c r="X25" s="10">
        <v>94.77</v>
      </c>
      <c r="Y25" s="10">
        <v>95.29</v>
      </c>
      <c r="Z25" s="10">
        <v>94.77</v>
      </c>
      <c r="AA25" s="10">
        <v>94.86</v>
      </c>
      <c r="AB25" s="95">
        <v>6845000</v>
      </c>
      <c r="AC25" s="10">
        <v>94.86</v>
      </c>
      <c r="AD25" s="2">
        <f t="shared" si="1"/>
        <v>0.52000000000001023</v>
      </c>
      <c r="AE25" s="138">
        <f t="shared" si="2"/>
        <v>-1.0540739959952194E-4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42611</v>
      </c>
      <c r="X26" s="10">
        <v>95.07</v>
      </c>
      <c r="Y26" s="10">
        <v>95.32</v>
      </c>
      <c r="Z26" s="10">
        <v>94.46</v>
      </c>
      <c r="AA26" s="10">
        <v>94.87</v>
      </c>
      <c r="AB26" s="95">
        <v>7903000</v>
      </c>
      <c r="AC26" s="10">
        <v>94.87</v>
      </c>
      <c r="AD26" s="2">
        <f t="shared" si="1"/>
        <v>0.85999999999999943</v>
      </c>
      <c r="AE26" s="138">
        <f t="shared" si="2"/>
        <v>-3.5710534607708011E-3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42608</v>
      </c>
      <c r="X27" s="10">
        <v>95.66</v>
      </c>
      <c r="Y27" s="10">
        <v>96.13</v>
      </c>
      <c r="Z27" s="10">
        <v>94.75</v>
      </c>
      <c r="AA27" s="10">
        <v>95.21</v>
      </c>
      <c r="AB27" s="95">
        <v>6019600</v>
      </c>
      <c r="AC27" s="10">
        <v>95.21</v>
      </c>
      <c r="AD27" s="2">
        <f t="shared" si="1"/>
        <v>1.3799999999999955</v>
      </c>
      <c r="AE27" s="138">
        <f t="shared" si="2"/>
        <v>-3.5583464154893552E-3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42607</v>
      </c>
      <c r="X28" s="10">
        <v>95.62</v>
      </c>
      <c r="Y28" s="10">
        <v>95.82</v>
      </c>
      <c r="Z28" s="10">
        <v>95.41</v>
      </c>
      <c r="AA28" s="10">
        <v>95.55</v>
      </c>
      <c r="AB28" s="95">
        <v>4518700</v>
      </c>
      <c r="AC28" s="10">
        <v>95.55</v>
      </c>
      <c r="AD28" s="2">
        <f t="shared" si="1"/>
        <v>0.40999999999999659</v>
      </c>
      <c r="AE28" s="138">
        <f t="shared" si="2"/>
        <v>-2.8177833437694755E-3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42606</v>
      </c>
      <c r="X29" s="10">
        <v>96.01</v>
      </c>
      <c r="Y29" s="10">
        <v>96.22</v>
      </c>
      <c r="Z29" s="10">
        <v>95.51</v>
      </c>
      <c r="AA29" s="10">
        <v>95.82</v>
      </c>
      <c r="AB29" s="95">
        <v>5912500</v>
      </c>
      <c r="AC29" s="10">
        <v>95.82</v>
      </c>
      <c r="AD29" s="2">
        <f t="shared" si="1"/>
        <v>0.70999999999999375</v>
      </c>
      <c r="AE29" s="138">
        <f t="shared" si="2"/>
        <v>-1.5629884338856925E-3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42605</v>
      </c>
      <c r="X30" s="10">
        <v>96.13</v>
      </c>
      <c r="Y30" s="10">
        <v>96.43</v>
      </c>
      <c r="Z30" s="10">
        <v>95.8</v>
      </c>
      <c r="AA30" s="10">
        <v>95.97</v>
      </c>
      <c r="AB30" s="95">
        <v>4996300</v>
      </c>
      <c r="AC30" s="10">
        <v>95.97</v>
      </c>
      <c r="AD30" s="2">
        <f t="shared" si="1"/>
        <v>0.63000000000000966</v>
      </c>
      <c r="AE30" s="138">
        <f t="shared" si="2"/>
        <v>1.0430791697089159E-3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42604</v>
      </c>
      <c r="X31" s="10">
        <v>96.47</v>
      </c>
      <c r="Y31" s="10">
        <v>96.47</v>
      </c>
      <c r="Z31" s="10">
        <v>95.65</v>
      </c>
      <c r="AA31" s="10">
        <v>95.87</v>
      </c>
      <c r="AB31" s="95">
        <v>5495300</v>
      </c>
      <c r="AC31" s="10">
        <v>95.87</v>
      </c>
      <c r="AD31" s="2">
        <f t="shared" si="1"/>
        <v>0.81999999999999318</v>
      </c>
      <c r="AE31" s="138">
        <f t="shared" si="2"/>
        <v>-5.3947504927897016E-3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42601</v>
      </c>
      <c r="X32" s="10">
        <v>96.4</v>
      </c>
      <c r="Y32" s="10">
        <v>96.79</v>
      </c>
      <c r="Z32" s="10">
        <v>96.05</v>
      </c>
      <c r="AA32" s="10">
        <v>96.39</v>
      </c>
      <c r="AB32" s="95">
        <v>6362400</v>
      </c>
      <c r="AC32" s="10">
        <v>96.39</v>
      </c>
      <c r="AD32" s="2">
        <f t="shared" si="1"/>
        <v>0.74000000000000909</v>
      </c>
      <c r="AE32" s="138">
        <f t="shared" si="2"/>
        <v>-2.6901189860321084E-3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42600</v>
      </c>
      <c r="X33" s="10">
        <v>96.87</v>
      </c>
      <c r="Y33" s="10">
        <v>97.12</v>
      </c>
      <c r="Z33" s="10">
        <v>96.55</v>
      </c>
      <c r="AA33" s="10">
        <v>96.65</v>
      </c>
      <c r="AB33" s="95">
        <v>5250700</v>
      </c>
      <c r="AC33" s="10">
        <v>96.65</v>
      </c>
      <c r="AD33" s="2">
        <f t="shared" si="1"/>
        <v>0.57000000000000739</v>
      </c>
      <c r="AE33" s="138">
        <f t="shared" si="2"/>
        <v>-2.2710849592236793E-3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42599</v>
      </c>
      <c r="X34" s="10">
        <v>96.84</v>
      </c>
      <c r="Y34" s="10">
        <v>96.97</v>
      </c>
      <c r="Z34" s="10">
        <v>96.52</v>
      </c>
      <c r="AA34" s="10">
        <v>96.87</v>
      </c>
      <c r="AB34" s="95">
        <v>5697300</v>
      </c>
      <c r="AC34" s="10">
        <v>96.87</v>
      </c>
      <c r="AD34" s="2">
        <f t="shared" si="1"/>
        <v>0.45000000000000284</v>
      </c>
      <c r="AE34" s="138">
        <f t="shared" si="2"/>
        <v>-1.0322047894295583E-4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42598</v>
      </c>
      <c r="X35" s="10">
        <v>96.86</v>
      </c>
      <c r="Y35" s="10">
        <v>97.25</v>
      </c>
      <c r="Z35" s="10">
        <v>96.27</v>
      </c>
      <c r="AA35" s="10">
        <v>96.88</v>
      </c>
      <c r="AB35" s="95">
        <v>5777800</v>
      </c>
      <c r="AC35" s="10">
        <v>96.88</v>
      </c>
      <c r="AD35" s="2">
        <f t="shared" si="1"/>
        <v>0.98000000000000398</v>
      </c>
      <c r="AE35" s="138">
        <f t="shared" si="2"/>
        <v>-2.2657054582904124E-3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42597</v>
      </c>
      <c r="X36" s="10">
        <v>97.35</v>
      </c>
      <c r="Y36" s="10">
        <v>97.61</v>
      </c>
      <c r="Z36" s="10">
        <v>96.92</v>
      </c>
      <c r="AA36" s="10">
        <v>97.1</v>
      </c>
      <c r="AB36" s="95">
        <v>5299600</v>
      </c>
      <c r="AC36" s="10">
        <v>97.1</v>
      </c>
      <c r="AD36" s="2">
        <f t="shared" si="1"/>
        <v>0.68999999999999773</v>
      </c>
      <c r="AE36" s="138">
        <f t="shared" si="2"/>
        <v>2.6848409748037039E-3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42594</v>
      </c>
      <c r="X37" s="10">
        <v>97.82</v>
      </c>
      <c r="Y37" s="10">
        <v>97.82</v>
      </c>
      <c r="Z37" s="10">
        <v>96.66</v>
      </c>
      <c r="AA37" s="10">
        <v>96.84</v>
      </c>
      <c r="AB37" s="95">
        <v>9360300</v>
      </c>
      <c r="AC37" s="10">
        <v>96.84</v>
      </c>
      <c r="AD37" s="2">
        <f t="shared" si="1"/>
        <v>1.1599999999999966</v>
      </c>
      <c r="AE37" s="138">
        <f t="shared" si="2"/>
        <v>-9.512120282295089E-3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42593</v>
      </c>
      <c r="X38" s="10">
        <v>98.2</v>
      </c>
      <c r="Y38" s="10">
        <v>98.39</v>
      </c>
      <c r="Z38" s="10">
        <v>97.15</v>
      </c>
      <c r="AA38" s="10">
        <v>97.77</v>
      </c>
      <c r="AB38" s="95">
        <v>9233900</v>
      </c>
      <c r="AC38" s="10">
        <v>97.77</v>
      </c>
      <c r="AD38" s="2">
        <f t="shared" si="1"/>
        <v>1.2399999999999949</v>
      </c>
      <c r="AE38" s="138">
        <f t="shared" si="2"/>
        <v>-9.1968117719198883E-4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42592</v>
      </c>
      <c r="X39" s="10">
        <v>96.7</v>
      </c>
      <c r="Y39" s="10">
        <v>99.27</v>
      </c>
      <c r="Z39" s="10">
        <v>95.85</v>
      </c>
      <c r="AA39" s="10">
        <v>97.86</v>
      </c>
      <c r="AB39" s="95">
        <v>27181300</v>
      </c>
      <c r="AC39" s="10">
        <v>97.86</v>
      </c>
      <c r="AD39" s="2">
        <f t="shared" si="1"/>
        <v>3.4200000000000017</v>
      </c>
      <c r="AE39" s="138">
        <f t="shared" si="2"/>
        <v>1.2309920347574277E-2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84" t="s">
        <v>78</v>
      </c>
      <c r="P40" s="584"/>
      <c r="W40" s="133">
        <v>42591</v>
      </c>
      <c r="X40" s="10">
        <v>95.61</v>
      </c>
      <c r="Y40" s="10">
        <v>96.85</v>
      </c>
      <c r="Z40" s="10">
        <v>95.3</v>
      </c>
      <c r="AA40" s="10">
        <v>96.67</v>
      </c>
      <c r="AB40" s="95">
        <v>15548700</v>
      </c>
      <c r="AC40" s="10">
        <v>96.67</v>
      </c>
      <c r="AD40" s="2">
        <f t="shared" si="1"/>
        <v>1.5499999999999972</v>
      </c>
      <c r="AE40" s="138">
        <f t="shared" si="2"/>
        <v>9.6083550913839133E-3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101.69500000000001</v>
      </c>
      <c r="Q41" s="2"/>
      <c r="W41" s="133">
        <v>42590</v>
      </c>
      <c r="X41" s="10">
        <v>96.11</v>
      </c>
      <c r="Y41" s="10">
        <v>96.29</v>
      </c>
      <c r="Z41" s="10">
        <v>95.58</v>
      </c>
      <c r="AA41" s="10">
        <v>95.75</v>
      </c>
      <c r="AB41" s="95">
        <v>7792000</v>
      </c>
      <c r="AC41" s="10">
        <v>95.75</v>
      </c>
      <c r="AD41" s="2">
        <f t="shared" si="1"/>
        <v>0.71000000000000796</v>
      </c>
      <c r="AE41" s="138">
        <f t="shared" si="2"/>
        <v>-8.3481164562249077E-4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100.77050000000001</v>
      </c>
      <c r="Q42" s="2"/>
      <c r="T42" s="91" t="s">
        <v>113</v>
      </c>
      <c r="W42" s="133">
        <v>42587</v>
      </c>
      <c r="X42" s="10">
        <v>95.4</v>
      </c>
      <c r="Y42" s="10">
        <v>96</v>
      </c>
      <c r="Z42" s="10">
        <v>95.35</v>
      </c>
      <c r="AA42" s="10">
        <v>95.83</v>
      </c>
      <c r="AB42" s="95">
        <v>6528500</v>
      </c>
      <c r="AC42" s="10">
        <v>95.83</v>
      </c>
      <c r="AD42" s="2">
        <f t="shared" si="1"/>
        <v>0.65000000000000568</v>
      </c>
      <c r="AE42" s="138">
        <f t="shared" si="2"/>
        <v>7.0407734342161632E-3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99.846000000000004</v>
      </c>
      <c r="Q43" s="2"/>
      <c r="T43" s="128" t="s">
        <v>98</v>
      </c>
      <c r="U43" s="98">
        <v>92.86</v>
      </c>
      <c r="W43" s="133">
        <v>42586</v>
      </c>
      <c r="X43" s="10">
        <v>95.53</v>
      </c>
      <c r="Y43" s="10">
        <v>95.98</v>
      </c>
      <c r="Z43" s="10">
        <v>94.71</v>
      </c>
      <c r="AA43" s="10">
        <v>95.16</v>
      </c>
      <c r="AB43" s="95">
        <v>10038300</v>
      </c>
      <c r="AC43" s="10">
        <v>95.16</v>
      </c>
      <c r="AD43" s="2">
        <f t="shared" si="1"/>
        <v>1.2700000000000102</v>
      </c>
      <c r="AE43" s="138">
        <f t="shared" si="2"/>
        <v>-9.6784264751795801E-3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193</v>
      </c>
      <c r="O44" s="83">
        <v>1.07</v>
      </c>
      <c r="P44" s="83">
        <f t="shared" si="10"/>
        <v>98.921500000000009</v>
      </c>
      <c r="Q44" s="2"/>
      <c r="T44" s="93" t="s">
        <v>99</v>
      </c>
      <c r="U44" s="88">
        <v>92.47</v>
      </c>
      <c r="W44" s="133">
        <v>42585</v>
      </c>
      <c r="X44" s="10">
        <v>95.06</v>
      </c>
      <c r="Y44" s="10">
        <v>96.43</v>
      </c>
      <c r="Z44" s="10">
        <v>95</v>
      </c>
      <c r="AA44" s="10">
        <v>96.09</v>
      </c>
      <c r="AB44" s="95">
        <v>9068700</v>
      </c>
      <c r="AC44" s="10">
        <v>96.09</v>
      </c>
      <c r="AD44" s="2">
        <f t="shared" si="1"/>
        <v>1.4300000000000068</v>
      </c>
      <c r="AE44" s="138">
        <f t="shared" si="2"/>
        <v>1.1367224502683904E-2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97.997000000000014</v>
      </c>
      <c r="Q45" s="2"/>
      <c r="T45" s="93" t="s">
        <v>100</v>
      </c>
      <c r="U45" s="88" t="s">
        <v>523</v>
      </c>
      <c r="W45" s="133">
        <v>42584</v>
      </c>
      <c r="X45" s="10">
        <v>95.35</v>
      </c>
      <c r="Y45" s="10">
        <v>95.75</v>
      </c>
      <c r="Z45" s="10">
        <v>94.56</v>
      </c>
      <c r="AA45" s="10">
        <v>95.01</v>
      </c>
      <c r="AB45" s="95">
        <v>7644100</v>
      </c>
      <c r="AC45" s="10">
        <v>95.01</v>
      </c>
      <c r="AD45" s="2">
        <f t="shared" si="1"/>
        <v>1.1899999999999977</v>
      </c>
      <c r="AE45" s="138">
        <f t="shared" si="2"/>
        <v>-5.5474146954155312E-3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97.072500000000005</v>
      </c>
      <c r="Q46" s="2"/>
      <c r="T46" s="93" t="s">
        <v>101</v>
      </c>
      <c r="U46" s="88" t="s">
        <v>524</v>
      </c>
      <c r="W46" s="133">
        <v>42583</v>
      </c>
      <c r="X46" s="10">
        <v>96.15</v>
      </c>
      <c r="Y46" s="10">
        <v>96.2</v>
      </c>
      <c r="Z46" s="10">
        <v>95.08</v>
      </c>
      <c r="AA46" s="10">
        <v>95.54</v>
      </c>
      <c r="AB46" s="95">
        <v>7131600</v>
      </c>
      <c r="AC46" s="10">
        <v>95.54</v>
      </c>
      <c r="AD46" s="2">
        <f t="shared" si="1"/>
        <v>1.1200000000000045</v>
      </c>
      <c r="AE46" s="138">
        <f t="shared" si="2"/>
        <v>-4.2730588848358675E-3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96.14800000000001</v>
      </c>
      <c r="Q47" s="2"/>
      <c r="T47" s="93" t="s">
        <v>102</v>
      </c>
      <c r="U47" s="88">
        <v>108.43</v>
      </c>
      <c r="W47" s="133">
        <v>42580</v>
      </c>
      <c r="X47" s="10">
        <v>95.85</v>
      </c>
      <c r="Y47" s="10">
        <v>96.38</v>
      </c>
      <c r="Z47" s="10">
        <v>95.85</v>
      </c>
      <c r="AA47" s="10">
        <v>95.95</v>
      </c>
      <c r="AB47" s="95">
        <v>8264000</v>
      </c>
      <c r="AC47" s="10">
        <v>95.95</v>
      </c>
      <c r="AD47" s="2">
        <f t="shared" si="1"/>
        <v>0.53000000000000114</v>
      </c>
      <c r="AE47" s="138">
        <f t="shared" si="2"/>
        <v>4.1705765822142027E-4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95.223500000000001</v>
      </c>
      <c r="Q48" s="2"/>
      <c r="T48" s="93" t="s">
        <v>103</v>
      </c>
      <c r="U48" s="88">
        <v>1.45075</v>
      </c>
      <c r="W48" s="133">
        <v>42579</v>
      </c>
      <c r="X48" s="10">
        <v>96.4</v>
      </c>
      <c r="Y48" s="10">
        <v>96.49</v>
      </c>
      <c r="Z48" s="10">
        <v>95.82</v>
      </c>
      <c r="AA48" s="10">
        <v>95.91</v>
      </c>
      <c r="AB48" s="95">
        <v>7713500</v>
      </c>
      <c r="AC48" s="10">
        <v>95.91</v>
      </c>
      <c r="AD48" s="2">
        <f t="shared" si="1"/>
        <v>0.67000000000000171</v>
      </c>
      <c r="AE48" s="138">
        <f t="shared" si="2"/>
        <v>-4.3600124571784304E-3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94.299000000000007</v>
      </c>
      <c r="Q49" s="2"/>
      <c r="T49" s="93" t="s">
        <v>104</v>
      </c>
      <c r="U49" s="88" t="s">
        <v>362</v>
      </c>
      <c r="W49" s="133">
        <v>42578</v>
      </c>
      <c r="X49" s="10">
        <v>96.7</v>
      </c>
      <c r="Y49" s="10">
        <v>96.93</v>
      </c>
      <c r="Z49" s="10">
        <v>95.86</v>
      </c>
      <c r="AA49" s="10">
        <v>96.33</v>
      </c>
      <c r="AB49" s="95">
        <v>6911400</v>
      </c>
      <c r="AC49" s="10">
        <v>96.33</v>
      </c>
      <c r="AD49" s="2">
        <f t="shared" si="1"/>
        <v>1.0700000000000074</v>
      </c>
      <c r="AE49" s="138">
        <f t="shared" si="2"/>
        <v>-3.7232392181197893E-3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93.374499999999998</v>
      </c>
      <c r="Q50" s="2"/>
      <c r="T50" s="93"/>
      <c r="U50" s="88"/>
      <c r="W50" s="133">
        <v>42577</v>
      </c>
      <c r="X50" s="10">
        <v>97.02</v>
      </c>
      <c r="Y50" s="10">
        <v>97.16</v>
      </c>
      <c r="Z50" s="10">
        <v>96.34</v>
      </c>
      <c r="AA50" s="10">
        <v>96.69</v>
      </c>
      <c r="AB50" s="95">
        <v>6274800</v>
      </c>
      <c r="AC50" s="10">
        <v>96.69</v>
      </c>
      <c r="AD50" s="2">
        <f t="shared" si="1"/>
        <v>0.81999999999999318</v>
      </c>
      <c r="AE50" s="138">
        <f t="shared" si="2"/>
        <v>-7.1875962624500245E-3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92.45</v>
      </c>
      <c r="Q51" s="2"/>
      <c r="T51" s="93" t="s">
        <v>105</v>
      </c>
      <c r="U51" s="88" t="s">
        <v>525</v>
      </c>
      <c r="W51" s="133">
        <v>42576</v>
      </c>
      <c r="X51" s="10">
        <v>97.9</v>
      </c>
      <c r="Y51" s="10">
        <v>98.06</v>
      </c>
      <c r="Z51" s="10">
        <v>97.25</v>
      </c>
      <c r="AA51" s="10">
        <v>97.39</v>
      </c>
      <c r="AB51" s="95">
        <v>4825500</v>
      </c>
      <c r="AC51" s="10">
        <v>97.39</v>
      </c>
      <c r="AD51" s="2">
        <f t="shared" si="1"/>
        <v>0.81000000000000227</v>
      </c>
      <c r="AE51" s="138">
        <f t="shared" si="2"/>
        <v>-3.274997441408134E-3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91.525500000000008</v>
      </c>
      <c r="Q52" s="2"/>
      <c r="T52" s="93" t="s">
        <v>106</v>
      </c>
      <c r="U52" s="88" t="s">
        <v>313</v>
      </c>
      <c r="W52" s="133">
        <v>42573</v>
      </c>
      <c r="X52" s="10">
        <v>98.39</v>
      </c>
      <c r="Y52" s="10">
        <v>98.42</v>
      </c>
      <c r="Z52" s="10">
        <v>97.47</v>
      </c>
      <c r="AA52" s="10">
        <v>97.71</v>
      </c>
      <c r="AB52" s="95">
        <v>5381700</v>
      </c>
      <c r="AC52" s="10">
        <v>97.71</v>
      </c>
      <c r="AD52" s="2">
        <f t="shared" si="1"/>
        <v>0.95000000000000284</v>
      </c>
      <c r="AE52" s="138">
        <f t="shared" si="2"/>
        <v>-3.06091215182136E-3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90.600999999999999</v>
      </c>
      <c r="Q53" s="2"/>
      <c r="T53" s="93" t="s">
        <v>107</v>
      </c>
      <c r="U53" s="90">
        <v>5834717</v>
      </c>
      <c r="W53" s="133">
        <v>42572</v>
      </c>
      <c r="X53" s="10">
        <v>98.17</v>
      </c>
      <c r="Y53" s="10">
        <v>99.13</v>
      </c>
      <c r="Z53" s="10">
        <v>97.62</v>
      </c>
      <c r="AA53" s="10">
        <v>98.01</v>
      </c>
      <c r="AB53" s="95">
        <v>6726600</v>
      </c>
      <c r="AC53" s="10">
        <v>98.01</v>
      </c>
      <c r="AD53" s="2">
        <f t="shared" si="1"/>
        <v>1.5099999999999909</v>
      </c>
      <c r="AE53" s="138">
        <f t="shared" si="2"/>
        <v>-2.1380574221135928E-3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89.676500000000004</v>
      </c>
      <c r="T54" s="93" t="s">
        <v>110</v>
      </c>
      <c r="U54" s="90">
        <v>7540620</v>
      </c>
      <c r="W54" s="133">
        <v>42571</v>
      </c>
      <c r="X54" s="10">
        <v>98.65</v>
      </c>
      <c r="Y54" s="10">
        <v>98.69</v>
      </c>
      <c r="Z54" s="10">
        <v>97.14</v>
      </c>
      <c r="AA54" s="10">
        <v>98.22</v>
      </c>
      <c r="AB54" s="95">
        <v>10664900</v>
      </c>
      <c r="AC54" s="10">
        <v>98.22</v>
      </c>
      <c r="AD54" s="2">
        <f t="shared" si="1"/>
        <v>1.5499999999999972</v>
      </c>
      <c r="AE54" s="138">
        <f t="shared" si="2"/>
        <v>-1.2566602995878196E-2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88.751999999999995</v>
      </c>
      <c r="T55" s="93" t="s">
        <v>108</v>
      </c>
      <c r="U55" s="88" t="s">
        <v>526</v>
      </c>
      <c r="W55" s="133">
        <v>42570</v>
      </c>
      <c r="X55" s="10">
        <v>99.81</v>
      </c>
      <c r="Y55" s="10">
        <v>99.99</v>
      </c>
      <c r="Z55" s="10">
        <v>99.36</v>
      </c>
      <c r="AA55" s="10">
        <v>99.47</v>
      </c>
      <c r="AB55" s="95">
        <v>5742700</v>
      </c>
      <c r="AC55" s="10">
        <v>99.47</v>
      </c>
      <c r="AD55" s="2">
        <f t="shared" si="1"/>
        <v>0.62999999999999545</v>
      </c>
      <c r="AE55" s="138">
        <f t="shared" si="2"/>
        <v>-6.7898152770844433E-3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87.827500000000001</v>
      </c>
      <c r="T56" s="93" t="s">
        <v>111</v>
      </c>
      <c r="U56" s="88">
        <v>16.62</v>
      </c>
      <c r="W56" s="133">
        <v>42569</v>
      </c>
      <c r="X56" s="10">
        <v>99.9</v>
      </c>
      <c r="Y56" s="10">
        <v>100.71</v>
      </c>
      <c r="Z56" s="10">
        <v>99.87</v>
      </c>
      <c r="AA56" s="10">
        <v>100.15</v>
      </c>
      <c r="AB56" s="95">
        <v>5051300</v>
      </c>
      <c r="AC56" s="10">
        <v>100.15</v>
      </c>
      <c r="AD56" s="2">
        <f t="shared" si="1"/>
        <v>0.8399999999999892</v>
      </c>
      <c r="AE56" s="138">
        <f t="shared" si="2"/>
        <v>3.507014028056199E-3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86.902999999999992</v>
      </c>
      <c r="T57" s="93" t="s">
        <v>112</v>
      </c>
      <c r="U57" s="88">
        <v>5.56</v>
      </c>
      <c r="W57" s="133">
        <v>42566</v>
      </c>
      <c r="X57" s="10">
        <v>100.42</v>
      </c>
      <c r="Y57" s="10">
        <v>100.54</v>
      </c>
      <c r="Z57" s="10">
        <v>99.54</v>
      </c>
      <c r="AA57" s="10">
        <v>99.8</v>
      </c>
      <c r="AB57" s="95">
        <v>5764400</v>
      </c>
      <c r="AC57" s="10">
        <v>99.8</v>
      </c>
      <c r="AD57" s="2">
        <f t="shared" si="1"/>
        <v>1</v>
      </c>
      <c r="AE57" s="138">
        <f t="shared" si="2"/>
        <v>-1.7005101530459532E-3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4">C58*(E58-D58)</f>
        <v>6.9580000000001974</v>
      </c>
      <c r="G58" s="40">
        <f t="shared" ref="G58" si="45">D58*C58</f>
        <v>6531.7419999999993</v>
      </c>
      <c r="H58" s="231">
        <f t="shared" ref="H58" si="46">(E58-D58)/D58</f>
        <v>1.0652594667701508E-3</v>
      </c>
      <c r="I58" s="40"/>
      <c r="O58" s="83">
        <v>0.93</v>
      </c>
      <c r="P58" s="83">
        <f t="shared" si="10"/>
        <v>85.978500000000011</v>
      </c>
      <c r="T58" s="93" t="s">
        <v>109</v>
      </c>
      <c r="U58" s="88" t="s">
        <v>527</v>
      </c>
      <c r="W58" s="133">
        <v>42565</v>
      </c>
      <c r="X58" s="10">
        <v>100.42</v>
      </c>
      <c r="Y58" s="10">
        <v>100.8</v>
      </c>
      <c r="Z58" s="10">
        <v>99.68</v>
      </c>
      <c r="AA58" s="10">
        <v>99.97</v>
      </c>
      <c r="AB58" s="95">
        <v>7461500</v>
      </c>
      <c r="AC58" s="10">
        <v>99.97</v>
      </c>
      <c r="AD58" s="2">
        <f t="shared" si="1"/>
        <v>1.1199999999999903</v>
      </c>
      <c r="AE58" s="138">
        <f t="shared" si="2"/>
        <v>9.0108129755717137E-4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7">C59*(E59-D59)</f>
        <v>-94.542000000000002</v>
      </c>
      <c r="G59" s="40">
        <f t="shared" ref="G59" si="48">D59*C59</f>
        <v>6531.7419999999993</v>
      </c>
      <c r="H59" s="231">
        <f t="shared" ref="H59" si="49">(E59-D59)/D59</f>
        <v>-1.4474239796979123E-2</v>
      </c>
      <c r="I59" s="40"/>
      <c r="O59" s="83">
        <v>0.92</v>
      </c>
      <c r="P59" s="83">
        <f t="shared" si="10"/>
        <v>85.054000000000002</v>
      </c>
      <c r="W59" s="133">
        <v>42564</v>
      </c>
      <c r="X59" s="10">
        <v>100.46</v>
      </c>
      <c r="Y59" s="10">
        <v>100.8</v>
      </c>
      <c r="Z59" s="10">
        <v>99.85</v>
      </c>
      <c r="AA59" s="10">
        <v>99.88</v>
      </c>
      <c r="AB59" s="95">
        <v>5494700</v>
      </c>
      <c r="AC59" s="10">
        <v>99.88</v>
      </c>
      <c r="AD59" s="2">
        <f t="shared" si="1"/>
        <v>0.95000000000000284</v>
      </c>
      <c r="AE59" s="138">
        <f t="shared" si="2"/>
        <v>-3.1936127744511822E-3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50">C60*(E60-D60)</f>
        <v>-111.34199999999964</v>
      </c>
      <c r="G60" s="40">
        <f t="shared" ref="G60" si="51">D60*C60</f>
        <v>6531.7419999999993</v>
      </c>
      <c r="H60" s="231">
        <f t="shared" ref="H60" si="52">(E60-D60)/D60</f>
        <v>-1.7046294847530667E-2</v>
      </c>
      <c r="I60" s="40"/>
      <c r="O60" s="83">
        <v>0.91</v>
      </c>
      <c r="P60" s="83">
        <f t="shared" si="10"/>
        <v>84.129500000000007</v>
      </c>
      <c r="W60" s="133">
        <v>42563</v>
      </c>
      <c r="X60" s="10">
        <v>100.18</v>
      </c>
      <c r="Y60" s="10">
        <v>100.79</v>
      </c>
      <c r="Z60" s="10">
        <v>100</v>
      </c>
      <c r="AA60" s="10">
        <v>100.2</v>
      </c>
      <c r="AB60" s="95">
        <v>8508500</v>
      </c>
      <c r="AC60" s="10">
        <v>100.2</v>
      </c>
      <c r="AD60" s="2">
        <f t="shared" si="1"/>
        <v>0.79000000000000625</v>
      </c>
      <c r="AE60" s="138">
        <f t="shared" si="2"/>
        <v>2.2004400880175634E-3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3">C61*(E61-D61)</f>
        <v>-77.741999999999365</v>
      </c>
      <c r="G61" s="40">
        <f t="shared" ref="G61" si="54">D61*C61</f>
        <v>6531.7419999999993</v>
      </c>
      <c r="H61" s="231">
        <f t="shared" ref="H61" si="55">(E61-D61)/D61</f>
        <v>-1.1902184746427426E-2</v>
      </c>
      <c r="I61" s="40"/>
      <c r="O61" s="83">
        <v>0.9</v>
      </c>
      <c r="P61" s="83">
        <f t="shared" si="10"/>
        <v>83.204999999999998</v>
      </c>
      <c r="W61" s="133">
        <v>42562</v>
      </c>
      <c r="X61" s="10">
        <v>99.8</v>
      </c>
      <c r="Y61" s="10">
        <v>100.35</v>
      </c>
      <c r="Z61" s="10">
        <v>99.4</v>
      </c>
      <c r="AA61" s="10">
        <v>99.98</v>
      </c>
      <c r="AB61" s="95">
        <v>5428000</v>
      </c>
      <c r="AC61" s="10">
        <v>99.98</v>
      </c>
      <c r="AD61" s="2">
        <f t="shared" si="1"/>
        <v>0.94999999999998863</v>
      </c>
      <c r="AE61" s="138">
        <f t="shared" si="2"/>
        <v>3.6137321822926616E-3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6">C62*(E62-D62)</f>
        <v>-31.541999999999604</v>
      </c>
      <c r="G62" s="40">
        <f t="shared" ref="G62" si="57">D62*C62</f>
        <v>6531.7419999999993</v>
      </c>
      <c r="H62" s="231">
        <f t="shared" ref="H62" si="58">(E62-D62)/D62</f>
        <v>-4.8290333574105664E-3</v>
      </c>
      <c r="I62" s="40"/>
      <c r="W62" s="133">
        <v>42559</v>
      </c>
      <c r="X62" s="10">
        <v>99.25</v>
      </c>
      <c r="Y62" s="10">
        <v>99.85</v>
      </c>
      <c r="Z62" s="10">
        <v>98.77</v>
      </c>
      <c r="AA62" s="10">
        <v>99.62</v>
      </c>
      <c r="AB62" s="95">
        <v>6045800</v>
      </c>
      <c r="AC62" s="10">
        <v>99.62</v>
      </c>
      <c r="AD62" s="2">
        <f t="shared" si="1"/>
        <v>1.0799999999999983</v>
      </c>
      <c r="AE62" s="138">
        <f t="shared" si="2"/>
        <v>1.2295498424956808E-2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42558</v>
      </c>
      <c r="X63" s="10">
        <v>97.63</v>
      </c>
      <c r="Y63" s="10">
        <v>98.48</v>
      </c>
      <c r="Z63" s="10">
        <v>97.58</v>
      </c>
      <c r="AA63" s="10">
        <v>98.41</v>
      </c>
      <c r="AB63" s="95">
        <v>5146000</v>
      </c>
      <c r="AC63" s="10">
        <v>98.41</v>
      </c>
      <c r="AD63" s="2">
        <f t="shared" si="1"/>
        <v>0.90000000000000568</v>
      </c>
      <c r="AE63" s="138" t="e">
        <f t="shared" si="2"/>
        <v>#DIV/0!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42558</v>
      </c>
      <c r="X64" s="10" t="s">
        <v>263</v>
      </c>
      <c r="Y64" s="10"/>
      <c r="Z64" s="10"/>
      <c r="AA64" s="10"/>
      <c r="AB64" s="95"/>
      <c r="AC64" s="10"/>
      <c r="AD64" s="2">
        <f t="shared" si="1"/>
        <v>0</v>
      </c>
      <c r="AE64" s="138">
        <f t="shared" si="2"/>
        <v>-1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42557</v>
      </c>
      <c r="X65" s="10">
        <v>97</v>
      </c>
      <c r="Y65" s="10">
        <v>98.52</v>
      </c>
      <c r="Z65" s="10">
        <v>96.76</v>
      </c>
      <c r="AA65" s="10">
        <v>98.45</v>
      </c>
      <c r="AB65" s="95">
        <v>6223300</v>
      </c>
      <c r="AC65" s="10">
        <v>97.74</v>
      </c>
      <c r="AD65" s="2">
        <f t="shared" si="1"/>
        <v>1.7599999999999909</v>
      </c>
      <c r="AE65" s="138">
        <f t="shared" si="2"/>
        <v>8.0445544554454962E-3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42556</v>
      </c>
      <c r="X66" s="10">
        <v>97.77</v>
      </c>
      <c r="Y66" s="10">
        <v>98</v>
      </c>
      <c r="Z66" s="10">
        <v>97.17</v>
      </c>
      <c r="AA66" s="10">
        <v>97.66</v>
      </c>
      <c r="AB66" s="95">
        <v>5846400</v>
      </c>
      <c r="AC66" s="10">
        <v>96.96</v>
      </c>
      <c r="AD66" s="2">
        <f t="shared" si="1"/>
        <v>0.82999999999999829</v>
      </c>
      <c r="AE66" s="138">
        <f t="shared" si="2"/>
        <v>-3.6991368680641123E-3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42552</v>
      </c>
      <c r="X67" s="10">
        <v>97.75</v>
      </c>
      <c r="Y67" s="10">
        <v>98.64</v>
      </c>
      <c r="Z67" s="10">
        <v>97.71</v>
      </c>
      <c r="AA67" s="10">
        <v>98.03</v>
      </c>
      <c r="AB67" s="95">
        <v>5681600</v>
      </c>
      <c r="AC67" s="10">
        <v>97.32</v>
      </c>
      <c r="AD67" s="2">
        <f>Y67-Z67</f>
        <v>0.93000000000000682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42551</v>
      </c>
      <c r="X68" s="10">
        <v>97.1</v>
      </c>
      <c r="Y68" s="10">
        <v>98.07</v>
      </c>
      <c r="Z68" s="10">
        <v>96.88</v>
      </c>
      <c r="AA68" s="10">
        <v>97.82</v>
      </c>
      <c r="AB68" s="95">
        <v>7189500</v>
      </c>
      <c r="AC68" s="10">
        <v>97.11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3" priority="15">
      <formula>F25&gt;0</formula>
    </cfRule>
    <cfRule type="expression" dxfId="112" priority="16">
      <formula>F25&lt;0</formula>
    </cfRule>
  </conditionalFormatting>
  <conditionalFormatting sqref="F32:F70">
    <cfRule type="expression" dxfId="111" priority="11">
      <formula>F32&gt;0</formula>
    </cfRule>
    <cfRule type="expression" dxfId="110" priority="12">
      <formula>F32&lt;0</formula>
    </cfRule>
  </conditionalFormatting>
  <conditionalFormatting sqref="F32:F70">
    <cfRule type="expression" dxfId="109" priority="13">
      <formula>F32&gt;0</formula>
    </cfRule>
    <cfRule type="expression" dxfId="108" priority="14">
      <formula>F32&lt;0</formula>
    </cfRule>
  </conditionalFormatting>
  <conditionalFormatting sqref="H25 H30:H70">
    <cfRule type="expression" dxfId="107" priority="9">
      <formula>H25&gt;0</formula>
    </cfRule>
    <cfRule type="expression" dxfId="106" priority="10">
      <formula>H25&lt;0</formula>
    </cfRule>
  </conditionalFormatting>
  <conditionalFormatting sqref="F26:F29">
    <cfRule type="expression" dxfId="105" priority="7">
      <formula>F26&gt;0</formula>
    </cfRule>
    <cfRule type="expression" dxfId="104" priority="8">
      <formula>F26&lt;0</formula>
    </cfRule>
  </conditionalFormatting>
  <conditionalFormatting sqref="H26:H29">
    <cfRule type="expression" dxfId="103" priority="5">
      <formula>H26&gt;0</formula>
    </cfRule>
    <cfRule type="expression" dxfId="102" priority="6">
      <formula>H26&lt;0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8.625" bestFit="1" customWidth="1"/>
    <col min="21" max="21" width="23.125" style="86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  <col min="30" max="30" width="11.6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473">
        <v>42629</v>
      </c>
      <c r="C2" s="4">
        <v>400</v>
      </c>
      <c r="D2" s="3">
        <v>4.28</v>
      </c>
      <c r="E2" s="3">
        <v>0</v>
      </c>
      <c r="F2" s="3">
        <f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800</v>
      </c>
      <c r="T2" s="1"/>
      <c r="W2" s="110">
        <v>42646</v>
      </c>
      <c r="X2" s="9">
        <v>4.16</v>
      </c>
      <c r="Y2" s="9">
        <v>4.25</v>
      </c>
      <c r="Z2" s="9">
        <v>4.1399999999999997</v>
      </c>
      <c r="AA2" s="9">
        <v>4.1399999999999997</v>
      </c>
      <c r="AB2" s="104">
        <v>16706800</v>
      </c>
      <c r="AC2" s="9">
        <v>4.1399999999999997</v>
      </c>
      <c r="AD2" s="40">
        <f>Y2-Z2</f>
        <v>0.11000000000000032</v>
      </c>
      <c r="AE2" s="162">
        <f>AC2/AC3-1</f>
        <v>-4.8076923076924016E-3</v>
      </c>
    </row>
    <row r="3" spans="1:31" x14ac:dyDescent="0.25">
      <c r="A3" s="23" t="s">
        <v>71</v>
      </c>
      <c r="B3" s="525">
        <v>42634</v>
      </c>
      <c r="C3" s="7">
        <v>400</v>
      </c>
      <c r="D3" s="44">
        <v>4.08</v>
      </c>
      <c r="E3" s="44">
        <v>0</v>
      </c>
      <c r="F3" s="44">
        <f>C3*D3+E3</f>
        <v>1632</v>
      </c>
      <c r="G3" s="74"/>
      <c r="H3" s="185"/>
      <c r="I3" s="3"/>
      <c r="J3" s="3"/>
      <c r="K3" s="3"/>
      <c r="O3" s="11" t="s">
        <v>58</v>
      </c>
      <c r="Q3" s="515">
        <f>IF(Q2=0, Q4, (F18-K18)/Q2)</f>
        <v>4.0900499999999997</v>
      </c>
      <c r="T3" s="1"/>
      <c r="W3" s="110">
        <v>42643</v>
      </c>
      <c r="X3" s="9">
        <v>4.3099999999999996</v>
      </c>
      <c r="Y3" s="9">
        <v>4.3099999999999996</v>
      </c>
      <c r="Z3" s="9">
        <v>4.1500000000000004</v>
      </c>
      <c r="AA3" s="9">
        <v>4.16</v>
      </c>
      <c r="AB3" s="104">
        <v>20326400</v>
      </c>
      <c r="AC3" s="9">
        <v>4.16</v>
      </c>
      <c r="AD3" s="40">
        <f t="shared" ref="AD3:AD66" si="0">Y3-Z3</f>
        <v>0.15999999999999925</v>
      </c>
      <c r="AE3" s="162">
        <f t="shared" ref="AE3:AE66" si="1">AC3/AC4-1</f>
        <v>-2.1176470588235241E-2</v>
      </c>
    </row>
    <row r="4" spans="1:31" x14ac:dyDescent="0.25">
      <c r="B4" s="525">
        <v>42648</v>
      </c>
      <c r="C4" s="4">
        <v>400</v>
      </c>
      <c r="D4" s="3">
        <v>4.0199999999999996</v>
      </c>
      <c r="E4" s="3">
        <v>0</v>
      </c>
      <c r="F4" s="3">
        <f>C4*D4+E4</f>
        <v>1607.9999999999998</v>
      </c>
      <c r="G4" s="74"/>
      <c r="H4" s="185"/>
      <c r="I4" s="3"/>
      <c r="J4" s="3"/>
      <c r="K4" s="3"/>
      <c r="O4" s="11" t="s">
        <v>66</v>
      </c>
      <c r="Q4" s="55">
        <v>4.03</v>
      </c>
      <c r="R4" s="527">
        <v>-1.7100000000000001E-2</v>
      </c>
      <c r="T4" s="163"/>
      <c r="W4" s="110">
        <v>42642</v>
      </c>
      <c r="X4" s="9">
        <v>4.32</v>
      </c>
      <c r="Y4" s="9">
        <v>4.3899999999999997</v>
      </c>
      <c r="Z4" s="9">
        <v>4.22</v>
      </c>
      <c r="AA4" s="9">
        <v>4.25</v>
      </c>
      <c r="AB4" s="104">
        <v>15052300</v>
      </c>
      <c r="AC4" s="9">
        <v>4.25</v>
      </c>
      <c r="AD4" s="40">
        <f t="shared" si="0"/>
        <v>0.16999999999999993</v>
      </c>
      <c r="AE4" s="162">
        <f t="shared" si="1"/>
        <v>-2.0737327188940058E-2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3224</v>
      </c>
      <c r="W5" s="110">
        <v>42641</v>
      </c>
      <c r="X5" s="9">
        <v>4.3499999999999996</v>
      </c>
      <c r="Y5" s="9">
        <v>4.38</v>
      </c>
      <c r="Z5" s="9">
        <v>4.25</v>
      </c>
      <c r="AA5" s="9">
        <v>4.34</v>
      </c>
      <c r="AB5" s="104">
        <v>17621300</v>
      </c>
      <c r="AC5" s="9">
        <v>4.34</v>
      </c>
      <c r="AD5" s="40">
        <f t="shared" si="0"/>
        <v>0.12999999999999989</v>
      </c>
      <c r="AE5" s="162">
        <f t="shared" si="1"/>
        <v>0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3272.04</v>
      </c>
      <c r="W6" s="110">
        <v>42640</v>
      </c>
      <c r="X6" s="9">
        <v>4.37</v>
      </c>
      <c r="Y6" s="9">
        <v>4.4000000000000004</v>
      </c>
      <c r="Z6" s="9">
        <v>4.3099999999999996</v>
      </c>
      <c r="AA6" s="9">
        <v>4.34</v>
      </c>
      <c r="AB6" s="104">
        <v>13581800</v>
      </c>
      <c r="AC6" s="9">
        <v>4.34</v>
      </c>
      <c r="AD6" s="40">
        <f t="shared" si="0"/>
        <v>9.0000000000000746E-2</v>
      </c>
      <c r="AE6" s="162">
        <f t="shared" si="1"/>
        <v>-4.5871559633028358E-3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185</v>
      </c>
      <c r="Q7" s="2">
        <f>Q10+Q8</f>
        <v>386.89000000000033</v>
      </c>
      <c r="R7" s="30">
        <v>42667</v>
      </c>
      <c r="W7" s="110">
        <v>42639</v>
      </c>
      <c r="X7" s="9">
        <v>4.3</v>
      </c>
      <c r="Y7" s="9">
        <v>4.4000000000000004</v>
      </c>
      <c r="Z7" s="9">
        <v>4.29</v>
      </c>
      <c r="AA7" s="9">
        <v>4.3600000000000003</v>
      </c>
      <c r="AB7" s="104">
        <v>11918800</v>
      </c>
      <c r="AC7" s="9">
        <v>4.3600000000000003</v>
      </c>
      <c r="AD7" s="40">
        <f t="shared" si="0"/>
        <v>0.11000000000000032</v>
      </c>
      <c r="AE7" s="162">
        <f t="shared" si="1"/>
        <v>6.9284064665127154E-3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188</v>
      </c>
      <c r="P8" s="34"/>
      <c r="Q8" s="2">
        <f>K18+M18-F18+Q2*Q4</f>
        <v>-48.039999999999964</v>
      </c>
      <c r="W8" s="110">
        <v>42636</v>
      </c>
      <c r="X8" s="9">
        <v>4.38</v>
      </c>
      <c r="Y8" s="9">
        <v>4.3899999999999997</v>
      </c>
      <c r="Z8" s="9">
        <v>4.28</v>
      </c>
      <c r="AA8" s="9">
        <v>4.33</v>
      </c>
      <c r="AB8" s="104">
        <v>19247400</v>
      </c>
      <c r="AC8" s="9">
        <v>4.33</v>
      </c>
      <c r="AD8" s="40">
        <f t="shared" si="0"/>
        <v>0.10999999999999943</v>
      </c>
      <c r="AE8" s="162">
        <f t="shared" si="1"/>
        <v>0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222</v>
      </c>
      <c r="Q9" s="138">
        <f>IF(Q2=0, 0, Q8/Q6)</f>
        <v>-1.4681972103030514E-2</v>
      </c>
      <c r="W9" s="110">
        <v>42635</v>
      </c>
      <c r="X9" s="9">
        <v>4.18</v>
      </c>
      <c r="Y9" s="9">
        <v>4.37</v>
      </c>
      <c r="Z9" s="9">
        <v>4.1100000000000003</v>
      </c>
      <c r="AA9" s="9">
        <v>4.33</v>
      </c>
      <c r="AB9" s="104">
        <v>44037400</v>
      </c>
      <c r="AC9" s="9">
        <v>4.33</v>
      </c>
      <c r="AD9" s="40">
        <f t="shared" si="0"/>
        <v>0.25999999999999979</v>
      </c>
      <c r="AE9" s="162">
        <f t="shared" si="1"/>
        <v>4.8426150121065437E-2</v>
      </c>
    </row>
    <row r="10" spans="1:31" x14ac:dyDescent="0.25">
      <c r="O10" s="11" t="s">
        <v>221</v>
      </c>
      <c r="P10" s="34"/>
      <c r="Q10" s="2">
        <f>M57</f>
        <v>434.93000000000029</v>
      </c>
      <c r="W10" s="110">
        <v>42634</v>
      </c>
      <c r="X10" s="9">
        <v>4.21</v>
      </c>
      <c r="Y10" s="9">
        <v>4.29</v>
      </c>
      <c r="Z10" s="9">
        <v>4.07</v>
      </c>
      <c r="AA10" s="9">
        <v>4.13</v>
      </c>
      <c r="AB10" s="104">
        <v>45243600</v>
      </c>
      <c r="AC10" s="9">
        <v>4.13</v>
      </c>
      <c r="AD10" s="40">
        <f t="shared" si="0"/>
        <v>0.21999999999999975</v>
      </c>
      <c r="AE10" s="162">
        <f t="shared" si="1"/>
        <v>-1.9002375296912177E-2</v>
      </c>
    </row>
    <row r="11" spans="1:31" x14ac:dyDescent="0.25">
      <c r="O11" s="11" t="s">
        <v>182</v>
      </c>
      <c r="P11" s="34"/>
      <c r="Q11" s="138">
        <f>VALUE(TRIM(CLEAN(MID(U58, FIND("(", U58)+1, 6))))</f>
        <v>0.10100000000000001</v>
      </c>
      <c r="W11" s="110">
        <v>42633</v>
      </c>
      <c r="X11" s="9">
        <v>4.3099999999999996</v>
      </c>
      <c r="Y11" s="9">
        <v>4.33</v>
      </c>
      <c r="Z11" s="9">
        <v>4.21</v>
      </c>
      <c r="AA11" s="9">
        <v>4.21</v>
      </c>
      <c r="AB11" s="104">
        <v>21813100</v>
      </c>
      <c r="AC11" s="9">
        <v>4.21</v>
      </c>
      <c r="AD11" s="40">
        <f t="shared" si="0"/>
        <v>0.12000000000000011</v>
      </c>
      <c r="AE11" s="162">
        <f t="shared" si="1"/>
        <v>-2.0930232558139528E-2</v>
      </c>
    </row>
    <row r="12" spans="1:31" x14ac:dyDescent="0.25">
      <c r="W12" s="110">
        <v>42632</v>
      </c>
      <c r="X12" s="9">
        <v>4.28</v>
      </c>
      <c r="Y12" s="9">
        <v>4.3099999999999996</v>
      </c>
      <c r="Z12" s="9">
        <v>4.21</v>
      </c>
      <c r="AA12" s="9">
        <v>4.3</v>
      </c>
      <c r="AB12" s="104">
        <v>21542400</v>
      </c>
      <c r="AC12" s="9">
        <v>4.3</v>
      </c>
      <c r="AD12" s="40">
        <f t="shared" si="0"/>
        <v>9.9999999999999645E-2</v>
      </c>
      <c r="AE12" s="162">
        <f t="shared" si="1"/>
        <v>4.6728971962615162E-3</v>
      </c>
    </row>
    <row r="13" spans="1:31" x14ac:dyDescent="0.25">
      <c r="W13" s="110">
        <v>42629</v>
      </c>
      <c r="X13" s="9">
        <v>4.3</v>
      </c>
      <c r="Y13" s="9">
        <v>4.33</v>
      </c>
      <c r="Z13" s="9">
        <v>4.0999999999999996</v>
      </c>
      <c r="AA13" s="9">
        <v>4.28</v>
      </c>
      <c r="AB13" s="104">
        <v>53904700</v>
      </c>
      <c r="AC13" s="9">
        <v>4.28</v>
      </c>
      <c r="AD13" s="40">
        <f t="shared" si="0"/>
        <v>0.23000000000000043</v>
      </c>
      <c r="AE13" s="162">
        <f t="shared" si="1"/>
        <v>-1.6091954022988353E-2</v>
      </c>
    </row>
    <row r="14" spans="1:31" x14ac:dyDescent="0.25">
      <c r="W14" s="110">
        <v>42628</v>
      </c>
      <c r="X14" s="9">
        <v>4.4000000000000004</v>
      </c>
      <c r="Y14" s="9">
        <v>4.4400000000000004</v>
      </c>
      <c r="Z14" s="9">
        <v>4.33</v>
      </c>
      <c r="AA14" s="9">
        <v>4.3499999999999996</v>
      </c>
      <c r="AB14" s="104">
        <v>18543200</v>
      </c>
      <c r="AC14" s="9">
        <v>4.3499999999999996</v>
      </c>
      <c r="AD14" s="40">
        <f t="shared" si="0"/>
        <v>0.11000000000000032</v>
      </c>
      <c r="AE14" s="162">
        <f t="shared" si="1"/>
        <v>-9.1116173120728838E-3</v>
      </c>
    </row>
    <row r="15" spans="1:31" x14ac:dyDescent="0.25">
      <c r="W15" s="110">
        <v>42627</v>
      </c>
      <c r="X15" s="9">
        <v>4.49</v>
      </c>
      <c r="Y15" s="9">
        <v>4.51</v>
      </c>
      <c r="Z15" s="9">
        <v>4.3899999999999997</v>
      </c>
      <c r="AA15" s="9">
        <v>4.3899999999999997</v>
      </c>
      <c r="AB15" s="104">
        <v>18932400</v>
      </c>
      <c r="AC15" s="9">
        <v>4.3899999999999997</v>
      </c>
      <c r="AD15" s="40">
        <f t="shared" si="0"/>
        <v>0.12000000000000011</v>
      </c>
      <c r="AE15" s="162">
        <f t="shared" si="1"/>
        <v>-2.008928571428592E-2</v>
      </c>
    </row>
    <row r="16" spans="1:31" x14ac:dyDescent="0.25">
      <c r="W16" s="110">
        <v>42626</v>
      </c>
      <c r="X16" s="9">
        <v>4.54</v>
      </c>
      <c r="Y16" s="9">
        <v>4.5599999999999996</v>
      </c>
      <c r="Z16" s="9">
        <v>4.34</v>
      </c>
      <c r="AA16" s="9">
        <v>4.4800000000000004</v>
      </c>
      <c r="AB16" s="104">
        <v>30774300</v>
      </c>
      <c r="AC16" s="9">
        <v>4.4800000000000004</v>
      </c>
      <c r="AD16" s="40">
        <f t="shared" si="0"/>
        <v>0.21999999999999975</v>
      </c>
      <c r="AE16" s="162" t="e">
        <f t="shared" si="1"/>
        <v>#DIV/0!</v>
      </c>
    </row>
    <row r="17" spans="1:31" x14ac:dyDescent="0.25">
      <c r="H17" s="72"/>
      <c r="W17" s="110">
        <v>42626</v>
      </c>
      <c r="X17" s="9" t="s">
        <v>175</v>
      </c>
      <c r="Y17" s="9"/>
      <c r="Z17" s="9"/>
      <c r="AA17" s="9"/>
      <c r="AB17" s="104"/>
      <c r="AC17" s="9"/>
      <c r="AD17" s="40">
        <f t="shared" si="0"/>
        <v>0</v>
      </c>
      <c r="AE17" s="162">
        <f t="shared" si="1"/>
        <v>-1</v>
      </c>
    </row>
    <row r="18" spans="1:31" x14ac:dyDescent="0.25">
      <c r="A18" s="32" t="s">
        <v>81</v>
      </c>
      <c r="B18" s="14"/>
      <c r="C18" s="14">
        <f>SUM(C2:C5)</f>
        <v>1200</v>
      </c>
      <c r="D18" s="18"/>
      <c r="E18" s="18"/>
      <c r="F18" s="18">
        <f>SUM(F2:F5)</f>
        <v>4952</v>
      </c>
      <c r="G18" s="14"/>
      <c r="H18" s="14">
        <f>SUM(H2:H5)</f>
        <v>400</v>
      </c>
      <c r="I18" s="18"/>
      <c r="J18" s="18"/>
      <c r="K18" s="18">
        <f>SUM(K2:K5)</f>
        <v>1679.96</v>
      </c>
      <c r="L18" s="14"/>
      <c r="M18" s="18">
        <f>SUM(M2:M5)</f>
        <v>0</v>
      </c>
      <c r="W18" s="110">
        <v>42625</v>
      </c>
      <c r="X18" s="9">
        <v>4.55</v>
      </c>
      <c r="Y18" s="9">
        <v>4.6500000000000004</v>
      </c>
      <c r="Z18" s="9">
        <v>4.5</v>
      </c>
      <c r="AA18" s="9">
        <v>4.6399999999999997</v>
      </c>
      <c r="AB18" s="104">
        <v>24529400</v>
      </c>
      <c r="AC18" s="9">
        <v>4.54</v>
      </c>
      <c r="AD18" s="40">
        <f t="shared" si="0"/>
        <v>0.15000000000000036</v>
      </c>
      <c r="AE18" s="162">
        <f t="shared" si="1"/>
        <v>1.7937219730941756E-2</v>
      </c>
    </row>
    <row r="19" spans="1:31" x14ac:dyDescent="0.25">
      <c r="W19" s="110">
        <v>42622</v>
      </c>
      <c r="X19" s="9">
        <v>4.75</v>
      </c>
      <c r="Y19" s="9">
        <v>4.8</v>
      </c>
      <c r="Z19" s="9">
        <v>4.55</v>
      </c>
      <c r="AA19" s="9">
        <v>4.5599999999999996</v>
      </c>
      <c r="AB19" s="104">
        <v>26578600</v>
      </c>
      <c r="AC19" s="9">
        <v>4.46</v>
      </c>
      <c r="AD19" s="40">
        <f t="shared" si="0"/>
        <v>0.25</v>
      </c>
      <c r="AE19" s="162">
        <f t="shared" si="1"/>
        <v>-4.2918454935622408E-2</v>
      </c>
    </row>
    <row r="20" spans="1:31" x14ac:dyDescent="0.25">
      <c r="W20" s="110">
        <v>42621</v>
      </c>
      <c r="X20" s="9">
        <v>4.75</v>
      </c>
      <c r="Y20" s="9">
        <v>4.8</v>
      </c>
      <c r="Z20" s="9">
        <v>4.71</v>
      </c>
      <c r="AA20" s="9">
        <v>4.7699999999999996</v>
      </c>
      <c r="AB20" s="104">
        <v>15791200</v>
      </c>
      <c r="AC20" s="9">
        <v>4.66</v>
      </c>
      <c r="AD20" s="40">
        <f t="shared" si="0"/>
        <v>8.9999999999999858E-2</v>
      </c>
      <c r="AE20" s="162">
        <f t="shared" si="1"/>
        <v>8.6580086580085869E-3</v>
      </c>
    </row>
    <row r="21" spans="1:31" x14ac:dyDescent="0.25">
      <c r="B21" s="552" t="s">
        <v>114</v>
      </c>
      <c r="C21" s="552" t="s">
        <v>150</v>
      </c>
      <c r="D21" s="553" t="s">
        <v>149</v>
      </c>
      <c r="E21" s="554" t="s">
        <v>151</v>
      </c>
      <c r="F21" s="555" t="s">
        <v>65</v>
      </c>
      <c r="G21" s="556" t="s">
        <v>155</v>
      </c>
      <c r="H21" s="555" t="s">
        <v>88</v>
      </c>
      <c r="I21" s="556" t="s">
        <v>159</v>
      </c>
      <c r="W21" s="110">
        <v>42620</v>
      </c>
      <c r="X21" s="9">
        <v>4.7</v>
      </c>
      <c r="Y21" s="9">
        <v>4.78</v>
      </c>
      <c r="Z21" s="9">
        <v>4.68</v>
      </c>
      <c r="AA21" s="9">
        <v>4.7300000000000004</v>
      </c>
      <c r="AB21" s="104">
        <v>21574600</v>
      </c>
      <c r="AC21" s="9">
        <v>4.62</v>
      </c>
      <c r="AD21" s="40">
        <f t="shared" si="0"/>
        <v>0.10000000000000053</v>
      </c>
      <c r="AE21" s="162">
        <f t="shared" si="1"/>
        <v>1.0940919037199182E-2</v>
      </c>
    </row>
    <row r="22" spans="1:31" x14ac:dyDescent="0.25">
      <c r="B22" s="383">
        <v>42353</v>
      </c>
      <c r="C22" s="384">
        <v>250</v>
      </c>
      <c r="D22" s="557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42619</v>
      </c>
      <c r="X22" s="9">
        <v>4.62</v>
      </c>
      <c r="Y22" s="9">
        <v>4.71</v>
      </c>
      <c r="Z22" s="9">
        <v>4.5599999999999996</v>
      </c>
      <c r="AA22" s="9">
        <v>4.68</v>
      </c>
      <c r="AB22" s="104">
        <v>19632700</v>
      </c>
      <c r="AC22" s="9">
        <v>4.57</v>
      </c>
      <c r="AD22" s="40">
        <f t="shared" si="0"/>
        <v>0.15000000000000036</v>
      </c>
      <c r="AE22" s="162">
        <f t="shared" si="1"/>
        <v>2.4663677130045025E-2</v>
      </c>
    </row>
    <row r="23" spans="1:31" x14ac:dyDescent="0.25">
      <c r="B23" s="383">
        <v>42356</v>
      </c>
      <c r="C23" s="384">
        <v>250</v>
      </c>
      <c r="D23" s="557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42615</v>
      </c>
      <c r="X23" s="9">
        <v>4.57</v>
      </c>
      <c r="Y23" s="9">
        <v>4.63</v>
      </c>
      <c r="Z23" s="9">
        <v>4.5</v>
      </c>
      <c r="AA23" s="9">
        <v>4.5599999999999996</v>
      </c>
      <c r="AB23" s="104">
        <v>15957400</v>
      </c>
      <c r="AC23" s="9">
        <v>4.46</v>
      </c>
      <c r="AD23" s="40">
        <f t="shared" si="0"/>
        <v>0.12999999999999989</v>
      </c>
      <c r="AE23" s="162">
        <f t="shared" si="1"/>
        <v>4.5045045045044585E-3</v>
      </c>
    </row>
    <row r="24" spans="1:31" x14ac:dyDescent="0.25">
      <c r="B24" s="383">
        <v>42382</v>
      </c>
      <c r="C24" s="384">
        <v>500</v>
      </c>
      <c r="D24" s="557">
        <v>4.3499999999999996</v>
      </c>
      <c r="E24" s="385">
        <v>4.17</v>
      </c>
      <c r="F24" s="385">
        <f t="shared" ref="F24:F32" si="2">C24*(E24-D24)</f>
        <v>-89.999999999999858</v>
      </c>
      <c r="G24" s="385">
        <f t="shared" ref="G24:G32" si="3">D24*C24</f>
        <v>2175</v>
      </c>
      <c r="H24" s="387">
        <f t="shared" ref="H24:H32" si="4">(E24-D24)/D24</f>
        <v>-4.1379310344827523E-2</v>
      </c>
      <c r="I24" s="385"/>
      <c r="W24" s="110">
        <v>42614</v>
      </c>
      <c r="X24" s="9">
        <v>4.62</v>
      </c>
      <c r="Y24" s="9">
        <v>4.6399999999999997</v>
      </c>
      <c r="Z24" s="9">
        <v>4.5199999999999996</v>
      </c>
      <c r="AA24" s="9">
        <v>4.54</v>
      </c>
      <c r="AB24" s="104">
        <v>19165700</v>
      </c>
      <c r="AC24" s="9">
        <v>4.4400000000000004</v>
      </c>
      <c r="AD24" s="40">
        <f t="shared" si="0"/>
        <v>0.12000000000000011</v>
      </c>
      <c r="AE24" s="162">
        <f t="shared" si="1"/>
        <v>-1.3333333333333197E-2</v>
      </c>
    </row>
    <row r="25" spans="1:31" x14ac:dyDescent="0.25">
      <c r="B25" s="383">
        <v>42398</v>
      </c>
      <c r="C25" s="384">
        <v>250</v>
      </c>
      <c r="D25" s="557">
        <v>4.18</v>
      </c>
      <c r="E25" s="385">
        <v>4.5199999999999996</v>
      </c>
      <c r="F25" s="385">
        <f t="shared" si="2"/>
        <v>84.999999999999972</v>
      </c>
      <c r="G25" s="385">
        <f t="shared" si="3"/>
        <v>1045</v>
      </c>
      <c r="H25" s="387">
        <f t="shared" si="4"/>
        <v>8.1339712918660254E-2</v>
      </c>
      <c r="I25" s="385"/>
      <c r="W25" s="110">
        <v>42613</v>
      </c>
      <c r="X25" s="9">
        <v>4.58</v>
      </c>
      <c r="Y25" s="9">
        <v>4.66</v>
      </c>
      <c r="Z25" s="9">
        <v>4.58</v>
      </c>
      <c r="AA25" s="9">
        <v>4.5999999999999996</v>
      </c>
      <c r="AB25" s="104">
        <v>11228100</v>
      </c>
      <c r="AC25" s="9">
        <v>4.5</v>
      </c>
      <c r="AD25" s="40">
        <f t="shared" si="0"/>
        <v>8.0000000000000071E-2</v>
      </c>
      <c r="AE25" s="162">
        <f t="shared" si="1"/>
        <v>-6.6225165562914245E-3</v>
      </c>
    </row>
    <row r="26" spans="1:31" x14ac:dyDescent="0.25">
      <c r="B26" s="383">
        <v>42402</v>
      </c>
      <c r="C26" s="384">
        <v>500</v>
      </c>
      <c r="D26" s="557">
        <v>4.2699999999999996</v>
      </c>
      <c r="E26" s="385">
        <v>4.3499999999999996</v>
      </c>
      <c r="F26" s="385">
        <f t="shared" si="2"/>
        <v>40.000000000000036</v>
      </c>
      <c r="G26" s="385">
        <f t="shared" si="3"/>
        <v>2135</v>
      </c>
      <c r="H26" s="387">
        <f t="shared" si="4"/>
        <v>1.8735362997658097E-2</v>
      </c>
      <c r="I26" s="385"/>
      <c r="W26" s="110">
        <v>42612</v>
      </c>
      <c r="X26" s="9">
        <v>4.6500000000000004</v>
      </c>
      <c r="Y26" s="9">
        <v>4.71</v>
      </c>
      <c r="Z26" s="9">
        <v>4.62</v>
      </c>
      <c r="AA26" s="9">
        <v>4.63</v>
      </c>
      <c r="AB26" s="104">
        <v>12559700</v>
      </c>
      <c r="AC26" s="9">
        <v>4.53</v>
      </c>
      <c r="AD26" s="40">
        <f t="shared" si="0"/>
        <v>8.9999999999999858E-2</v>
      </c>
      <c r="AE26" s="162">
        <f t="shared" si="1"/>
        <v>-4.395604395604269E-3</v>
      </c>
    </row>
    <row r="27" spans="1:31" x14ac:dyDescent="0.25">
      <c r="B27" s="383">
        <v>42403</v>
      </c>
      <c r="C27" s="384">
        <v>500</v>
      </c>
      <c r="D27" s="557">
        <v>4.2699999999999996</v>
      </c>
      <c r="E27" s="385">
        <v>4.5999999999999996</v>
      </c>
      <c r="F27" s="385">
        <f t="shared" si="2"/>
        <v>165.00000000000003</v>
      </c>
      <c r="G27" s="385">
        <f t="shared" si="3"/>
        <v>2135</v>
      </c>
      <c r="H27" s="387">
        <f t="shared" si="4"/>
        <v>7.7283372365339609E-2</v>
      </c>
      <c r="I27" s="385"/>
      <c r="W27" s="110">
        <v>42611</v>
      </c>
      <c r="X27" s="9">
        <v>4.6399999999999997</v>
      </c>
      <c r="Y27" s="9">
        <v>4.71</v>
      </c>
      <c r="Z27" s="9">
        <v>4.62</v>
      </c>
      <c r="AA27" s="9">
        <v>4.66</v>
      </c>
      <c r="AB27" s="104">
        <v>13947700</v>
      </c>
      <c r="AC27" s="9">
        <v>4.55</v>
      </c>
      <c r="AD27" s="40">
        <f t="shared" si="0"/>
        <v>8.9999999999999858E-2</v>
      </c>
      <c r="AE27" s="162">
        <f t="shared" si="1"/>
        <v>8.8691796008868451E-3</v>
      </c>
    </row>
    <row r="28" spans="1:31" x14ac:dyDescent="0.25">
      <c r="B28" s="383">
        <v>42418</v>
      </c>
      <c r="C28" s="384">
        <v>250</v>
      </c>
      <c r="D28" s="557">
        <v>4.09</v>
      </c>
      <c r="E28" s="385">
        <v>4.25</v>
      </c>
      <c r="F28" s="385">
        <f t="shared" si="2"/>
        <v>40.000000000000036</v>
      </c>
      <c r="G28" s="385">
        <f t="shared" si="3"/>
        <v>1022.5</v>
      </c>
      <c r="H28" s="387">
        <f t="shared" si="4"/>
        <v>3.911980440097803E-2</v>
      </c>
      <c r="I28" s="385"/>
      <c r="W28" s="110">
        <v>42608</v>
      </c>
      <c r="X28" s="9">
        <v>4.6500000000000004</v>
      </c>
      <c r="Y28" s="9">
        <v>4.67</v>
      </c>
      <c r="Z28" s="9">
        <v>4.5999999999999996</v>
      </c>
      <c r="AA28" s="9">
        <v>4.6100000000000003</v>
      </c>
      <c r="AB28" s="104">
        <v>14266700</v>
      </c>
      <c r="AC28" s="9">
        <v>4.51</v>
      </c>
      <c r="AD28" s="40">
        <f t="shared" si="0"/>
        <v>7.0000000000000284E-2</v>
      </c>
      <c r="AE28" s="162">
        <f t="shared" si="1"/>
        <v>-2.2123893805309214E-3</v>
      </c>
    </row>
    <row r="29" spans="1:31" x14ac:dyDescent="0.25">
      <c r="B29" s="383">
        <v>42421</v>
      </c>
      <c r="C29" s="384">
        <v>250</v>
      </c>
      <c r="D29" s="557">
        <v>4.09</v>
      </c>
      <c r="E29" s="385">
        <v>4.4400000000000004</v>
      </c>
      <c r="F29" s="385">
        <f t="shared" si="2"/>
        <v>87.500000000000128</v>
      </c>
      <c r="G29" s="385">
        <f t="shared" si="3"/>
        <v>1022.5</v>
      </c>
      <c r="H29" s="387">
        <f t="shared" si="4"/>
        <v>8.5574572127139495E-2</v>
      </c>
      <c r="I29" s="385"/>
      <c r="W29" s="110">
        <v>42607</v>
      </c>
      <c r="X29" s="9">
        <v>4.67</v>
      </c>
      <c r="Y29" s="9">
        <v>4.6900000000000004</v>
      </c>
      <c r="Z29" s="9">
        <v>4.6100000000000003</v>
      </c>
      <c r="AA29" s="9">
        <v>4.62</v>
      </c>
      <c r="AB29" s="104">
        <v>9960900</v>
      </c>
      <c r="AC29" s="9">
        <v>4.5199999999999996</v>
      </c>
      <c r="AD29" s="40">
        <f t="shared" si="0"/>
        <v>8.0000000000000071E-2</v>
      </c>
      <c r="AE29" s="162">
        <f t="shared" si="1"/>
        <v>-6.593406593406681E-3</v>
      </c>
    </row>
    <row r="30" spans="1:31" x14ac:dyDescent="0.25">
      <c r="B30" s="383">
        <v>42424</v>
      </c>
      <c r="C30" s="384">
        <v>250</v>
      </c>
      <c r="D30" s="557">
        <v>4.09</v>
      </c>
      <c r="E30" s="385">
        <v>5.3</v>
      </c>
      <c r="F30" s="385">
        <f t="shared" si="2"/>
        <v>302.5</v>
      </c>
      <c r="G30" s="385">
        <f t="shared" si="3"/>
        <v>1022.5</v>
      </c>
      <c r="H30" s="387">
        <f t="shared" si="4"/>
        <v>0.29584352078239606</v>
      </c>
      <c r="I30" s="385"/>
      <c r="W30" s="110">
        <v>42606</v>
      </c>
      <c r="X30" s="9">
        <v>4.6500000000000004</v>
      </c>
      <c r="Y30" s="9">
        <v>4.7</v>
      </c>
      <c r="Z30" s="9">
        <v>4.6399999999999997</v>
      </c>
      <c r="AA30" s="9">
        <v>4.66</v>
      </c>
      <c r="AB30" s="104">
        <v>11191600</v>
      </c>
      <c r="AC30" s="9">
        <v>4.55</v>
      </c>
      <c r="AD30" s="40">
        <f t="shared" si="0"/>
        <v>6.0000000000000497E-2</v>
      </c>
      <c r="AE30" s="162">
        <f t="shared" si="1"/>
        <v>2.2026431718060735E-3</v>
      </c>
    </row>
    <row r="31" spans="1:31" x14ac:dyDescent="0.25">
      <c r="B31" s="383">
        <v>42430</v>
      </c>
      <c r="C31" s="384">
        <v>250</v>
      </c>
      <c r="D31" s="557">
        <v>4.09</v>
      </c>
      <c r="E31" s="385">
        <v>5.47</v>
      </c>
      <c r="F31" s="488">
        <f t="shared" si="2"/>
        <v>345</v>
      </c>
      <c r="G31" s="385">
        <f t="shared" si="3"/>
        <v>1022.5</v>
      </c>
      <c r="H31" s="387">
        <f t="shared" si="4"/>
        <v>0.33740831295843521</v>
      </c>
      <c r="I31" s="385"/>
      <c r="W31" s="110">
        <v>42605</v>
      </c>
      <c r="X31" s="9">
        <v>4.6900000000000004</v>
      </c>
      <c r="Y31" s="9">
        <v>4.7</v>
      </c>
      <c r="Z31" s="9">
        <v>4.62</v>
      </c>
      <c r="AA31" s="9">
        <v>4.6500000000000004</v>
      </c>
      <c r="AB31" s="104">
        <v>12520900</v>
      </c>
      <c r="AC31" s="9">
        <v>4.54</v>
      </c>
      <c r="AD31" s="40">
        <f t="shared" si="0"/>
        <v>8.0000000000000071E-2</v>
      </c>
      <c r="AE31" s="162">
        <f t="shared" si="1"/>
        <v>0</v>
      </c>
    </row>
    <row r="32" spans="1:31" x14ac:dyDescent="0.25">
      <c r="B32" s="383">
        <v>42431</v>
      </c>
      <c r="C32" s="384">
        <v>250</v>
      </c>
      <c r="D32" s="557">
        <v>4.09</v>
      </c>
      <c r="E32" s="385">
        <v>5.63</v>
      </c>
      <c r="F32" s="488">
        <f t="shared" si="2"/>
        <v>385</v>
      </c>
      <c r="G32" s="385">
        <f t="shared" si="3"/>
        <v>1022.5</v>
      </c>
      <c r="H32" s="387">
        <f t="shared" si="4"/>
        <v>0.37652811735941322</v>
      </c>
      <c r="I32" s="385"/>
      <c r="W32" s="110">
        <v>42604</v>
      </c>
      <c r="X32" s="9">
        <v>4.72</v>
      </c>
      <c r="Y32" s="9">
        <v>4.72</v>
      </c>
      <c r="Z32" s="9">
        <v>4.6100000000000003</v>
      </c>
      <c r="AA32" s="9">
        <v>4.6399999999999997</v>
      </c>
      <c r="AB32" s="104">
        <v>17513400</v>
      </c>
      <c r="AC32" s="9">
        <v>4.54</v>
      </c>
      <c r="AD32" s="40">
        <f t="shared" si="0"/>
        <v>0.10999999999999943</v>
      </c>
      <c r="AE32" s="162">
        <f t="shared" si="1"/>
        <v>-8.733624454148492E-3</v>
      </c>
    </row>
    <row r="33" spans="2:31" x14ac:dyDescent="0.25">
      <c r="B33" s="383">
        <v>42436</v>
      </c>
      <c r="C33" s="384">
        <v>0</v>
      </c>
      <c r="D33" s="557"/>
      <c r="E33" s="385">
        <v>5.79</v>
      </c>
      <c r="F33" s="488">
        <v>434.93</v>
      </c>
      <c r="G33" s="385"/>
      <c r="H33" s="387"/>
      <c r="I33" s="385"/>
      <c r="W33" s="110">
        <v>42601</v>
      </c>
      <c r="X33" s="9">
        <v>4.8</v>
      </c>
      <c r="Y33" s="9">
        <v>4.8099999999999996</v>
      </c>
      <c r="Z33" s="9">
        <v>4.66</v>
      </c>
      <c r="AA33" s="9">
        <v>4.6900000000000004</v>
      </c>
      <c r="AB33" s="104">
        <v>16956700</v>
      </c>
      <c r="AC33" s="9">
        <v>4.58</v>
      </c>
      <c r="AD33" s="40">
        <f t="shared" si="0"/>
        <v>0.14999999999999947</v>
      </c>
      <c r="AE33" s="162">
        <f t="shared" si="1"/>
        <v>-1.9271948608136968E-2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42600</v>
      </c>
      <c r="X34" s="9">
        <v>4.7699999999999996</v>
      </c>
      <c r="Y34" s="9">
        <v>4.8</v>
      </c>
      <c r="Z34" s="9">
        <v>4.71</v>
      </c>
      <c r="AA34" s="9">
        <v>4.78</v>
      </c>
      <c r="AB34" s="104">
        <v>17829600</v>
      </c>
      <c r="AC34" s="9">
        <v>4.67</v>
      </c>
      <c r="AD34" s="40">
        <f t="shared" si="0"/>
        <v>8.9999999999999858E-2</v>
      </c>
      <c r="AE34" s="162">
        <f t="shared" si="1"/>
        <v>1.3015184381778733E-2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5" t="s">
        <v>65</v>
      </c>
      <c r="G35" s="229" t="s">
        <v>155</v>
      </c>
      <c r="H35" s="195" t="s">
        <v>88</v>
      </c>
      <c r="I35" s="229" t="s">
        <v>159</v>
      </c>
      <c r="W35" s="110">
        <v>42599</v>
      </c>
      <c r="X35" s="9">
        <v>4.8499999999999996</v>
      </c>
      <c r="Y35" s="9">
        <v>4.87</v>
      </c>
      <c r="Z35" s="9">
        <v>4.71</v>
      </c>
      <c r="AA35" s="9">
        <v>4.72</v>
      </c>
      <c r="AB35" s="104">
        <v>28260500</v>
      </c>
      <c r="AC35" s="9">
        <v>4.6100000000000003</v>
      </c>
      <c r="AD35" s="40">
        <f t="shared" si="0"/>
        <v>0.16000000000000014</v>
      </c>
      <c r="AE35" s="162">
        <f t="shared" si="1"/>
        <v>-2.7426160337552741E-2</v>
      </c>
    </row>
    <row r="36" spans="2:31" x14ac:dyDescent="0.25">
      <c r="B36" s="193">
        <v>42629</v>
      </c>
      <c r="C36" s="10">
        <v>400</v>
      </c>
      <c r="D36" s="202">
        <v>4.28</v>
      </c>
      <c r="E36" s="40">
        <v>4.28</v>
      </c>
      <c r="F36" s="40">
        <f t="shared" ref="F36:F42" si="5">C36*(E36-D36)</f>
        <v>0</v>
      </c>
      <c r="G36" s="40">
        <f t="shared" ref="G36:G42" si="6">D36*C36</f>
        <v>1712</v>
      </c>
      <c r="H36" s="232">
        <f t="shared" ref="H36:H42" si="7">(E36-D36)/D36</f>
        <v>0</v>
      </c>
      <c r="I36" s="40"/>
      <c r="W36" s="110">
        <v>42598</v>
      </c>
      <c r="X36" s="9">
        <v>4.91</v>
      </c>
      <c r="Y36" s="9">
        <v>4.91</v>
      </c>
      <c r="Z36" s="9">
        <v>4.84</v>
      </c>
      <c r="AA36" s="9">
        <v>4.8499999999999996</v>
      </c>
      <c r="AB36" s="104">
        <v>13670600</v>
      </c>
      <c r="AC36" s="9">
        <v>4.74</v>
      </c>
      <c r="AD36" s="40">
        <f t="shared" si="0"/>
        <v>7.0000000000000284E-2</v>
      </c>
      <c r="AE36" s="162">
        <f t="shared" si="1"/>
        <v>-1.0438413361169019E-2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5"/>
        <v>7.9999999999998295</v>
      </c>
      <c r="G37" s="40">
        <f t="shared" si="6"/>
        <v>1712</v>
      </c>
      <c r="H37" s="232">
        <f t="shared" si="7"/>
        <v>4.6728971962615821E-3</v>
      </c>
      <c r="I37" s="40"/>
      <c r="W37" s="110">
        <v>42597</v>
      </c>
      <c r="X37" s="9">
        <v>4.8499999999999996</v>
      </c>
      <c r="Y37" s="9">
        <v>4.9000000000000004</v>
      </c>
      <c r="Z37" s="9">
        <v>4.83</v>
      </c>
      <c r="AA37" s="9">
        <v>4.9000000000000004</v>
      </c>
      <c r="AB37" s="104">
        <v>15472800</v>
      </c>
      <c r="AC37" s="9">
        <v>4.79</v>
      </c>
      <c r="AD37" s="40">
        <f t="shared" si="0"/>
        <v>7.0000000000000284E-2</v>
      </c>
      <c r="AE37" s="162">
        <f t="shared" si="1"/>
        <v>1.0548523206751037E-2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5"/>
        <v>-28.000000000000114</v>
      </c>
      <c r="G38" s="40">
        <f t="shared" si="6"/>
        <v>1712</v>
      </c>
      <c r="H38" s="232">
        <f t="shared" si="7"/>
        <v>-1.6355140186915952E-2</v>
      </c>
      <c r="I38" s="40"/>
      <c r="W38" s="110">
        <v>42594</v>
      </c>
      <c r="X38" s="9">
        <v>4.8499999999999996</v>
      </c>
      <c r="Y38" s="9">
        <v>4.87</v>
      </c>
      <c r="Z38" s="9">
        <v>4.82</v>
      </c>
      <c r="AA38" s="9">
        <v>4.8499999999999996</v>
      </c>
      <c r="AB38" s="104">
        <v>14199400</v>
      </c>
      <c r="AC38" s="9">
        <v>4.74</v>
      </c>
      <c r="AD38" s="40">
        <f t="shared" si="0"/>
        <v>4.9999999999999822E-2</v>
      </c>
      <c r="AE38" s="162">
        <f t="shared" si="1"/>
        <v>0</v>
      </c>
    </row>
    <row r="39" spans="2:31" x14ac:dyDescent="0.25">
      <c r="B39" s="193">
        <v>42634</v>
      </c>
      <c r="C39" s="7">
        <v>800</v>
      </c>
      <c r="D39" s="604">
        <v>4.18</v>
      </c>
      <c r="E39" s="40">
        <v>4.13</v>
      </c>
      <c r="F39" s="40">
        <f t="shared" si="5"/>
        <v>-39.999999999999858</v>
      </c>
      <c r="G39" s="40">
        <f t="shared" si="6"/>
        <v>3344</v>
      </c>
      <c r="H39" s="232">
        <f t="shared" si="7"/>
        <v>-1.1961722488038236E-2</v>
      </c>
      <c r="I39" s="40"/>
      <c r="W39" s="110">
        <v>42593</v>
      </c>
      <c r="X39" s="9">
        <v>4.91</v>
      </c>
      <c r="Y39" s="9">
        <v>4.9400000000000004</v>
      </c>
      <c r="Z39" s="9">
        <v>4.8099999999999996</v>
      </c>
      <c r="AA39" s="9">
        <v>4.8499999999999996</v>
      </c>
      <c r="AB39" s="104">
        <v>15006800</v>
      </c>
      <c r="AC39" s="9">
        <v>4.74</v>
      </c>
      <c r="AD39" s="40">
        <f t="shared" si="0"/>
        <v>0.13000000000000078</v>
      </c>
      <c r="AE39" s="162">
        <f t="shared" si="1"/>
        <v>-6.2893081761005165E-3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5"/>
        <v>67.960000000000065</v>
      </c>
      <c r="G40" s="40">
        <f t="shared" si="6"/>
        <v>1664.04</v>
      </c>
      <c r="H40" s="232">
        <f t="shared" si="7"/>
        <v>4.0840364414317001E-2</v>
      </c>
      <c r="I40" s="40"/>
      <c r="O40" s="584" t="s">
        <v>78</v>
      </c>
      <c r="P40" s="584"/>
      <c r="W40" s="110">
        <v>42592</v>
      </c>
      <c r="X40" s="9">
        <v>4.96</v>
      </c>
      <c r="Y40" s="9">
        <v>4.97</v>
      </c>
      <c r="Z40" s="9">
        <v>4.8600000000000003</v>
      </c>
      <c r="AA40" s="9">
        <v>4.88</v>
      </c>
      <c r="AB40" s="104">
        <v>17018900</v>
      </c>
      <c r="AC40" s="9">
        <v>4.7699999999999996</v>
      </c>
      <c r="AD40" s="40">
        <f t="shared" si="0"/>
        <v>0.10999999999999943</v>
      </c>
      <c r="AE40" s="162">
        <f t="shared" si="1"/>
        <v>-1.4462809917355379E-2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5"/>
        <v>-3.9999999999906777E-2</v>
      </c>
      <c r="G41" s="40">
        <f t="shared" si="6"/>
        <v>1664.04</v>
      </c>
      <c r="H41" s="232">
        <f t="shared" si="7"/>
        <v>-2.4037883704662615E-5</v>
      </c>
      <c r="I41" s="40"/>
      <c r="O41" s="83">
        <v>1.1000000000000001</v>
      </c>
      <c r="P41" s="83">
        <f>O41*$Q$4</f>
        <v>4.4330000000000007</v>
      </c>
      <c r="Q41" s="2"/>
      <c r="W41" s="110">
        <v>42591</v>
      </c>
      <c r="X41" s="9">
        <v>4.95</v>
      </c>
      <c r="Y41" s="9">
        <v>4.9800000000000004</v>
      </c>
      <c r="Z41" s="9">
        <v>4.88</v>
      </c>
      <c r="AA41" s="9">
        <v>4.95</v>
      </c>
      <c r="AB41" s="104">
        <v>16059800</v>
      </c>
      <c r="AC41" s="9">
        <v>4.84</v>
      </c>
      <c r="AD41" s="40">
        <f t="shared" si="0"/>
        <v>0.10000000000000053</v>
      </c>
      <c r="AE41" s="162">
        <f t="shared" si="1"/>
        <v>4.1493775933609811E-3</v>
      </c>
    </row>
    <row r="42" spans="2:31" ht="20.25" thickBot="1" x14ac:dyDescent="0.35">
      <c r="B42" s="193">
        <v>42648</v>
      </c>
      <c r="C42" s="7">
        <v>800</v>
      </c>
      <c r="D42" s="604">
        <v>4.0900499999999997</v>
      </c>
      <c r="E42" s="40">
        <v>4.03</v>
      </c>
      <c r="F42" s="236">
        <f t="shared" si="5"/>
        <v>-48.039999999999594</v>
      </c>
      <c r="G42" s="40">
        <f t="shared" si="6"/>
        <v>3272.04</v>
      </c>
      <c r="H42" s="232">
        <f t="shared" si="7"/>
        <v>-1.4681972103030402E-2</v>
      </c>
      <c r="I42" s="40">
        <v>4</v>
      </c>
      <c r="O42" s="83">
        <v>1.0900000000000001</v>
      </c>
      <c r="P42" s="83">
        <f t="shared" ref="P42:P61" si="8">O42*$Q$4</f>
        <v>4.3927000000000005</v>
      </c>
      <c r="Q42" s="2"/>
      <c r="T42" s="91" t="s">
        <v>113</v>
      </c>
      <c r="W42" s="110">
        <v>42590</v>
      </c>
      <c r="X42" s="9">
        <v>4.88</v>
      </c>
      <c r="Y42" s="9">
        <v>4.95</v>
      </c>
      <c r="Z42" s="9">
        <v>4.87</v>
      </c>
      <c r="AA42" s="9">
        <v>4.93</v>
      </c>
      <c r="AB42" s="104">
        <v>14709700</v>
      </c>
      <c r="AC42" s="9">
        <v>4.82</v>
      </c>
      <c r="AD42" s="40">
        <f t="shared" si="0"/>
        <v>8.0000000000000071E-2</v>
      </c>
      <c r="AE42" s="162">
        <f t="shared" si="1"/>
        <v>1.4736842105263159E-2</v>
      </c>
    </row>
    <row r="43" spans="2:31" ht="15.75" thickTop="1" x14ac:dyDescent="0.25">
      <c r="B43" s="193"/>
      <c r="C43" s="10"/>
      <c r="D43" s="202"/>
      <c r="E43" s="40"/>
      <c r="F43" s="236"/>
      <c r="G43" s="40"/>
      <c r="H43" s="232"/>
      <c r="I43" s="40"/>
      <c r="O43" s="83">
        <v>1.08</v>
      </c>
      <c r="P43" s="83">
        <f t="shared" si="8"/>
        <v>4.3524000000000003</v>
      </c>
      <c r="Q43" s="2"/>
      <c r="T43" s="128" t="s">
        <v>98</v>
      </c>
      <c r="U43" s="98">
        <v>4.16</v>
      </c>
      <c r="W43" s="110">
        <v>42587</v>
      </c>
      <c r="X43" s="9">
        <v>4.96</v>
      </c>
      <c r="Y43" s="9">
        <v>4.9800000000000004</v>
      </c>
      <c r="Z43" s="9">
        <v>4.8499999999999996</v>
      </c>
      <c r="AA43" s="9">
        <v>4.8600000000000003</v>
      </c>
      <c r="AB43" s="104">
        <v>22395000</v>
      </c>
      <c r="AC43" s="9">
        <v>4.75</v>
      </c>
      <c r="AD43" s="40">
        <f t="shared" si="0"/>
        <v>0.13000000000000078</v>
      </c>
      <c r="AE43" s="162">
        <f t="shared" si="1"/>
        <v>-1.4522821576763545E-2</v>
      </c>
    </row>
    <row r="44" spans="2:31" x14ac:dyDescent="0.25">
      <c r="B44" s="193"/>
      <c r="C44" s="10"/>
      <c r="D44" s="202"/>
      <c r="E44" s="40"/>
      <c r="F44" s="236"/>
      <c r="G44" s="40"/>
      <c r="H44" s="232"/>
      <c r="I44" s="40"/>
      <c r="O44" s="83">
        <v>1.07</v>
      </c>
      <c r="P44" s="83">
        <f t="shared" si="8"/>
        <v>4.3121000000000009</v>
      </c>
      <c r="Q44" s="2"/>
      <c r="T44" s="93" t="s">
        <v>99</v>
      </c>
      <c r="U44" s="88">
        <v>4.16</v>
      </c>
      <c r="W44" s="110">
        <v>42586</v>
      </c>
      <c r="X44" s="9">
        <v>4.88</v>
      </c>
      <c r="Y44" s="9">
        <v>4.96</v>
      </c>
      <c r="Z44" s="9">
        <v>4.7699999999999996</v>
      </c>
      <c r="AA44" s="9">
        <v>4.93</v>
      </c>
      <c r="AB44" s="104">
        <v>27512400</v>
      </c>
      <c r="AC44" s="9">
        <v>4.82</v>
      </c>
      <c r="AD44" s="40">
        <f t="shared" si="0"/>
        <v>0.19000000000000039</v>
      </c>
      <c r="AE44" s="162">
        <f t="shared" si="1"/>
        <v>2.3354564755838636E-2</v>
      </c>
    </row>
    <row r="45" spans="2:31" x14ac:dyDescent="0.25">
      <c r="B45" s="193"/>
      <c r="C45" s="10"/>
      <c r="D45" s="202"/>
      <c r="E45" s="40"/>
      <c r="F45" s="236"/>
      <c r="G45" s="40"/>
      <c r="H45" s="232"/>
      <c r="I45" s="40"/>
      <c r="O45" s="83">
        <v>1.06</v>
      </c>
      <c r="P45" s="83">
        <f t="shared" si="8"/>
        <v>4.2718000000000007</v>
      </c>
      <c r="Q45" s="2"/>
      <c r="T45" s="93" t="s">
        <v>100</v>
      </c>
      <c r="U45" s="88" t="s">
        <v>528</v>
      </c>
      <c r="W45" s="110">
        <v>42585</v>
      </c>
      <c r="X45" s="9">
        <v>4.8499999999999996</v>
      </c>
      <c r="Y45" s="9">
        <v>4.87</v>
      </c>
      <c r="Z45" s="9">
        <v>4.76</v>
      </c>
      <c r="AA45" s="9">
        <v>4.82</v>
      </c>
      <c r="AB45" s="104">
        <v>27920700</v>
      </c>
      <c r="AC45" s="9">
        <v>4.71</v>
      </c>
      <c r="AD45" s="40">
        <f t="shared" si="0"/>
        <v>0.11000000000000032</v>
      </c>
      <c r="AE45" s="162">
        <f t="shared" si="1"/>
        <v>-6.3291139240506666E-3</v>
      </c>
    </row>
    <row r="46" spans="2:31" x14ac:dyDescent="0.25">
      <c r="B46" s="193"/>
      <c r="C46" s="10"/>
      <c r="D46" s="202"/>
      <c r="E46" s="40"/>
      <c r="F46" s="236"/>
      <c r="G46" s="40"/>
      <c r="H46" s="232"/>
      <c r="I46" s="40"/>
      <c r="O46" s="83">
        <v>1.05</v>
      </c>
      <c r="P46" s="83">
        <f t="shared" si="8"/>
        <v>4.2315000000000005</v>
      </c>
      <c r="Q46" s="2"/>
      <c r="T46" s="93" t="s">
        <v>101</v>
      </c>
      <c r="U46" s="88" t="s">
        <v>529</v>
      </c>
      <c r="W46" s="110">
        <v>42584</v>
      </c>
      <c r="X46" s="9">
        <v>4.93</v>
      </c>
      <c r="Y46" s="9">
        <v>4.9400000000000004</v>
      </c>
      <c r="Z46" s="9">
        <v>4.66</v>
      </c>
      <c r="AA46" s="9">
        <v>4.8499999999999996</v>
      </c>
      <c r="AB46" s="104">
        <v>70072300</v>
      </c>
      <c r="AC46" s="9">
        <v>4.74</v>
      </c>
      <c r="AD46" s="40">
        <f t="shared" si="0"/>
        <v>0.28000000000000025</v>
      </c>
      <c r="AE46" s="162">
        <f t="shared" si="1"/>
        <v>-4.6277665995975714E-2</v>
      </c>
    </row>
    <row r="47" spans="2:31" x14ac:dyDescent="0.25">
      <c r="B47" s="193"/>
      <c r="C47" s="10"/>
      <c r="D47" s="202"/>
      <c r="E47" s="40"/>
      <c r="F47" s="236"/>
      <c r="G47" s="40"/>
      <c r="H47" s="232"/>
      <c r="I47" s="40"/>
      <c r="O47" s="83">
        <v>1.04</v>
      </c>
      <c r="P47" s="83">
        <f t="shared" si="8"/>
        <v>4.1912000000000003</v>
      </c>
      <c r="Q47" s="2"/>
      <c r="T47" s="93" t="s">
        <v>102</v>
      </c>
      <c r="U47" s="88">
        <v>5.8</v>
      </c>
      <c r="W47" s="110">
        <v>42583</v>
      </c>
      <c r="X47" s="9">
        <v>5.2</v>
      </c>
      <c r="Y47" s="9">
        <v>5.22</v>
      </c>
      <c r="Z47" s="9">
        <v>5.0599999999999996</v>
      </c>
      <c r="AA47" s="9">
        <v>5.08</v>
      </c>
      <c r="AB47" s="104">
        <v>22528900</v>
      </c>
      <c r="AC47" s="9">
        <v>4.97</v>
      </c>
      <c r="AD47" s="40">
        <f t="shared" si="0"/>
        <v>0.16000000000000014</v>
      </c>
      <c r="AE47" s="162">
        <f t="shared" si="1"/>
        <v>-2.1653543307086687E-2</v>
      </c>
    </row>
    <row r="48" spans="2:31" x14ac:dyDescent="0.25">
      <c r="O48" s="83">
        <v>1.03</v>
      </c>
      <c r="P48" s="83">
        <f t="shared" si="8"/>
        <v>4.1509</v>
      </c>
      <c r="Q48" s="2"/>
      <c r="T48" s="93" t="s">
        <v>103</v>
      </c>
      <c r="U48" s="88">
        <v>0.69908700000000001</v>
      </c>
      <c r="W48" s="110">
        <v>42580</v>
      </c>
      <c r="X48" s="9">
        <v>5.0999999999999996</v>
      </c>
      <c r="Y48" s="9">
        <v>5.2</v>
      </c>
      <c r="Z48" s="9">
        <v>5.0999999999999996</v>
      </c>
      <c r="AA48" s="9">
        <v>5.2</v>
      </c>
      <c r="AB48" s="104">
        <v>14295600</v>
      </c>
      <c r="AC48" s="9">
        <v>5.08</v>
      </c>
      <c r="AD48" s="40">
        <f t="shared" si="0"/>
        <v>0.10000000000000053</v>
      </c>
      <c r="AE48" s="162">
        <f t="shared" si="1"/>
        <v>2.2132796780684139E-2</v>
      </c>
    </row>
    <row r="49" spans="1:31" x14ac:dyDescent="0.25">
      <c r="O49" s="83">
        <v>1.02</v>
      </c>
      <c r="P49" s="83">
        <f t="shared" si="8"/>
        <v>4.1106000000000007</v>
      </c>
      <c r="Q49" s="2"/>
      <c r="T49" s="93" t="s">
        <v>104</v>
      </c>
      <c r="U49" s="88" t="s">
        <v>429</v>
      </c>
      <c r="W49" s="110">
        <v>42579</v>
      </c>
      <c r="X49" s="9">
        <v>5.09</v>
      </c>
      <c r="Y49" s="9">
        <v>5.14</v>
      </c>
      <c r="Z49" s="9">
        <v>5.08</v>
      </c>
      <c r="AA49" s="9">
        <v>5.09</v>
      </c>
      <c r="AB49" s="104">
        <v>9470900</v>
      </c>
      <c r="AC49" s="9">
        <v>4.97</v>
      </c>
      <c r="AD49" s="40">
        <f t="shared" si="0"/>
        <v>5.9999999999999609E-2</v>
      </c>
      <c r="AE49" s="162">
        <f t="shared" si="1"/>
        <v>0</v>
      </c>
    </row>
    <row r="50" spans="1:31" x14ac:dyDescent="0.25">
      <c r="O50" s="83">
        <v>1.01</v>
      </c>
      <c r="P50" s="83">
        <f t="shared" si="8"/>
        <v>4.0703000000000005</v>
      </c>
      <c r="Q50" s="2"/>
      <c r="T50" s="93"/>
      <c r="U50" s="88"/>
      <c r="W50" s="110">
        <v>42578</v>
      </c>
      <c r="X50" s="9">
        <v>5.15</v>
      </c>
      <c r="Y50" s="9">
        <v>5.17</v>
      </c>
      <c r="Z50" s="9">
        <v>5.07</v>
      </c>
      <c r="AA50" s="9">
        <v>5.09</v>
      </c>
      <c r="AB50" s="104">
        <v>13254600</v>
      </c>
      <c r="AC50" s="9">
        <v>4.97</v>
      </c>
      <c r="AD50" s="40">
        <f t="shared" si="0"/>
        <v>9.9999999999999645E-2</v>
      </c>
      <c r="AE50" s="162">
        <f t="shared" si="1"/>
        <v>-1.1928429423459397E-2</v>
      </c>
    </row>
    <row r="51" spans="1:31" x14ac:dyDescent="0.25">
      <c r="O51" s="83">
        <v>1</v>
      </c>
      <c r="P51" s="83">
        <f t="shared" si="8"/>
        <v>4.03</v>
      </c>
      <c r="Q51" s="2"/>
      <c r="T51" s="93" t="s">
        <v>105</v>
      </c>
      <c r="U51" s="88" t="s">
        <v>530</v>
      </c>
      <c r="W51" s="110">
        <v>42577</v>
      </c>
      <c r="X51" s="9">
        <v>5.15</v>
      </c>
      <c r="Y51" s="9">
        <v>5.19</v>
      </c>
      <c r="Z51" s="9">
        <v>5.1100000000000003</v>
      </c>
      <c r="AA51" s="9">
        <v>5.15</v>
      </c>
      <c r="AB51" s="104">
        <v>7036000</v>
      </c>
      <c r="AC51" s="9">
        <v>5.03</v>
      </c>
      <c r="AD51" s="40">
        <f t="shared" si="0"/>
        <v>8.0000000000000071E-2</v>
      </c>
      <c r="AE51" s="162">
        <f t="shared" si="1"/>
        <v>3.9920159680639777E-3</v>
      </c>
    </row>
    <row r="52" spans="1:31" x14ac:dyDescent="0.25">
      <c r="O52" s="83">
        <v>0.99</v>
      </c>
      <c r="P52" s="83">
        <f t="shared" si="8"/>
        <v>3.9897</v>
      </c>
      <c r="Q52" s="2"/>
      <c r="T52" s="93" t="s">
        <v>106</v>
      </c>
      <c r="U52" s="88" t="s">
        <v>214</v>
      </c>
      <c r="W52" s="110">
        <v>42576</v>
      </c>
      <c r="X52" s="9">
        <v>5.17</v>
      </c>
      <c r="Y52" s="9">
        <v>5.2</v>
      </c>
      <c r="Z52" s="9">
        <v>5.13</v>
      </c>
      <c r="AA52" s="9">
        <v>5.13</v>
      </c>
      <c r="AB52" s="104">
        <v>10026600</v>
      </c>
      <c r="AC52" s="9">
        <v>5.01</v>
      </c>
      <c r="AD52" s="40">
        <f t="shared" si="0"/>
        <v>7.0000000000000284E-2</v>
      </c>
      <c r="AE52" s="162">
        <f t="shared" si="1"/>
        <v>-7.9207920792079278E-3</v>
      </c>
    </row>
    <row r="53" spans="1:31" x14ac:dyDescent="0.25">
      <c r="O53" s="83">
        <v>0.98</v>
      </c>
      <c r="P53" s="83">
        <f t="shared" si="8"/>
        <v>3.9494000000000002</v>
      </c>
      <c r="Q53" s="2"/>
      <c r="T53" s="93" t="s">
        <v>107</v>
      </c>
      <c r="U53" s="90">
        <v>16728933</v>
      </c>
      <c r="W53" s="110">
        <v>42573</v>
      </c>
      <c r="X53" s="9">
        <v>5.1100000000000003</v>
      </c>
      <c r="Y53" s="9">
        <v>5.2</v>
      </c>
      <c r="Z53" s="9">
        <v>5.08</v>
      </c>
      <c r="AA53" s="9">
        <v>5.17</v>
      </c>
      <c r="AB53" s="104">
        <v>12124200</v>
      </c>
      <c r="AC53" s="9">
        <v>5.05</v>
      </c>
      <c r="AD53" s="40">
        <f t="shared" si="0"/>
        <v>0.12000000000000011</v>
      </c>
      <c r="AE53" s="162">
        <f t="shared" si="1"/>
        <v>1.4056224899598346E-2</v>
      </c>
    </row>
    <row r="54" spans="1:31" x14ac:dyDescent="0.25">
      <c r="O54" s="83">
        <v>0.97</v>
      </c>
      <c r="P54" s="83">
        <f t="shared" si="8"/>
        <v>3.9091</v>
      </c>
      <c r="T54" s="93" t="s">
        <v>110</v>
      </c>
      <c r="U54" s="90">
        <v>18903500</v>
      </c>
      <c r="W54" s="110">
        <v>42572</v>
      </c>
      <c r="X54" s="9">
        <v>5.05</v>
      </c>
      <c r="Y54" s="9">
        <v>5.15</v>
      </c>
      <c r="Z54" s="9">
        <v>5.04</v>
      </c>
      <c r="AA54" s="9">
        <v>5.0999999999999996</v>
      </c>
      <c r="AB54" s="104">
        <v>15305500</v>
      </c>
      <c r="AC54" s="9">
        <v>4.9800000000000004</v>
      </c>
      <c r="AD54" s="40">
        <f t="shared" si="0"/>
        <v>0.11000000000000032</v>
      </c>
      <c r="AE54" s="162">
        <f t="shared" si="1"/>
        <v>1.0141987829614729E-2</v>
      </c>
    </row>
    <row r="55" spans="1:31" x14ac:dyDescent="0.25">
      <c r="O55" s="83">
        <v>0.96</v>
      </c>
      <c r="P55" s="83">
        <f t="shared" si="8"/>
        <v>3.8688000000000002</v>
      </c>
      <c r="T55" s="93" t="s">
        <v>108</v>
      </c>
      <c r="U55" s="88" t="s">
        <v>531</v>
      </c>
      <c r="W55" s="110">
        <v>42571</v>
      </c>
      <c r="X55" s="9">
        <v>5.05</v>
      </c>
      <c r="Y55" s="9">
        <v>5.0599999999999996</v>
      </c>
      <c r="Z55" s="9">
        <v>4.9800000000000004</v>
      </c>
      <c r="AA55" s="9">
        <v>5.04</v>
      </c>
      <c r="AB55" s="104">
        <v>10299200</v>
      </c>
      <c r="AC55" s="9">
        <v>4.93</v>
      </c>
      <c r="AD55" s="40">
        <f t="shared" si="0"/>
        <v>7.9999999999999183E-2</v>
      </c>
      <c r="AE55" s="162">
        <f t="shared" si="1"/>
        <v>4.0733197556006573E-3</v>
      </c>
    </row>
    <row r="56" spans="1:31" x14ac:dyDescent="0.25">
      <c r="O56" s="83">
        <v>0.95</v>
      </c>
      <c r="P56" s="83">
        <f t="shared" si="8"/>
        <v>3.8285</v>
      </c>
      <c r="T56" s="93" t="s">
        <v>111</v>
      </c>
      <c r="U56" s="88" t="s">
        <v>130</v>
      </c>
      <c r="W56" s="110">
        <v>42570</v>
      </c>
      <c r="X56" s="9">
        <v>5.17</v>
      </c>
      <c r="Y56" s="9">
        <v>5.18</v>
      </c>
      <c r="Z56" s="9">
        <v>5.0199999999999996</v>
      </c>
      <c r="AA56" s="9">
        <v>5.0199999999999996</v>
      </c>
      <c r="AB56" s="104">
        <v>16074400</v>
      </c>
      <c r="AC56" s="9">
        <v>4.91</v>
      </c>
      <c r="AD56" s="40">
        <f t="shared" si="0"/>
        <v>0.16000000000000014</v>
      </c>
      <c r="AE56" s="162">
        <f t="shared" si="1"/>
        <v>-3.3464566929133799E-2</v>
      </c>
    </row>
    <row r="57" spans="1:31" x14ac:dyDescent="0.25">
      <c r="L57" t="s">
        <v>221</v>
      </c>
      <c r="M57" s="2">
        <f>K75+M75-F75</f>
        <v>434.93000000000029</v>
      </c>
      <c r="O57" s="83">
        <v>0.94</v>
      </c>
      <c r="P57" s="83">
        <f t="shared" si="8"/>
        <v>3.7882000000000002</v>
      </c>
      <c r="T57" s="93" t="s">
        <v>112</v>
      </c>
      <c r="U57" s="88">
        <v>-0.49</v>
      </c>
      <c r="W57" s="110">
        <v>42569</v>
      </c>
      <c r="X57" s="9">
        <v>5.0999999999999996</v>
      </c>
      <c r="Y57" s="9">
        <v>5.21</v>
      </c>
      <c r="Z57" s="9">
        <v>5.01</v>
      </c>
      <c r="AA57" s="9">
        <v>5.2</v>
      </c>
      <c r="AB57" s="104">
        <v>18997000</v>
      </c>
      <c r="AC57" s="9">
        <v>5.08</v>
      </c>
      <c r="AD57" s="40">
        <f t="shared" si="0"/>
        <v>0.20000000000000018</v>
      </c>
      <c r="AE57" s="162">
        <f t="shared" si="1"/>
        <v>5.9405940594059459E-3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8"/>
        <v>3.7479000000000005</v>
      </c>
      <c r="T58" s="93" t="s">
        <v>109</v>
      </c>
      <c r="U58" s="88" t="s">
        <v>532</v>
      </c>
      <c r="W58" s="110">
        <v>42566</v>
      </c>
      <c r="X58" s="9">
        <v>5.13</v>
      </c>
      <c r="Y58" s="9">
        <v>5.17</v>
      </c>
      <c r="Z58" s="9">
        <v>5.1100000000000003</v>
      </c>
      <c r="AA58" s="9">
        <v>5.17</v>
      </c>
      <c r="AB58" s="104">
        <v>11643500</v>
      </c>
      <c r="AC58" s="9">
        <v>5.05</v>
      </c>
      <c r="AD58" s="40">
        <f t="shared" si="0"/>
        <v>5.9999999999999609E-2</v>
      </c>
      <c r="AE58" s="162">
        <f t="shared" si="1"/>
        <v>1.2024048096192397E-2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8"/>
        <v>3.7076000000000002</v>
      </c>
      <c r="W59" s="110">
        <v>42565</v>
      </c>
      <c r="X59" s="9">
        <v>5.09</v>
      </c>
      <c r="Y59" s="9">
        <v>5.13</v>
      </c>
      <c r="Z59" s="9">
        <v>5.0599999999999996</v>
      </c>
      <c r="AA59" s="9">
        <v>5.1100000000000003</v>
      </c>
      <c r="AB59" s="104">
        <v>12098800</v>
      </c>
      <c r="AC59" s="9">
        <v>4.99</v>
      </c>
      <c r="AD59" s="40">
        <f t="shared" si="0"/>
        <v>7.0000000000000284E-2</v>
      </c>
      <c r="AE59" s="162">
        <f t="shared" si="1"/>
        <v>8.0808080808081328E-3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8"/>
        <v>3.6673000000000004</v>
      </c>
      <c r="W60" s="110">
        <v>42564</v>
      </c>
      <c r="X60" s="9">
        <v>5.07</v>
      </c>
      <c r="Y60" s="9">
        <v>5.13</v>
      </c>
      <c r="Z60" s="9">
        <v>5</v>
      </c>
      <c r="AA60" s="9">
        <v>5.0599999999999996</v>
      </c>
      <c r="AB60" s="104">
        <v>11936000</v>
      </c>
      <c r="AC60" s="9">
        <v>4.95</v>
      </c>
      <c r="AD60" s="40">
        <f t="shared" si="0"/>
        <v>0.12999999999999989</v>
      </c>
      <c r="AE60" s="162">
        <f t="shared" si="1"/>
        <v>4.0567951318459805E-3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8"/>
        <v>3.6270000000000002</v>
      </c>
      <c r="W61" s="110">
        <v>42563</v>
      </c>
      <c r="X61" s="9">
        <v>4.96</v>
      </c>
      <c r="Y61" s="9">
        <v>5.14</v>
      </c>
      <c r="Z61" s="9">
        <v>4.9400000000000004</v>
      </c>
      <c r="AA61" s="9">
        <v>5.04</v>
      </c>
      <c r="AB61" s="104">
        <v>17159800</v>
      </c>
      <c r="AC61" s="9">
        <v>4.93</v>
      </c>
      <c r="AD61" s="40">
        <f t="shared" si="0"/>
        <v>0.19999999999999929</v>
      </c>
      <c r="AE61" s="162">
        <f t="shared" si="1"/>
        <v>2.4948024948024949E-2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42562</v>
      </c>
      <c r="X62" s="9">
        <v>4.97</v>
      </c>
      <c r="Y62" s="9">
        <v>5.0199999999999996</v>
      </c>
      <c r="Z62" s="9">
        <v>4.9000000000000004</v>
      </c>
      <c r="AA62" s="9">
        <v>4.92</v>
      </c>
      <c r="AB62" s="104">
        <v>14997900</v>
      </c>
      <c r="AC62" s="9">
        <v>4.8099999999999996</v>
      </c>
      <c r="AD62" s="40">
        <f t="shared" si="0"/>
        <v>0.11999999999999922</v>
      </c>
      <c r="AE62" s="162">
        <f t="shared" si="1"/>
        <v>-1.0288065843621519E-2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42559</v>
      </c>
      <c r="X63" s="9">
        <v>4.95</v>
      </c>
      <c r="Y63" s="9">
        <v>5.04</v>
      </c>
      <c r="Z63" s="9">
        <v>4.91</v>
      </c>
      <c r="AA63" s="9">
        <v>4.97</v>
      </c>
      <c r="AB63" s="104">
        <v>13103600</v>
      </c>
      <c r="AC63" s="9">
        <v>4.8600000000000003</v>
      </c>
      <c r="AD63" s="40">
        <f t="shared" si="0"/>
        <v>0.12999999999999989</v>
      </c>
      <c r="AE63" s="162">
        <f t="shared" si="1"/>
        <v>1.2500000000000178E-2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42558</v>
      </c>
      <c r="X64" s="9">
        <v>4.8899999999999997</v>
      </c>
      <c r="Y64" s="9">
        <v>4.9400000000000004</v>
      </c>
      <c r="Z64" s="9">
        <v>4.8499999999999996</v>
      </c>
      <c r="AA64" s="9">
        <v>4.91</v>
      </c>
      <c r="AB64" s="104">
        <v>9954000</v>
      </c>
      <c r="AC64" s="9">
        <v>4.8</v>
      </c>
      <c r="AD64" s="40">
        <f t="shared" si="0"/>
        <v>9.0000000000000746E-2</v>
      </c>
      <c r="AE64" s="162">
        <f t="shared" si="1"/>
        <v>6.2893081761006275E-3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42557</v>
      </c>
      <c r="X65" s="9">
        <v>4.9400000000000004</v>
      </c>
      <c r="Y65" s="9">
        <v>4.96</v>
      </c>
      <c r="Z65" s="9">
        <v>4.78</v>
      </c>
      <c r="AA65" s="9">
        <v>4.88</v>
      </c>
      <c r="AB65" s="104">
        <v>23933100</v>
      </c>
      <c r="AC65" s="9">
        <v>4.7699999999999996</v>
      </c>
      <c r="AD65" s="40">
        <f t="shared" si="0"/>
        <v>0.17999999999999972</v>
      </c>
      <c r="AE65" s="162">
        <f t="shared" si="1"/>
        <v>-2.0533880903490842E-2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42556</v>
      </c>
      <c r="X66" s="9">
        <v>4.9400000000000004</v>
      </c>
      <c r="Y66" s="9">
        <v>5</v>
      </c>
      <c r="Z66" s="9">
        <v>4.8600000000000003</v>
      </c>
      <c r="AA66" s="9">
        <v>4.9800000000000004</v>
      </c>
      <c r="AB66" s="104">
        <v>12801900</v>
      </c>
      <c r="AC66" s="9">
        <v>4.87</v>
      </c>
      <c r="AD66" s="40">
        <f t="shared" si="0"/>
        <v>0.13999999999999968</v>
      </c>
      <c r="AE66" s="162">
        <f t="shared" si="1"/>
        <v>4.1237113402061709E-3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42552</v>
      </c>
      <c r="X67" s="9">
        <v>4.9400000000000004</v>
      </c>
      <c r="Y67" s="9">
        <v>4.96</v>
      </c>
      <c r="Z67" s="9">
        <v>4.8899999999999997</v>
      </c>
      <c r="AA67" s="9">
        <v>4.96</v>
      </c>
      <c r="AB67" s="104">
        <v>8855100</v>
      </c>
      <c r="AC67" s="9">
        <v>4.8499999999999996</v>
      </c>
      <c r="AD67" s="40">
        <f>Y67-Z67</f>
        <v>7.0000000000000284E-2</v>
      </c>
      <c r="AE67" s="162">
        <f>AC67/AC68-1</f>
        <v>4.1407867494822614E-3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42551</v>
      </c>
      <c r="X68" s="9">
        <v>4.9400000000000004</v>
      </c>
      <c r="Y68" s="9">
        <v>4.9400000000000004</v>
      </c>
      <c r="Z68" s="9">
        <v>4.8</v>
      </c>
      <c r="AA68" s="9">
        <v>4.9400000000000004</v>
      </c>
      <c r="AB68" s="104">
        <v>14303400</v>
      </c>
      <c r="AC68" s="9">
        <v>4.83</v>
      </c>
      <c r="AD68" s="40">
        <f>Y68-Z68</f>
        <v>0.14000000000000057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47">
    <cfRule type="expression" dxfId="97" priority="19">
      <formula>F22&gt;0</formula>
    </cfRule>
    <cfRule type="expression" dxfId="96" priority="20">
      <formula>F22&lt;0</formula>
    </cfRule>
  </conditionalFormatting>
  <conditionalFormatting sqref="H22:H29">
    <cfRule type="expression" dxfId="95" priority="17">
      <formula>H22&gt;0</formula>
    </cfRule>
    <cfRule type="expression" dxfId="94" priority="18">
      <formula>H22&lt;0</formula>
    </cfRule>
  </conditionalFormatting>
  <conditionalFormatting sqref="H30">
    <cfRule type="expression" dxfId="93" priority="15">
      <formula>H30&gt;0</formula>
    </cfRule>
    <cfRule type="expression" dxfId="92" priority="16">
      <formula>H30&lt;0</formula>
    </cfRule>
  </conditionalFormatting>
  <conditionalFormatting sqref="H31:H34 H40:H47">
    <cfRule type="expression" dxfId="91" priority="13">
      <formula>H31&gt;0</formula>
    </cfRule>
    <cfRule type="expression" dxfId="90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9" priority="5">
      <formula>Q8&gt;0</formula>
    </cfRule>
    <cfRule type="expression" dxfId="88" priority="6">
      <formula>Q8&lt;0</formula>
    </cfRule>
  </conditionalFormatting>
  <conditionalFormatting sqref="Q7">
    <cfRule type="expression" dxfId="87" priority="7">
      <formula>Q7&gt;0</formula>
    </cfRule>
    <cfRule type="expression" dxfId="86" priority="8">
      <formula>Q7&lt;0</formula>
    </cfRule>
  </conditionalFormatting>
  <conditionalFormatting sqref="F36:F39">
    <cfRule type="expression" dxfId="85" priority="3">
      <formula>F36&gt;0</formula>
    </cfRule>
    <cfRule type="expression" dxfId="84" priority="4">
      <formula>F36&lt;0</formula>
    </cfRule>
  </conditionalFormatting>
  <conditionalFormatting sqref="H36:H39">
    <cfRule type="expression" dxfId="83" priority="1">
      <formula>H36&gt;0</formula>
    </cfRule>
    <cfRule type="expression" dxfId="82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06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25" style="2"/>
    <col min="9" max="9" width="15.75" customWidth="1"/>
    <col min="18" max="18" width="9.75" bestFit="1" customWidth="1"/>
    <col min="20" max="20" width="16.125" customWidth="1"/>
    <col min="21" max="21" width="31" customWidth="1"/>
    <col min="23" max="23" width="11.75" customWidth="1"/>
    <col min="24" max="24" width="9.875" customWidth="1"/>
    <col min="25" max="27" width="7" bestFit="1" customWidth="1"/>
    <col min="28" max="28" width="10.125" bestFit="1" customWidth="1"/>
    <col min="29" max="29" width="9" customWidth="1"/>
    <col min="31" max="31" width="11.75" customWidth="1"/>
    <col min="34" max="43" width="9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7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42646</v>
      </c>
      <c r="X2" s="10">
        <v>78.63</v>
      </c>
      <c r="Y2" s="10">
        <v>78.97</v>
      </c>
      <c r="Z2" s="10">
        <v>77.25</v>
      </c>
      <c r="AA2" s="10">
        <v>78.03</v>
      </c>
      <c r="AB2" s="95">
        <v>10575800</v>
      </c>
      <c r="AC2" s="10">
        <v>78.03</v>
      </c>
      <c r="AD2" s="40">
        <f>Y2-Z2</f>
        <v>1.7199999999999989</v>
      </c>
      <c r="AE2" s="162">
        <f>AC2/AC3-1</f>
        <v>-1.3776541961577404E-2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83.518799999999999</v>
      </c>
      <c r="W3" s="133">
        <v>42643</v>
      </c>
      <c r="X3" s="10">
        <v>78.06</v>
      </c>
      <c r="Y3" s="10">
        <v>79.63</v>
      </c>
      <c r="Z3" s="10">
        <v>78.05</v>
      </c>
      <c r="AA3" s="10">
        <v>79.12</v>
      </c>
      <c r="AB3" s="95">
        <v>10995800</v>
      </c>
      <c r="AC3" s="10">
        <v>79.12</v>
      </c>
      <c r="AD3" s="40">
        <f t="shared" ref="AD3:AD66" si="1">Y3-Z3</f>
        <v>1.5799999999999983</v>
      </c>
      <c r="AE3" s="162">
        <f t="shared" ref="AE3:AE66" si="2">AC3/AC4-1</f>
        <v>1.6182892370922186E-2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77.569999999999993</v>
      </c>
      <c r="R4" s="527">
        <v>4.3E-3</v>
      </c>
      <c r="W4" s="133">
        <v>42642</v>
      </c>
      <c r="X4" s="10">
        <v>79.16</v>
      </c>
      <c r="Y4" s="10">
        <v>79.34</v>
      </c>
      <c r="Z4" s="10">
        <v>77.75</v>
      </c>
      <c r="AA4" s="10">
        <v>77.86</v>
      </c>
      <c r="AB4" s="95">
        <v>7618600</v>
      </c>
      <c r="AC4" s="10">
        <v>77.86</v>
      </c>
      <c r="AD4" s="40">
        <f t="shared" si="1"/>
        <v>1.5900000000000034</v>
      </c>
      <c r="AE4" s="162">
        <f t="shared" si="2"/>
        <v>-1.4055970621755121E-2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15513.999999999998</v>
      </c>
      <c r="T5" s="1"/>
      <c r="W5" s="133">
        <v>42641</v>
      </c>
      <c r="X5" s="10">
        <v>79.12</v>
      </c>
      <c r="Y5" s="10">
        <v>79.5</v>
      </c>
      <c r="Z5" s="10">
        <v>78.510000000000005</v>
      </c>
      <c r="AA5" s="10">
        <v>78.97</v>
      </c>
      <c r="AB5" s="95">
        <v>6854100</v>
      </c>
      <c r="AC5" s="10">
        <v>78.97</v>
      </c>
      <c r="AD5" s="40">
        <f t="shared" si="1"/>
        <v>0.98999999999999488</v>
      </c>
      <c r="AE5" s="162">
        <f t="shared" si="2"/>
        <v>-3.5331230283911497E-3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16703.759999999998</v>
      </c>
      <c r="W6" s="133">
        <v>42640</v>
      </c>
      <c r="X6" s="10">
        <v>79.319999999999993</v>
      </c>
      <c r="Y6" s="10">
        <v>79.900000000000006</v>
      </c>
      <c r="Z6" s="10">
        <v>78.64</v>
      </c>
      <c r="AA6" s="10">
        <v>79.25</v>
      </c>
      <c r="AB6" s="95">
        <v>13214300</v>
      </c>
      <c r="AC6" s="10">
        <v>79.25</v>
      </c>
      <c r="AD6" s="40">
        <f t="shared" si="1"/>
        <v>1.2600000000000051</v>
      </c>
      <c r="AE6" s="162">
        <f t="shared" si="2"/>
        <v>-1.699330191019599E-2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185</v>
      </c>
      <c r="Q7" s="2">
        <f>Q10+Q8</f>
        <v>-1189.7600000000002</v>
      </c>
      <c r="R7">
        <v>150</v>
      </c>
      <c r="W7" s="133">
        <v>42639</v>
      </c>
      <c r="X7" s="10">
        <v>81</v>
      </c>
      <c r="Y7" s="10">
        <v>81.13</v>
      </c>
      <c r="Z7" s="10">
        <v>79.92</v>
      </c>
      <c r="AA7" s="10">
        <v>80.62</v>
      </c>
      <c r="AB7" s="95">
        <v>9036000</v>
      </c>
      <c r="AC7" s="10">
        <v>80.62</v>
      </c>
      <c r="AD7" s="40">
        <f t="shared" si="1"/>
        <v>1.2099999999999937</v>
      </c>
      <c r="AE7" s="162">
        <f t="shared" si="2"/>
        <v>-9.217156200073684E-3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188</v>
      </c>
      <c r="P8" s="34"/>
      <c r="Q8" s="2">
        <f>K31+M31-F31+Q2*Q4</f>
        <v>-1189.7600000000002</v>
      </c>
      <c r="T8" s="1"/>
      <c r="W8" s="133">
        <v>42636</v>
      </c>
      <c r="X8" s="10">
        <v>81.55</v>
      </c>
      <c r="Y8" s="10">
        <v>82</v>
      </c>
      <c r="Z8" s="10">
        <v>81.22</v>
      </c>
      <c r="AA8" s="10">
        <v>81.37</v>
      </c>
      <c r="AB8" s="95">
        <v>7534500</v>
      </c>
      <c r="AC8" s="10">
        <v>81.37</v>
      </c>
      <c r="AD8" s="40">
        <f t="shared" si="1"/>
        <v>0.78000000000000114</v>
      </c>
      <c r="AE8" s="162">
        <f t="shared" si="2"/>
        <v>-1.8400392541706445E-3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222</v>
      </c>
      <c r="Q9" s="138">
        <f>IF(Q2=0, 0, Q8/Q6)</f>
        <v>-7.1227077017390117E-2</v>
      </c>
      <c r="W9" s="133">
        <v>42635</v>
      </c>
      <c r="X9" s="10">
        <v>81.97</v>
      </c>
      <c r="Y9" s="10">
        <v>82</v>
      </c>
      <c r="Z9" s="10">
        <v>80.900000000000006</v>
      </c>
      <c r="AA9" s="10">
        <v>81.52</v>
      </c>
      <c r="AB9" s="95">
        <v>8213800</v>
      </c>
      <c r="AC9" s="10">
        <v>81.52</v>
      </c>
      <c r="AD9" s="40">
        <f t="shared" si="1"/>
        <v>1.0999999999999943</v>
      </c>
      <c r="AE9" s="162">
        <f t="shared" si="2"/>
        <v>-2.2031823745410906E-3</v>
      </c>
    </row>
    <row r="10" spans="1:40" x14ac:dyDescent="0.25">
      <c r="A10" s="426" t="s">
        <v>225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221</v>
      </c>
      <c r="P10" s="34"/>
      <c r="Q10" s="2">
        <f>M62</f>
        <v>0</v>
      </c>
      <c r="W10" s="133">
        <v>42634</v>
      </c>
      <c r="X10" s="10">
        <v>82.03</v>
      </c>
      <c r="Y10" s="10">
        <v>82.05</v>
      </c>
      <c r="Z10" s="10">
        <v>80.66</v>
      </c>
      <c r="AA10" s="10">
        <v>81.7</v>
      </c>
      <c r="AB10" s="95">
        <v>13628800</v>
      </c>
      <c r="AC10" s="10">
        <v>81.7</v>
      </c>
      <c r="AD10" s="40">
        <f t="shared" si="1"/>
        <v>1.3900000000000006</v>
      </c>
      <c r="AE10" s="162">
        <f t="shared" si="2"/>
        <v>-9.7823428711174554E-4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182</v>
      </c>
      <c r="P11" s="34"/>
      <c r="Q11" s="138">
        <f>VALUE(TRIM(CLEAN(MID(U58, FIND("(", U58)+1, 5))))</f>
        <v>2.3800000000000002E-2</v>
      </c>
      <c r="W11" s="133">
        <v>42633</v>
      </c>
      <c r="X11" s="10">
        <v>79.64</v>
      </c>
      <c r="Y11" s="10">
        <v>82.07</v>
      </c>
      <c r="Z11" s="10">
        <v>79.63</v>
      </c>
      <c r="AA11" s="10">
        <v>81.78</v>
      </c>
      <c r="AB11" s="95">
        <v>17560700</v>
      </c>
      <c r="AC11" s="10">
        <v>81.78</v>
      </c>
      <c r="AD11" s="40">
        <f t="shared" si="1"/>
        <v>2.4399999999999977</v>
      </c>
      <c r="AE11" s="162">
        <f t="shared" si="2"/>
        <v>3.53209266995822E-2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3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42632</v>
      </c>
      <c r="X12" s="10">
        <v>78.92</v>
      </c>
      <c r="Y12" s="10">
        <v>79.510000000000005</v>
      </c>
      <c r="Z12" s="10">
        <v>78.81</v>
      </c>
      <c r="AA12" s="10">
        <v>78.989999999999995</v>
      </c>
      <c r="AB12" s="95">
        <v>7234200</v>
      </c>
      <c r="AC12" s="10">
        <v>78.989999999999995</v>
      </c>
      <c r="AD12" s="40">
        <f t="shared" si="1"/>
        <v>0.70000000000000284</v>
      </c>
      <c r="AE12" s="162">
        <f t="shared" si="2"/>
        <v>2.4111675126903265E-3</v>
      </c>
    </row>
    <row r="13" spans="1:40" x14ac:dyDescent="0.25">
      <c r="B13" s="473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42629</v>
      </c>
      <c r="X13" s="10">
        <v>78.849999999999994</v>
      </c>
      <c r="Y13" s="10">
        <v>79.19</v>
      </c>
      <c r="Z13" s="10">
        <v>78.41</v>
      </c>
      <c r="AA13" s="10">
        <v>78.8</v>
      </c>
      <c r="AB13" s="95">
        <v>10307900</v>
      </c>
      <c r="AC13" s="10">
        <v>78.8</v>
      </c>
      <c r="AD13" s="40">
        <f t="shared" si="1"/>
        <v>0.78000000000000114</v>
      </c>
      <c r="AE13" s="162">
        <f t="shared" si="2"/>
        <v>-5.0735667174028887E-4</v>
      </c>
    </row>
    <row r="14" spans="1:40" x14ac:dyDescent="0.25">
      <c r="B14" s="473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42628</v>
      </c>
      <c r="X14" s="10">
        <v>77.75</v>
      </c>
      <c r="Y14" s="10">
        <v>79.2</v>
      </c>
      <c r="Z14" s="10">
        <v>77.27</v>
      </c>
      <c r="AA14" s="10">
        <v>78.84</v>
      </c>
      <c r="AB14" s="95">
        <v>10112800</v>
      </c>
      <c r="AC14" s="10">
        <v>78.84</v>
      </c>
      <c r="AD14" s="40">
        <f t="shared" si="1"/>
        <v>1.9300000000000068</v>
      </c>
      <c r="AE14" s="162">
        <f t="shared" si="2"/>
        <v>1.5717598557072998E-2</v>
      </c>
    </row>
    <row r="15" spans="1:40" x14ac:dyDescent="0.25">
      <c r="B15" s="74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42627</v>
      </c>
      <c r="X15" s="10">
        <v>77.94</v>
      </c>
      <c r="Y15" s="10">
        <v>78.400000000000006</v>
      </c>
      <c r="Z15" s="10">
        <v>77.44</v>
      </c>
      <c r="AA15" s="10">
        <v>77.62</v>
      </c>
      <c r="AB15" s="95">
        <v>8311200</v>
      </c>
      <c r="AC15" s="10">
        <v>77.62</v>
      </c>
      <c r="AD15" s="40">
        <f t="shared" si="1"/>
        <v>0.96000000000000796</v>
      </c>
      <c r="AE15" s="162" t="e">
        <f t="shared" si="2"/>
        <v>#DIV/0!</v>
      </c>
    </row>
    <row r="16" spans="1:40" x14ac:dyDescent="0.25">
      <c r="B16" s="74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42627</v>
      </c>
      <c r="X16" s="10" t="s">
        <v>242</v>
      </c>
      <c r="Y16" s="10"/>
      <c r="Z16" s="10"/>
      <c r="AA16" s="10"/>
      <c r="AB16" s="95"/>
      <c r="AC16" s="10"/>
      <c r="AD16" s="40">
        <f t="shared" si="1"/>
        <v>0</v>
      </c>
      <c r="AE16" s="162">
        <f t="shared" si="2"/>
        <v>-1</v>
      </c>
    </row>
    <row r="17" spans="1:31" x14ac:dyDescent="0.25">
      <c r="B17" s="525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W17" s="133">
        <v>42626</v>
      </c>
      <c r="X17" s="10">
        <v>78.66</v>
      </c>
      <c r="Y17" s="10">
        <v>78.66</v>
      </c>
      <c r="Z17" s="10">
        <v>77.5</v>
      </c>
      <c r="AA17" s="10">
        <v>78.06</v>
      </c>
      <c r="AB17" s="95">
        <v>9389600</v>
      </c>
      <c r="AC17" s="10">
        <v>77.59</v>
      </c>
      <c r="AD17" s="40">
        <f t="shared" si="1"/>
        <v>1.1599999999999966</v>
      </c>
      <c r="AE17" s="162">
        <f t="shared" si="2"/>
        <v>-1.0079101811686586E-2</v>
      </c>
    </row>
    <row r="18" spans="1:31" x14ac:dyDescent="0.25">
      <c r="W18" s="133">
        <v>42625</v>
      </c>
      <c r="X18" s="10">
        <v>77.69</v>
      </c>
      <c r="Y18" s="10">
        <v>79.03</v>
      </c>
      <c r="Z18" s="10">
        <v>77.69</v>
      </c>
      <c r="AA18" s="10">
        <v>78.849999999999994</v>
      </c>
      <c r="AB18" s="95">
        <v>8896100</v>
      </c>
      <c r="AC18" s="10">
        <v>78.38</v>
      </c>
      <c r="AD18" s="40">
        <f t="shared" si="1"/>
        <v>1.3400000000000034</v>
      </c>
      <c r="AE18" s="162">
        <f t="shared" si="2"/>
        <v>1.0311936065996452E-2</v>
      </c>
    </row>
    <row r="19" spans="1:31" x14ac:dyDescent="0.25">
      <c r="W19" s="133">
        <v>42622</v>
      </c>
      <c r="X19" s="10">
        <v>78.459999999999994</v>
      </c>
      <c r="Y19" s="10">
        <v>79</v>
      </c>
      <c r="Z19" s="10">
        <v>78.05</v>
      </c>
      <c r="AA19" s="10">
        <v>78.05</v>
      </c>
      <c r="AB19" s="95">
        <v>10415200</v>
      </c>
      <c r="AC19" s="10">
        <v>77.58</v>
      </c>
      <c r="AD19" s="40">
        <f t="shared" si="1"/>
        <v>0.95000000000000284</v>
      </c>
      <c r="AE19" s="162">
        <f t="shared" si="2"/>
        <v>-1.1845624761177009E-2</v>
      </c>
    </row>
    <row r="20" spans="1:31" x14ac:dyDescent="0.25">
      <c r="W20" s="133">
        <v>42621</v>
      </c>
      <c r="X20" s="10">
        <v>78.33</v>
      </c>
      <c r="Y20" s="10">
        <v>79.14</v>
      </c>
      <c r="Z20" s="10">
        <v>77.599999999999994</v>
      </c>
      <c r="AA20" s="10">
        <v>78.989999999999995</v>
      </c>
      <c r="AB20" s="95">
        <v>8549600</v>
      </c>
      <c r="AC20" s="10">
        <v>78.510000000000005</v>
      </c>
      <c r="AD20" s="40">
        <f t="shared" si="1"/>
        <v>1.5400000000000063</v>
      </c>
      <c r="AE20" s="162">
        <f t="shared" si="2"/>
        <v>9.7749196141478922E-3</v>
      </c>
    </row>
    <row r="21" spans="1:31" x14ac:dyDescent="0.25">
      <c r="W21" s="133">
        <v>42620</v>
      </c>
      <c r="X21" s="10">
        <v>78.38</v>
      </c>
      <c r="Y21" s="10">
        <v>78.81</v>
      </c>
      <c r="Z21" s="10">
        <v>77.92</v>
      </c>
      <c r="AA21" s="10">
        <v>78.22</v>
      </c>
      <c r="AB21" s="95">
        <v>8232700</v>
      </c>
      <c r="AC21" s="10">
        <v>77.75</v>
      </c>
      <c r="AD21" s="40">
        <f t="shared" si="1"/>
        <v>0.89000000000000057</v>
      </c>
      <c r="AE21" s="162">
        <f t="shared" si="2"/>
        <v>4.3921973905181044E-3</v>
      </c>
    </row>
    <row r="22" spans="1:31" x14ac:dyDescent="0.25">
      <c r="W22" s="133">
        <v>42619</v>
      </c>
      <c r="X22" s="10">
        <v>77.78</v>
      </c>
      <c r="Y22" s="10">
        <v>78.290000000000006</v>
      </c>
      <c r="Z22" s="10">
        <v>77.25</v>
      </c>
      <c r="AA22" s="10">
        <v>77.88</v>
      </c>
      <c r="AB22" s="95">
        <v>11648400</v>
      </c>
      <c r="AC22" s="10">
        <v>77.41</v>
      </c>
      <c r="AD22" s="40">
        <f t="shared" si="1"/>
        <v>1.0400000000000063</v>
      </c>
      <c r="AE22" s="162">
        <f t="shared" si="2"/>
        <v>1.2822190239434539E-2</v>
      </c>
    </row>
    <row r="23" spans="1:31" x14ac:dyDescent="0.25">
      <c r="W23" s="133">
        <v>42615</v>
      </c>
      <c r="X23" s="10">
        <v>77.62</v>
      </c>
      <c r="Y23" s="10">
        <v>77.760000000000005</v>
      </c>
      <c r="Z23" s="10">
        <v>76.67</v>
      </c>
      <c r="AA23" s="10">
        <v>76.89</v>
      </c>
      <c r="AB23" s="95">
        <v>7956200</v>
      </c>
      <c r="AC23" s="10">
        <v>76.430000000000007</v>
      </c>
      <c r="AD23" s="40">
        <f t="shared" si="1"/>
        <v>1.0900000000000034</v>
      </c>
      <c r="AE23" s="162">
        <f t="shared" si="2"/>
        <v>-6.7576348278102216E-3</v>
      </c>
    </row>
    <row r="24" spans="1:31" x14ac:dyDescent="0.25">
      <c r="W24" s="133">
        <v>42614</v>
      </c>
      <c r="X24" s="10">
        <v>78.430000000000007</v>
      </c>
      <c r="Y24" s="10">
        <v>78.459999999999994</v>
      </c>
      <c r="Z24" s="10">
        <v>76.94</v>
      </c>
      <c r="AA24" s="10">
        <v>77.42</v>
      </c>
      <c r="AB24" s="95">
        <v>12403900</v>
      </c>
      <c r="AC24" s="10">
        <v>76.95</v>
      </c>
      <c r="AD24" s="40">
        <f t="shared" si="1"/>
        <v>1.519999999999996</v>
      </c>
      <c r="AE24" s="162">
        <f t="shared" si="2"/>
        <v>-1.2321909896033767E-2</v>
      </c>
    </row>
    <row r="25" spans="1:31" x14ac:dyDescent="0.25">
      <c r="W25" s="133">
        <v>42613</v>
      </c>
      <c r="X25" s="10">
        <v>77.739999999999995</v>
      </c>
      <c r="Y25" s="10">
        <v>78.599999999999994</v>
      </c>
      <c r="Z25" s="10">
        <v>77.58</v>
      </c>
      <c r="AA25" s="10">
        <v>78.38</v>
      </c>
      <c r="AB25" s="95">
        <v>9758500</v>
      </c>
      <c r="AC25" s="10">
        <v>77.91</v>
      </c>
      <c r="AD25" s="40">
        <f t="shared" si="1"/>
        <v>1.019999999999996</v>
      </c>
      <c r="AE25" s="162">
        <f t="shared" si="2"/>
        <v>5.9393156875402475E-3</v>
      </c>
    </row>
    <row r="26" spans="1:31" x14ac:dyDescent="0.25">
      <c r="W26" s="133">
        <v>42612</v>
      </c>
      <c r="X26" s="10">
        <v>78.05</v>
      </c>
      <c r="Y26" s="10">
        <v>78.39</v>
      </c>
      <c r="Z26" s="10">
        <v>77.66</v>
      </c>
      <c r="AA26" s="10">
        <v>77.92</v>
      </c>
      <c r="AB26" s="95">
        <v>9174200</v>
      </c>
      <c r="AC26" s="10">
        <v>77.45</v>
      </c>
      <c r="AD26" s="40">
        <f t="shared" si="1"/>
        <v>0.73000000000000398</v>
      </c>
      <c r="AE26" s="162">
        <f t="shared" si="2"/>
        <v>-3.2175032175032481E-3</v>
      </c>
    </row>
    <row r="27" spans="1:31" x14ac:dyDescent="0.25">
      <c r="W27" s="133">
        <v>42611</v>
      </c>
      <c r="X27" s="10">
        <v>79.650000000000006</v>
      </c>
      <c r="Y27" s="10">
        <v>79.7</v>
      </c>
      <c r="Z27" s="10">
        <v>77.63</v>
      </c>
      <c r="AA27" s="10">
        <v>78.17</v>
      </c>
      <c r="AB27" s="95">
        <v>15383500</v>
      </c>
      <c r="AC27" s="10">
        <v>77.7</v>
      </c>
      <c r="AD27" s="40">
        <f t="shared" si="1"/>
        <v>2.0700000000000074</v>
      </c>
      <c r="AE27" s="162">
        <f t="shared" si="2"/>
        <v>-2.0052970109723844E-2</v>
      </c>
    </row>
    <row r="28" spans="1:31" x14ac:dyDescent="0.25">
      <c r="W28" s="133">
        <v>42608</v>
      </c>
      <c r="X28" s="10">
        <v>80.11</v>
      </c>
      <c r="Y28" s="10">
        <v>80.33</v>
      </c>
      <c r="Z28" s="10">
        <v>79.27</v>
      </c>
      <c r="AA28" s="10">
        <v>79.77</v>
      </c>
      <c r="AB28" s="95">
        <v>8928000</v>
      </c>
      <c r="AC28" s="10">
        <v>79.290000000000006</v>
      </c>
      <c r="AD28" s="40">
        <f t="shared" si="1"/>
        <v>1.0600000000000023</v>
      </c>
      <c r="AE28" s="162">
        <f t="shared" si="2"/>
        <v>-3.8944723618088428E-3</v>
      </c>
    </row>
    <row r="29" spans="1:31" x14ac:dyDescent="0.25">
      <c r="W29" s="133">
        <v>42607</v>
      </c>
      <c r="X29" s="10">
        <v>80.45</v>
      </c>
      <c r="Y29" s="10">
        <v>81</v>
      </c>
      <c r="Z29" s="10">
        <v>79.3</v>
      </c>
      <c r="AA29" s="10">
        <v>80.08</v>
      </c>
      <c r="AB29" s="95">
        <v>9220100</v>
      </c>
      <c r="AC29" s="10">
        <v>79.599999999999994</v>
      </c>
      <c r="AD29" s="40">
        <f t="shared" si="1"/>
        <v>1.7000000000000028</v>
      </c>
      <c r="AE29" s="162">
        <f t="shared" si="2"/>
        <v>-5.2486878280429972E-3</v>
      </c>
    </row>
    <row r="30" spans="1:31" x14ac:dyDescent="0.25">
      <c r="C30" s="4"/>
      <c r="D30" s="3"/>
      <c r="E30" s="3"/>
      <c r="F30" s="3"/>
      <c r="H30" s="72"/>
      <c r="W30" s="133">
        <v>42606</v>
      </c>
      <c r="X30" s="10">
        <v>81.47</v>
      </c>
      <c r="Y30" s="10">
        <v>82.1</v>
      </c>
      <c r="Z30" s="10">
        <v>80.180000000000007</v>
      </c>
      <c r="AA30" s="10">
        <v>80.5</v>
      </c>
      <c r="AB30" s="95">
        <v>9699600</v>
      </c>
      <c r="AC30" s="10">
        <v>80.02</v>
      </c>
      <c r="AD30" s="40">
        <f t="shared" si="1"/>
        <v>1.9199999999999875</v>
      </c>
      <c r="AE30" s="162">
        <f t="shared" si="2"/>
        <v>-1.1854778957767431E-2</v>
      </c>
    </row>
    <row r="31" spans="1:31" x14ac:dyDescent="0.25">
      <c r="A31" s="22" t="s">
        <v>81</v>
      </c>
      <c r="B31" s="12"/>
      <c r="C31" s="12">
        <f>SUM(C2:C30)</f>
        <v>425</v>
      </c>
      <c r="D31" s="13"/>
      <c r="E31" s="13"/>
      <c r="F31" s="13">
        <f>SUM(F2:F30)</f>
        <v>36397.699999999997</v>
      </c>
      <c r="G31" s="12"/>
      <c r="H31" s="77">
        <f>SUM(H2:H30)</f>
        <v>225</v>
      </c>
      <c r="I31" s="12"/>
      <c r="J31" s="12"/>
      <c r="K31" s="13">
        <f>SUM(K2:K30)</f>
        <v>19505.64</v>
      </c>
      <c r="L31" s="12"/>
      <c r="M31" s="13">
        <f>SUM(M2:M30)</f>
        <v>188.3</v>
      </c>
      <c r="W31" s="133">
        <v>42605</v>
      </c>
      <c r="X31" s="10">
        <v>81.459999999999994</v>
      </c>
      <c r="Y31" s="10">
        <v>81.64</v>
      </c>
      <c r="Z31" s="10">
        <v>81.02</v>
      </c>
      <c r="AA31" s="10">
        <v>81.47</v>
      </c>
      <c r="AB31" s="95">
        <v>8279400</v>
      </c>
      <c r="AC31" s="10">
        <v>80.98</v>
      </c>
      <c r="AD31" s="40">
        <f t="shared" si="1"/>
        <v>0.62000000000000455</v>
      </c>
      <c r="AE31" s="162">
        <f t="shared" si="2"/>
        <v>6.8382444361556605E-3</v>
      </c>
    </row>
    <row r="32" spans="1:31" ht="15.75" thickBot="1" x14ac:dyDescent="0.3">
      <c r="A32" s="359" t="s">
        <v>202</v>
      </c>
      <c r="B32" s="360"/>
      <c r="C32" s="361">
        <f>SumByColor($A$32,C2:C30)</f>
        <v>225</v>
      </c>
      <c r="D32" s="361"/>
      <c r="E32" s="361"/>
      <c r="F32" s="362">
        <f>SumByColor($A$32,F2:F30)</f>
        <v>19128</v>
      </c>
      <c r="G32" s="361"/>
      <c r="H32" s="361">
        <f>SumByColor($A$32,H2:H30)</f>
        <v>225</v>
      </c>
      <c r="I32" s="361"/>
      <c r="J32" s="361"/>
      <c r="K32" s="362">
        <f>SumByColor($A$32,K2:K30)</f>
        <v>19505</v>
      </c>
      <c r="L32" s="361"/>
      <c r="M32" s="362">
        <f>SumByColor($A$32,M2:M30)</f>
        <v>0</v>
      </c>
      <c r="W32" s="133">
        <v>42604</v>
      </c>
      <c r="X32" s="10">
        <v>80.89</v>
      </c>
      <c r="Y32" s="10">
        <v>81.53</v>
      </c>
      <c r="Z32" s="10">
        <v>80.599999999999994</v>
      </c>
      <c r="AA32" s="10">
        <v>80.92</v>
      </c>
      <c r="AB32" s="95">
        <v>7522000</v>
      </c>
      <c r="AC32" s="10">
        <v>80.430000000000007</v>
      </c>
      <c r="AD32" s="40">
        <f t="shared" si="1"/>
        <v>0.93000000000000682</v>
      </c>
      <c r="AE32" s="162">
        <f t="shared" si="2"/>
        <v>-9.9366538318224062E-4</v>
      </c>
    </row>
    <row r="33" spans="1:31" x14ac:dyDescent="0.25">
      <c r="W33" s="133">
        <v>42601</v>
      </c>
      <c r="X33" s="10">
        <v>80.56</v>
      </c>
      <c r="Y33" s="10">
        <v>81.180000000000007</v>
      </c>
      <c r="Z33" s="10">
        <v>80.23</v>
      </c>
      <c r="AA33" s="10">
        <v>81</v>
      </c>
      <c r="AB33" s="95">
        <v>8227900</v>
      </c>
      <c r="AC33" s="10">
        <v>80.510000000000005</v>
      </c>
      <c r="AD33" s="40">
        <f t="shared" si="1"/>
        <v>0.95000000000000284</v>
      </c>
      <c r="AE33" s="162">
        <f t="shared" si="2"/>
        <v>5.1186017478153101E-3</v>
      </c>
    </row>
    <row r="34" spans="1:31" x14ac:dyDescent="0.25">
      <c r="W34" s="133">
        <v>42600</v>
      </c>
      <c r="X34" s="10">
        <v>80.87</v>
      </c>
      <c r="Y34" s="10">
        <v>81.27</v>
      </c>
      <c r="Z34" s="10">
        <v>80.180000000000007</v>
      </c>
      <c r="AA34" s="10">
        <v>80.59</v>
      </c>
      <c r="AB34" s="95">
        <v>8994400</v>
      </c>
      <c r="AC34" s="10">
        <v>80.099999999999994</v>
      </c>
      <c r="AD34" s="40">
        <f t="shared" si="1"/>
        <v>1.0899999999999892</v>
      </c>
      <c r="AE34" s="162">
        <f t="shared" si="2"/>
        <v>-1.3714000748036304E-3</v>
      </c>
    </row>
    <row r="35" spans="1:31" x14ac:dyDescent="0.25">
      <c r="W35" s="133">
        <v>42599</v>
      </c>
      <c r="X35" s="10">
        <v>79.459999999999994</v>
      </c>
      <c r="Y35" s="10">
        <v>80.87</v>
      </c>
      <c r="Z35" s="10">
        <v>79.3</v>
      </c>
      <c r="AA35" s="10">
        <v>80.7</v>
      </c>
      <c r="AB35" s="95">
        <v>10583800</v>
      </c>
      <c r="AC35" s="10">
        <v>80.209999999999994</v>
      </c>
      <c r="AD35" s="40">
        <f t="shared" si="1"/>
        <v>1.5700000000000074</v>
      </c>
      <c r="AE35" s="162">
        <f t="shared" si="2"/>
        <v>1.8281071473911448E-2</v>
      </c>
    </row>
    <row r="36" spans="1:31" x14ac:dyDescent="0.25">
      <c r="W36" s="133">
        <v>42598</v>
      </c>
      <c r="X36" s="10">
        <v>79.569999999999993</v>
      </c>
      <c r="Y36" s="10">
        <v>79.8</v>
      </c>
      <c r="Z36" s="10">
        <v>79.239999999999995</v>
      </c>
      <c r="AA36" s="10">
        <v>79.25</v>
      </c>
      <c r="AB36" s="95">
        <v>7969900</v>
      </c>
      <c r="AC36" s="10">
        <v>78.77</v>
      </c>
      <c r="AD36" s="40">
        <f t="shared" si="1"/>
        <v>0.56000000000000227</v>
      </c>
      <c r="AE36" s="162">
        <f t="shared" si="2"/>
        <v>-5.0524188455223218E-3</v>
      </c>
    </row>
    <row r="37" spans="1:31" x14ac:dyDescent="0.25">
      <c r="W37" s="133">
        <v>42597</v>
      </c>
      <c r="X37" s="10">
        <v>79.88</v>
      </c>
      <c r="Y37" s="10">
        <v>80.09</v>
      </c>
      <c r="Z37" s="10">
        <v>79.430000000000007</v>
      </c>
      <c r="AA37" s="10">
        <v>79.650000000000006</v>
      </c>
      <c r="AB37" s="95">
        <v>7464800</v>
      </c>
      <c r="AC37" s="10">
        <v>79.17</v>
      </c>
      <c r="AD37" s="40">
        <f t="shared" si="1"/>
        <v>0.65999999999999659</v>
      </c>
      <c r="AE37" s="162">
        <f t="shared" si="2"/>
        <v>-1.2629451881795983E-4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42594</v>
      </c>
      <c r="X38" s="10">
        <v>79.34</v>
      </c>
      <c r="Y38" s="10">
        <v>79.77</v>
      </c>
      <c r="Z38" s="10">
        <v>78.87</v>
      </c>
      <c r="AA38" s="10">
        <v>79.66</v>
      </c>
      <c r="AB38" s="95">
        <v>8434000</v>
      </c>
      <c r="AC38" s="10">
        <v>79.180000000000007</v>
      </c>
      <c r="AD38" s="40">
        <f t="shared" si="1"/>
        <v>0.89999999999999147</v>
      </c>
      <c r="AE38" s="162">
        <f t="shared" si="2"/>
        <v>1.1379441143002378E-3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159</v>
      </c>
      <c r="J39" s="8"/>
      <c r="K39" s="8"/>
      <c r="L39" s="8"/>
      <c r="M39" s="8"/>
      <c r="W39" s="133">
        <v>42593</v>
      </c>
      <c r="X39" s="10">
        <v>79.150000000000006</v>
      </c>
      <c r="Y39" s="10">
        <v>79.98</v>
      </c>
      <c r="Z39" s="10">
        <v>78.8</v>
      </c>
      <c r="AA39" s="10">
        <v>79.569999999999993</v>
      </c>
      <c r="AB39" s="95">
        <v>8454700</v>
      </c>
      <c r="AC39" s="10">
        <v>79.09</v>
      </c>
      <c r="AD39" s="40">
        <f t="shared" si="1"/>
        <v>1.1800000000000068</v>
      </c>
      <c r="AE39" s="162">
        <f t="shared" si="2"/>
        <v>8.5437388421321092E-3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42592</v>
      </c>
      <c r="X40" s="10">
        <v>79.430000000000007</v>
      </c>
      <c r="Y40" s="10">
        <v>79.59</v>
      </c>
      <c r="Z40" s="10">
        <v>78.45</v>
      </c>
      <c r="AA40" s="10">
        <v>78.900000000000006</v>
      </c>
      <c r="AB40" s="95">
        <v>12022200</v>
      </c>
      <c r="AC40" s="10">
        <v>78.42</v>
      </c>
      <c r="AD40" s="40">
        <f t="shared" si="1"/>
        <v>1.1400000000000006</v>
      </c>
      <c r="AE40" s="162">
        <f t="shared" si="2"/>
        <v>-5.4533925174380382E-3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42591</v>
      </c>
      <c r="X41" s="10">
        <v>79.86</v>
      </c>
      <c r="Y41" s="10">
        <v>79.900000000000006</v>
      </c>
      <c r="Z41" s="10">
        <v>79.010000000000005</v>
      </c>
      <c r="AA41" s="10">
        <v>79.33</v>
      </c>
      <c r="AB41" s="95">
        <v>9578200</v>
      </c>
      <c r="AC41" s="10">
        <v>78.849999999999994</v>
      </c>
      <c r="AD41" s="40">
        <f t="shared" si="1"/>
        <v>0.89000000000000057</v>
      </c>
      <c r="AE41" s="162">
        <f t="shared" si="2"/>
        <v>-5.1728488518800742E-3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84" t="s">
        <v>78</v>
      </c>
      <c r="P42" s="584"/>
      <c r="T42" s="91" t="s">
        <v>113</v>
      </c>
      <c r="W42" s="133">
        <v>42590</v>
      </c>
      <c r="X42" s="10">
        <v>80.459999999999994</v>
      </c>
      <c r="Y42" s="10">
        <v>80.790000000000006</v>
      </c>
      <c r="Z42" s="10">
        <v>79.010000000000005</v>
      </c>
      <c r="AA42" s="10">
        <v>79.739999999999995</v>
      </c>
      <c r="AB42" s="95">
        <v>9511600</v>
      </c>
      <c r="AC42" s="10">
        <v>79.260000000000005</v>
      </c>
      <c r="AD42" s="40">
        <f t="shared" si="1"/>
        <v>1.7800000000000011</v>
      </c>
      <c r="AE42" s="162">
        <f t="shared" si="2"/>
        <v>-8.3823345427248563E-3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85.326999999999998</v>
      </c>
      <c r="Q43" s="2"/>
      <c r="T43" s="128" t="s">
        <v>98</v>
      </c>
      <c r="U43" s="98">
        <v>79.12</v>
      </c>
      <c r="W43" s="133">
        <v>42587</v>
      </c>
      <c r="X43" s="10">
        <v>80.2</v>
      </c>
      <c r="Y43" s="10">
        <v>80.66</v>
      </c>
      <c r="Z43" s="10">
        <v>79.86</v>
      </c>
      <c r="AA43" s="10">
        <v>80.41</v>
      </c>
      <c r="AB43" s="95">
        <v>10692300</v>
      </c>
      <c r="AC43" s="10">
        <v>79.930000000000007</v>
      </c>
      <c r="AD43" s="40">
        <f t="shared" si="1"/>
        <v>0.79999999999999716</v>
      </c>
      <c r="AE43" s="162">
        <f t="shared" si="2"/>
        <v>8.0716357674359696E-3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84.551299999999998</v>
      </c>
      <c r="Q44" s="2"/>
      <c r="T44" s="93" t="s">
        <v>99</v>
      </c>
      <c r="U44" s="88">
        <v>78.63</v>
      </c>
      <c r="W44" s="133">
        <v>42586</v>
      </c>
      <c r="X44" s="10">
        <v>80.209999999999994</v>
      </c>
      <c r="Y44" s="10">
        <v>80.63</v>
      </c>
      <c r="Z44" s="10">
        <v>79.55</v>
      </c>
      <c r="AA44" s="10">
        <v>79.77</v>
      </c>
      <c r="AB44" s="95">
        <v>9738300</v>
      </c>
      <c r="AC44" s="10">
        <v>79.290000000000006</v>
      </c>
      <c r="AD44" s="40">
        <f t="shared" si="1"/>
        <v>1.0799999999999983</v>
      </c>
      <c r="AE44" s="162">
        <f t="shared" si="2"/>
        <v>-4.0195955281998597E-3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83.775599999999997</v>
      </c>
      <c r="Q45" s="2"/>
      <c r="T45" s="93" t="s">
        <v>100</v>
      </c>
      <c r="U45" s="88" t="s">
        <v>533</v>
      </c>
      <c r="W45" s="133">
        <v>42585</v>
      </c>
      <c r="X45" s="10">
        <v>79.72</v>
      </c>
      <c r="Y45" s="10">
        <v>80.17</v>
      </c>
      <c r="Z45" s="10">
        <v>79.11</v>
      </c>
      <c r="AA45" s="10">
        <v>80.09</v>
      </c>
      <c r="AB45" s="95">
        <v>10868100</v>
      </c>
      <c r="AC45" s="10">
        <v>79.61</v>
      </c>
      <c r="AD45" s="40">
        <f t="shared" si="1"/>
        <v>1.0600000000000023</v>
      </c>
      <c r="AE45" s="162">
        <f t="shared" si="2"/>
        <v>6.574788215956362E-3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82.999899999999997</v>
      </c>
      <c r="Q46" s="2"/>
      <c r="T46" s="93" t="s">
        <v>101</v>
      </c>
      <c r="U46" s="88" t="s">
        <v>534</v>
      </c>
      <c r="W46" s="133">
        <v>42584</v>
      </c>
      <c r="X46" s="10">
        <v>80.98</v>
      </c>
      <c r="Y46" s="10">
        <v>81.19</v>
      </c>
      <c r="Z46" s="10">
        <v>79.45</v>
      </c>
      <c r="AA46" s="10">
        <v>79.569999999999993</v>
      </c>
      <c r="AB46" s="95">
        <v>13408200</v>
      </c>
      <c r="AC46" s="10">
        <v>79.09</v>
      </c>
      <c r="AD46" s="40">
        <f t="shared" si="1"/>
        <v>1.7399999999999949</v>
      </c>
      <c r="AE46" s="162">
        <f t="shared" si="2"/>
        <v>-1.1127781945486359E-2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82.224199999999996</v>
      </c>
      <c r="Q47" s="2"/>
      <c r="T47" s="93" t="s">
        <v>102</v>
      </c>
      <c r="U47" s="88">
        <v>103.5</v>
      </c>
      <c r="W47" s="133">
        <v>42583</v>
      </c>
      <c r="X47" s="10">
        <v>79.81</v>
      </c>
      <c r="Y47" s="10">
        <v>81.209999999999994</v>
      </c>
      <c r="Z47" s="10">
        <v>79.510000000000005</v>
      </c>
      <c r="AA47" s="10">
        <v>80.459999999999994</v>
      </c>
      <c r="AB47" s="95">
        <v>14758000</v>
      </c>
      <c r="AC47" s="10">
        <v>79.98</v>
      </c>
      <c r="AD47" s="40">
        <f t="shared" si="1"/>
        <v>1.6999999999999886</v>
      </c>
      <c r="AE47" s="162">
        <f t="shared" si="2"/>
        <v>1.253323205469048E-2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81.448499999999996</v>
      </c>
      <c r="Q48" s="2"/>
      <c r="T48" s="93" t="s">
        <v>103</v>
      </c>
      <c r="U48" s="88">
        <v>1.0005500000000001</v>
      </c>
      <c r="W48" s="133">
        <v>42580</v>
      </c>
      <c r="X48" s="10">
        <v>80.599999999999994</v>
      </c>
      <c r="Y48" s="10">
        <v>80.84</v>
      </c>
      <c r="Z48" s="10">
        <v>79.37</v>
      </c>
      <c r="AA48" s="10">
        <v>79.47</v>
      </c>
      <c r="AB48" s="95">
        <v>19465700</v>
      </c>
      <c r="AC48" s="10">
        <v>78.989999999999995</v>
      </c>
      <c r="AD48" s="40">
        <f t="shared" si="1"/>
        <v>1.4699999999999989</v>
      </c>
      <c r="AE48" s="162">
        <f t="shared" si="2"/>
        <v>-2.1795665634674943E-2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80.672799999999995</v>
      </c>
      <c r="Q49" s="2"/>
      <c r="T49" s="93" t="s">
        <v>104</v>
      </c>
      <c r="U49" s="88" t="s">
        <v>439</v>
      </c>
      <c r="W49" s="133">
        <v>42579</v>
      </c>
      <c r="X49" s="10">
        <v>81.95</v>
      </c>
      <c r="Y49" s="10">
        <v>81.98</v>
      </c>
      <c r="Z49" s="10">
        <v>80.62</v>
      </c>
      <c r="AA49" s="10">
        <v>81.239999999999995</v>
      </c>
      <c r="AB49" s="95">
        <v>13011000</v>
      </c>
      <c r="AC49" s="10">
        <v>80.75</v>
      </c>
      <c r="AD49" s="40">
        <f t="shared" si="1"/>
        <v>1.3599999999999994</v>
      </c>
      <c r="AE49" s="162">
        <f t="shared" si="2"/>
        <v>-6.7650676506765262E-3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79.897099999999995</v>
      </c>
      <c r="Q50" s="2"/>
      <c r="T50" s="93"/>
      <c r="U50" s="88"/>
      <c r="W50" s="133">
        <v>42578</v>
      </c>
      <c r="X50" s="10">
        <v>81.34</v>
      </c>
      <c r="Y50" s="10">
        <v>81.98</v>
      </c>
      <c r="Z50" s="10">
        <v>81.06</v>
      </c>
      <c r="AA50" s="10">
        <v>81.790000000000006</v>
      </c>
      <c r="AB50" s="95">
        <v>14103800</v>
      </c>
      <c r="AC50" s="10">
        <v>81.3</v>
      </c>
      <c r="AD50" s="40">
        <f t="shared" si="1"/>
        <v>0.92000000000000171</v>
      </c>
      <c r="AE50" s="162">
        <f t="shared" si="2"/>
        <v>9.18570009930475E-3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79.121399999999994</v>
      </c>
      <c r="Q51" s="2"/>
      <c r="T51" s="93" t="s">
        <v>105</v>
      </c>
      <c r="U51" s="88" t="s">
        <v>535</v>
      </c>
      <c r="W51" s="133">
        <v>42577</v>
      </c>
      <c r="X51" s="10">
        <v>84.05</v>
      </c>
      <c r="Y51" s="10">
        <v>84.15</v>
      </c>
      <c r="Z51" s="10">
        <v>80.510000000000005</v>
      </c>
      <c r="AA51" s="10">
        <v>81.05</v>
      </c>
      <c r="AB51" s="95">
        <v>47371900</v>
      </c>
      <c r="AC51" s="10">
        <v>80.56</v>
      </c>
      <c r="AD51" s="40">
        <f t="shared" si="1"/>
        <v>3.6400000000000006</v>
      </c>
      <c r="AE51" s="162">
        <f t="shared" si="2"/>
        <v>-8.4753465121563232E-2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78.345699999999994</v>
      </c>
      <c r="Q52" s="2"/>
      <c r="T52" s="93" t="s">
        <v>106</v>
      </c>
      <c r="U52" s="88" t="s">
        <v>394</v>
      </c>
      <c r="W52" s="133">
        <v>42576</v>
      </c>
      <c r="X52" s="10">
        <v>86.57</v>
      </c>
      <c r="Y52" s="10">
        <v>88.85</v>
      </c>
      <c r="Z52" s="10">
        <v>86.28</v>
      </c>
      <c r="AA52" s="10">
        <v>88.55</v>
      </c>
      <c r="AB52" s="95">
        <v>15718500</v>
      </c>
      <c r="AC52" s="10">
        <v>88.02</v>
      </c>
      <c r="AD52" s="40">
        <f t="shared" si="1"/>
        <v>2.5699999999999932</v>
      </c>
      <c r="AE52" s="162">
        <f t="shared" si="2"/>
        <v>2.3131465767755266E-2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193</v>
      </c>
      <c r="O53" s="83">
        <v>1</v>
      </c>
      <c r="P53" s="83">
        <f t="shared" si="6"/>
        <v>77.569999999999993</v>
      </c>
      <c r="Q53" s="2"/>
      <c r="T53" s="93" t="s">
        <v>107</v>
      </c>
      <c r="U53" s="90">
        <v>10626220</v>
      </c>
      <c r="W53" s="133">
        <v>42573</v>
      </c>
      <c r="X53" s="10">
        <v>87.32</v>
      </c>
      <c r="Y53" s="10">
        <v>87.44</v>
      </c>
      <c r="Z53" s="10">
        <v>86.32</v>
      </c>
      <c r="AA53" s="10">
        <v>86.55</v>
      </c>
      <c r="AB53" s="95">
        <v>7374700</v>
      </c>
      <c r="AC53" s="10">
        <v>86.03</v>
      </c>
      <c r="AD53" s="40">
        <f t="shared" si="1"/>
        <v>1.1200000000000045</v>
      </c>
      <c r="AE53" s="162">
        <f t="shared" si="2"/>
        <v>-7.8422327297889005E-3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76.794299999999993</v>
      </c>
      <c r="Q54" s="2"/>
      <c r="T54" s="93" t="s">
        <v>110</v>
      </c>
      <c r="U54" s="90">
        <v>10539200</v>
      </c>
      <c r="W54" s="133">
        <v>42572</v>
      </c>
      <c r="X54" s="10">
        <v>87.16</v>
      </c>
      <c r="Y54" s="10">
        <v>87.83</v>
      </c>
      <c r="Z54" s="10">
        <v>86.3</v>
      </c>
      <c r="AA54" s="10">
        <v>87.24</v>
      </c>
      <c r="AB54" s="95">
        <v>9453400</v>
      </c>
      <c r="AC54" s="10">
        <v>86.71</v>
      </c>
      <c r="AD54" s="40">
        <f t="shared" si="1"/>
        <v>1.5300000000000011</v>
      </c>
      <c r="AE54" s="162">
        <f t="shared" si="2"/>
        <v>6.6171348966796995E-3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76.018599999999992</v>
      </c>
      <c r="Q55" s="2"/>
      <c r="T55" s="93" t="s">
        <v>108</v>
      </c>
      <c r="U55" s="88" t="s">
        <v>536</v>
      </c>
      <c r="W55" s="133">
        <v>42571</v>
      </c>
      <c r="X55" s="10">
        <v>85.46</v>
      </c>
      <c r="Y55" s="10">
        <v>87.12</v>
      </c>
      <c r="Z55" s="10">
        <v>85.1</v>
      </c>
      <c r="AA55" s="10">
        <v>86.66</v>
      </c>
      <c r="AB55" s="95">
        <v>9055900</v>
      </c>
      <c r="AC55" s="10">
        <v>86.14</v>
      </c>
      <c r="AD55" s="40">
        <f t="shared" si="1"/>
        <v>2.0200000000000102</v>
      </c>
      <c r="AE55" s="162">
        <f t="shared" si="2"/>
        <v>1.4247026963381426E-2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75.242899999999992</v>
      </c>
      <c r="T56" s="93" t="s">
        <v>111</v>
      </c>
      <c r="U56" s="88">
        <v>6.85</v>
      </c>
      <c r="W56" s="133">
        <v>42570</v>
      </c>
      <c r="X56" s="10">
        <v>86.5</v>
      </c>
      <c r="Y56" s="10">
        <v>86.96</v>
      </c>
      <c r="Z56" s="10">
        <v>85.28</v>
      </c>
      <c r="AA56" s="10">
        <v>85.44</v>
      </c>
      <c r="AB56" s="95">
        <v>9832800</v>
      </c>
      <c r="AC56" s="10">
        <v>84.93</v>
      </c>
      <c r="AD56" s="40">
        <f t="shared" si="1"/>
        <v>1.6799999999999926</v>
      </c>
      <c r="AE56" s="162">
        <f t="shared" si="2"/>
        <v>-1.7127647263048162E-2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74.467199999999991</v>
      </c>
      <c r="T57" s="93" t="s">
        <v>112</v>
      </c>
      <c r="U57" s="88">
        <v>11.39</v>
      </c>
      <c r="W57" s="133">
        <v>42569</v>
      </c>
      <c r="X57" s="10">
        <v>86.94</v>
      </c>
      <c r="Y57" s="10">
        <v>87.34</v>
      </c>
      <c r="Z57" s="10">
        <v>86.47</v>
      </c>
      <c r="AA57" s="10">
        <v>86.93</v>
      </c>
      <c r="AB57" s="95">
        <v>6788300</v>
      </c>
      <c r="AC57" s="10">
        <v>86.41</v>
      </c>
      <c r="AD57" s="40">
        <f t="shared" si="1"/>
        <v>0.87000000000000455</v>
      </c>
      <c r="AE57" s="162">
        <f t="shared" si="2"/>
        <v>3.0179918746371381E-3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73.691499999999991</v>
      </c>
      <c r="T58" s="93" t="s">
        <v>109</v>
      </c>
      <c r="U58" s="88" t="s">
        <v>537</v>
      </c>
      <c r="W58" s="133">
        <v>42566</v>
      </c>
      <c r="X58" s="10">
        <v>85.67</v>
      </c>
      <c r="Y58" s="10">
        <v>87.96</v>
      </c>
      <c r="Z58" s="10">
        <v>85.54</v>
      </c>
      <c r="AA58" s="10">
        <v>86.67</v>
      </c>
      <c r="AB58" s="95">
        <v>11483300</v>
      </c>
      <c r="AC58" s="10">
        <v>86.15</v>
      </c>
      <c r="AD58" s="40">
        <f t="shared" si="1"/>
        <v>2.4199999999999875</v>
      </c>
      <c r="AE58" s="162">
        <f t="shared" si="2"/>
        <v>1.3290990355210752E-2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72.91579999999999</v>
      </c>
      <c r="W59" s="133">
        <v>42565</v>
      </c>
      <c r="X59" s="10">
        <v>86.43</v>
      </c>
      <c r="Y59" s="10">
        <v>86.51</v>
      </c>
      <c r="Z59" s="10">
        <v>85.27</v>
      </c>
      <c r="AA59" s="10">
        <v>85.54</v>
      </c>
      <c r="AB59" s="95">
        <v>8104400</v>
      </c>
      <c r="AC59" s="10">
        <v>85.02</v>
      </c>
      <c r="AD59" s="40">
        <f t="shared" si="1"/>
        <v>1.2400000000000091</v>
      </c>
      <c r="AE59" s="162">
        <f t="shared" si="2"/>
        <v>-2.4639211545230966E-3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72.140100000000004</v>
      </c>
      <c r="W60" s="133">
        <v>42564</v>
      </c>
      <c r="X60" s="10">
        <v>86.71</v>
      </c>
      <c r="Y60" s="10">
        <v>87.08</v>
      </c>
      <c r="Z60" s="10">
        <v>85.72</v>
      </c>
      <c r="AA60" s="10">
        <v>85.75</v>
      </c>
      <c r="AB60" s="95">
        <v>8334400</v>
      </c>
      <c r="AC60" s="10">
        <v>85.23</v>
      </c>
      <c r="AD60" s="40">
        <f t="shared" si="1"/>
        <v>1.3599999999999994</v>
      </c>
      <c r="AE60" s="162">
        <f t="shared" si="2"/>
        <v>-1.021948670305417E-2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71.364400000000003</v>
      </c>
      <c r="W61" s="133">
        <v>42563</v>
      </c>
      <c r="X61" s="10">
        <v>86.82</v>
      </c>
      <c r="Y61" s="10">
        <v>87.31</v>
      </c>
      <c r="Z61" s="10">
        <v>86.48</v>
      </c>
      <c r="AA61" s="10">
        <v>86.63</v>
      </c>
      <c r="AB61" s="95">
        <v>7857700</v>
      </c>
      <c r="AC61" s="10">
        <v>86.11</v>
      </c>
      <c r="AD61" s="40">
        <f t="shared" si="1"/>
        <v>0.82999999999999829</v>
      </c>
      <c r="AE61" s="162">
        <f t="shared" si="2"/>
        <v>4.4325207045374793E-3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70.588700000000003</v>
      </c>
      <c r="W62" s="133">
        <v>42562</v>
      </c>
      <c r="X62" s="10">
        <v>86.56</v>
      </c>
      <c r="Y62" s="10">
        <v>87.23</v>
      </c>
      <c r="Z62" s="10">
        <v>86.09</v>
      </c>
      <c r="AA62" s="10">
        <v>86.25</v>
      </c>
      <c r="AB62" s="95">
        <v>7453900</v>
      </c>
      <c r="AC62" s="10">
        <v>85.73</v>
      </c>
      <c r="AD62" s="40">
        <f t="shared" si="1"/>
        <v>1.1400000000000006</v>
      </c>
      <c r="AE62" s="162">
        <f t="shared" si="2"/>
        <v>-3.487155643380202E-3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69.813000000000002</v>
      </c>
      <c r="W63" s="133">
        <v>42559</v>
      </c>
      <c r="X63" s="10">
        <v>85.96</v>
      </c>
      <c r="Y63" s="10">
        <v>86.94</v>
      </c>
      <c r="Z63" s="10">
        <v>85.73</v>
      </c>
      <c r="AA63" s="10">
        <v>86.55</v>
      </c>
      <c r="AB63" s="95">
        <v>7628800</v>
      </c>
      <c r="AC63" s="10">
        <v>86.03</v>
      </c>
      <c r="AD63" s="40">
        <f t="shared" si="1"/>
        <v>1.2099999999999937</v>
      </c>
      <c r="AE63" s="162">
        <f t="shared" si="2"/>
        <v>1.2594161958568773E-2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42558</v>
      </c>
      <c r="X64" s="10">
        <v>85.9</v>
      </c>
      <c r="Y64" s="10">
        <v>86.26</v>
      </c>
      <c r="Z64" s="10">
        <v>84.77</v>
      </c>
      <c r="AA64" s="10">
        <v>85.47</v>
      </c>
      <c r="AB64" s="95">
        <v>6764500</v>
      </c>
      <c r="AC64" s="10">
        <v>84.96</v>
      </c>
      <c r="AD64" s="40">
        <f t="shared" si="1"/>
        <v>1.4900000000000091</v>
      </c>
      <c r="AE64" s="162">
        <f t="shared" si="2"/>
        <v>-2.9339279427297305E-3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42557</v>
      </c>
      <c r="X65" s="10">
        <v>83.64</v>
      </c>
      <c r="Y65" s="10">
        <v>85.91</v>
      </c>
      <c r="Z65" s="10">
        <v>83.33</v>
      </c>
      <c r="AA65" s="10">
        <v>85.73</v>
      </c>
      <c r="AB65" s="95">
        <v>9683800</v>
      </c>
      <c r="AC65" s="10">
        <v>85.21</v>
      </c>
      <c r="AD65" s="40">
        <f t="shared" si="1"/>
        <v>2.5799999999999983</v>
      </c>
      <c r="AE65" s="162">
        <f t="shared" si="2"/>
        <v>2.1947709282801542E-2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42556</v>
      </c>
      <c r="X66" s="10">
        <v>84.68</v>
      </c>
      <c r="Y66" s="10">
        <v>85.16</v>
      </c>
      <c r="Z66" s="10">
        <v>83.51</v>
      </c>
      <c r="AA66" s="10">
        <v>83.89</v>
      </c>
      <c r="AB66" s="95">
        <v>7621700</v>
      </c>
      <c r="AC66" s="10">
        <v>83.38</v>
      </c>
      <c r="AD66" s="40">
        <f t="shared" si="1"/>
        <v>1.6499999999999915</v>
      </c>
      <c r="AE66" s="162">
        <f t="shared" si="2"/>
        <v>-1.1499703615886148E-2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42552</v>
      </c>
      <c r="X67" s="10">
        <v>83.15</v>
      </c>
      <c r="Y67" s="10">
        <v>85.3</v>
      </c>
      <c r="Z67" s="10">
        <v>82.75</v>
      </c>
      <c r="AA67" s="10">
        <v>84.86</v>
      </c>
      <c r="AB67" s="95">
        <v>8336300</v>
      </c>
      <c r="AC67" s="10">
        <v>84.35</v>
      </c>
      <c r="AD67" s="40">
        <f>Y67-Z67</f>
        <v>2.5499999999999972</v>
      </c>
      <c r="AE67" s="162">
        <f>AC67/AC68-1</f>
        <v>1.7245537867824234E-2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42551</v>
      </c>
      <c r="X68" s="10">
        <v>82.27</v>
      </c>
      <c r="Y68" s="10">
        <v>83.42</v>
      </c>
      <c r="Z68" s="10">
        <v>81.53</v>
      </c>
      <c r="AA68" s="10">
        <v>83.42</v>
      </c>
      <c r="AB68" s="95">
        <v>9706500</v>
      </c>
      <c r="AC68" s="10">
        <v>82.92</v>
      </c>
      <c r="AD68" s="40">
        <f>Y68-Z68</f>
        <v>1.8900000000000006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193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1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295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5" t="s">
        <v>193</v>
      </c>
    </row>
    <row r="98" spans="2:9" x14ac:dyDescent="0.25">
      <c r="B98" s="193">
        <v>42643</v>
      </c>
      <c r="C98" s="459">
        <v>200</v>
      </c>
      <c r="D98" s="460">
        <v>83.623400000000004</v>
      </c>
      <c r="E98" s="40">
        <v>79.12</v>
      </c>
      <c r="F98" s="40">
        <f t="shared" ref="F98:F99" si="94">C98*(E98-D98)</f>
        <v>-900.67999999999984</v>
      </c>
      <c r="G98" s="40">
        <f t="shared" ref="G98:G99" si="95">D98*C98</f>
        <v>16724.68</v>
      </c>
      <c r="H98" s="232">
        <f t="shared" ref="H98:H99" si="96">(E98-D98)/D98</f>
        <v>-5.3853347268826658E-2</v>
      </c>
      <c r="I98" s="40">
        <v>83</v>
      </c>
    </row>
    <row r="99" spans="2:9" x14ac:dyDescent="0.25">
      <c r="B99" s="193">
        <v>42646</v>
      </c>
      <c r="C99" s="459">
        <v>200</v>
      </c>
      <c r="D99" s="460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5"/>
    </row>
    <row r="100" spans="2:9" x14ac:dyDescent="0.25">
      <c r="B100" s="10"/>
      <c r="C100" s="10"/>
      <c r="D100" s="40"/>
      <c r="E100" s="40"/>
      <c r="F100" s="40"/>
      <c r="G100" s="40"/>
      <c r="H100" s="232"/>
      <c r="I100" s="355"/>
    </row>
    <row r="101" spans="2:9" x14ac:dyDescent="0.25">
      <c r="B101" s="10"/>
      <c r="C101" s="10"/>
      <c r="D101" s="40"/>
      <c r="E101" s="40"/>
      <c r="F101" s="40"/>
      <c r="G101" s="40"/>
      <c r="H101" s="232"/>
      <c r="I101" s="355"/>
    </row>
    <row r="102" spans="2:9" x14ac:dyDescent="0.25">
      <c r="B102" s="10"/>
      <c r="C102" s="10"/>
      <c r="D102" s="40"/>
      <c r="E102" s="40"/>
      <c r="F102" s="40"/>
      <c r="G102" s="40"/>
      <c r="H102" s="232"/>
      <c r="I102" s="355"/>
    </row>
    <row r="103" spans="2:9" x14ac:dyDescent="0.25">
      <c r="B103" s="10"/>
      <c r="C103" s="10"/>
      <c r="D103" s="40"/>
      <c r="E103" s="40"/>
      <c r="F103" s="40"/>
      <c r="G103" s="40"/>
      <c r="H103" s="232"/>
      <c r="I103" s="355"/>
    </row>
    <row r="104" spans="2:9" x14ac:dyDescent="0.25">
      <c r="B104" s="10"/>
      <c r="C104" s="10"/>
      <c r="D104" s="40"/>
      <c r="E104" s="40"/>
      <c r="F104" s="40"/>
      <c r="G104" s="40"/>
      <c r="H104" s="232"/>
      <c r="I104" s="355"/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</sheetData>
  <mergeCells count="1">
    <mergeCell ref="O42:P42"/>
  </mergeCells>
  <conditionalFormatting sqref="F50:F51 H50:I51 H52 H53:I63 H64 F55:F106 H65:I97 H99:I106 H98">
    <cfRule type="expression" dxfId="81" priority="28">
      <formula>F50&gt;0</formula>
    </cfRule>
    <cfRule type="expression" dxfId="80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9" priority="21">
      <formula>F47&gt;0</formula>
    </cfRule>
    <cfRule type="expression" dxfId="78" priority="22">
      <formula>F47&lt;0</formula>
    </cfRule>
  </conditionalFormatting>
  <conditionalFormatting sqref="H47:I47">
    <cfRule type="expression" dxfId="77" priority="17">
      <formula>H47&gt;0</formula>
    </cfRule>
    <cfRule type="expression" dxfId="76" priority="18">
      <formula>H47&lt;0</formula>
    </cfRule>
  </conditionalFormatting>
  <conditionalFormatting sqref="H48:I48">
    <cfRule type="expression" dxfId="75" priority="15">
      <formula>H48&gt;0</formula>
    </cfRule>
    <cfRule type="expression" dxfId="74" priority="16">
      <formula>H48&lt;0</formula>
    </cfRule>
  </conditionalFormatting>
  <conditionalFormatting sqref="H49:I49">
    <cfRule type="expression" dxfId="73" priority="13">
      <formula>H49&gt;0</formula>
    </cfRule>
    <cfRule type="expression" dxfId="72" priority="14">
      <formula>H49&lt;0</formula>
    </cfRule>
  </conditionalFormatting>
  <conditionalFormatting sqref="F40:F46">
    <cfRule type="expression" dxfId="71" priority="11">
      <formula>F40&gt;0</formula>
    </cfRule>
    <cfRule type="expression" dxfId="70" priority="12">
      <formula>F40&lt;0</formula>
    </cfRule>
  </conditionalFormatting>
  <conditionalFormatting sqref="H40:I46">
    <cfRule type="expression" dxfId="69" priority="9">
      <formula>H40&gt;0</formula>
    </cfRule>
    <cfRule type="expression" dxfId="68" priority="10">
      <formula>H40&lt;0</formula>
    </cfRule>
  </conditionalFormatting>
  <conditionalFormatting sqref="I52 F52:F54">
    <cfRule type="expression" dxfId="67" priority="7">
      <formula>F52&gt;0</formula>
    </cfRule>
    <cfRule type="expression" dxfId="66" priority="8">
      <formula>F52&lt;0</formula>
    </cfRule>
  </conditionalFormatting>
  <conditionalFormatting sqref="Q8">
    <cfRule type="expression" dxfId="65" priority="3">
      <formula>Q8&gt;0</formula>
    </cfRule>
    <cfRule type="expression" dxfId="64" priority="4">
      <formula>Q8&lt;0</formula>
    </cfRule>
  </conditionalFormatting>
  <conditionalFormatting sqref="Q7">
    <cfRule type="expression" dxfId="63" priority="5">
      <formula>Q7&gt;0</formula>
    </cfRule>
    <cfRule type="expression" dxfId="62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3.625" customWidth="1"/>
    <col min="21" max="21" width="36.625" bestFit="1" customWidth="1"/>
    <col min="23" max="23" width="10" customWidth="1"/>
    <col min="24" max="24" width="8" customWidth="1"/>
    <col min="25" max="27" width="6" bestFit="1" customWidth="1"/>
    <col min="29" max="29" width="10.25" bestFit="1" customWidth="1"/>
    <col min="30" max="30" width="15" customWidth="1"/>
    <col min="31" max="31" width="11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42646</v>
      </c>
      <c r="X2" s="10">
        <v>61.97</v>
      </c>
      <c r="Y2" s="10">
        <v>63.2</v>
      </c>
      <c r="Z2" s="10">
        <v>61.75</v>
      </c>
      <c r="AA2" s="10">
        <v>62.57</v>
      </c>
      <c r="AB2" s="95">
        <v>253000</v>
      </c>
      <c r="AC2" s="10">
        <v>62.57</v>
      </c>
      <c r="AD2" s="2">
        <f>Y2-Z2</f>
        <v>1.4500000000000028</v>
      </c>
      <c r="AE2" s="138">
        <f>AC2/AC3-1</f>
        <v>1.4404609475031638E-3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61.87</v>
      </c>
      <c r="W3" s="133">
        <v>42643</v>
      </c>
      <c r="X3" s="10">
        <v>61.8</v>
      </c>
      <c r="Y3" s="10">
        <v>62.91</v>
      </c>
      <c r="Z3" s="10">
        <v>61.67</v>
      </c>
      <c r="AA3" s="10">
        <v>62.48</v>
      </c>
      <c r="AB3" s="95">
        <v>231700</v>
      </c>
      <c r="AC3" s="10">
        <v>62.48</v>
      </c>
      <c r="AD3" s="2">
        <f t="shared" ref="AD3:AD66" si="0">Y3-Z3</f>
        <v>1.2399999999999949</v>
      </c>
      <c r="AE3" s="138">
        <f t="shared" ref="AE3:AE66" si="1">AC3/AC4-1</f>
        <v>1.4450397791849312E-2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61.87</v>
      </c>
      <c r="R4" s="527">
        <v>2.3999999999999998E-3</v>
      </c>
      <c r="W4" s="133">
        <v>42642</v>
      </c>
      <c r="X4" s="10">
        <v>62.1</v>
      </c>
      <c r="Y4" s="10">
        <v>62.25</v>
      </c>
      <c r="Z4" s="10">
        <v>61.29</v>
      </c>
      <c r="AA4" s="10">
        <v>61.59</v>
      </c>
      <c r="AB4" s="95">
        <v>116600</v>
      </c>
      <c r="AC4" s="10">
        <v>61.59</v>
      </c>
      <c r="AD4" s="2">
        <f t="shared" si="0"/>
        <v>0.96000000000000085</v>
      </c>
      <c r="AE4" s="138">
        <f t="shared" si="1"/>
        <v>-9.1698841698840683E-3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42641</v>
      </c>
      <c r="X5" s="10">
        <v>61.35</v>
      </c>
      <c r="Y5" s="10">
        <v>62.23</v>
      </c>
      <c r="Z5" s="10">
        <v>61.15</v>
      </c>
      <c r="AA5" s="10">
        <v>62.16</v>
      </c>
      <c r="AB5" s="95">
        <v>208900</v>
      </c>
      <c r="AC5" s="10">
        <v>62.16</v>
      </c>
      <c r="AD5" s="2">
        <f t="shared" si="0"/>
        <v>1.0799999999999983</v>
      </c>
      <c r="AE5" s="138">
        <f t="shared" si="1"/>
        <v>1.2212994626282336E-2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42640</v>
      </c>
      <c r="X6" s="10">
        <v>60.85</v>
      </c>
      <c r="Y6" s="10">
        <v>61.57</v>
      </c>
      <c r="Z6" s="10">
        <v>60.51</v>
      </c>
      <c r="AA6" s="10">
        <v>61.41</v>
      </c>
      <c r="AB6" s="95">
        <v>150600</v>
      </c>
      <c r="AC6" s="10">
        <v>61.41</v>
      </c>
      <c r="AD6" s="2">
        <f t="shared" si="0"/>
        <v>1.0600000000000023</v>
      </c>
      <c r="AE6" s="138">
        <f t="shared" si="1"/>
        <v>6.7213114754098857E-3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33.940000000000055</v>
      </c>
      <c r="R7">
        <v>0</v>
      </c>
      <c r="W7" s="133">
        <v>42639</v>
      </c>
      <c r="X7" s="10">
        <v>60.88</v>
      </c>
      <c r="Y7" s="10">
        <v>61.55</v>
      </c>
      <c r="Z7" s="10">
        <v>60.52</v>
      </c>
      <c r="AA7" s="10">
        <v>61</v>
      </c>
      <c r="AB7" s="95">
        <v>156200</v>
      </c>
      <c r="AC7" s="10">
        <v>61</v>
      </c>
      <c r="AD7" s="2">
        <f t="shared" si="0"/>
        <v>1.029999999999994</v>
      </c>
      <c r="AE7" s="138">
        <f t="shared" si="1"/>
        <v>-5.2185257664709717E-3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42636</v>
      </c>
      <c r="X8" s="10">
        <v>61.36</v>
      </c>
      <c r="Y8" s="10">
        <v>61.86</v>
      </c>
      <c r="Z8" s="10">
        <v>61.25</v>
      </c>
      <c r="AA8" s="10">
        <v>61.32</v>
      </c>
      <c r="AB8" s="95">
        <v>235100</v>
      </c>
      <c r="AC8" s="10">
        <v>61.32</v>
      </c>
      <c r="AD8" s="2">
        <f t="shared" si="0"/>
        <v>0.60999999999999943</v>
      </c>
      <c r="AE8" s="138">
        <f t="shared" si="1"/>
        <v>-4.0604190352444558E-3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42635</v>
      </c>
      <c r="X9" s="10">
        <v>61.28</v>
      </c>
      <c r="Y9" s="10">
        <v>61.65</v>
      </c>
      <c r="Z9" s="10">
        <v>61.02</v>
      </c>
      <c r="AA9" s="10">
        <v>61.57</v>
      </c>
      <c r="AB9" s="95">
        <v>254800</v>
      </c>
      <c r="AC9" s="10">
        <v>61.57</v>
      </c>
      <c r="AD9" s="2">
        <f t="shared" si="0"/>
        <v>0.62999999999999545</v>
      </c>
      <c r="AE9" s="138">
        <f t="shared" si="1"/>
        <v>1.5671395579016867E-2</v>
      </c>
    </row>
    <row r="10" spans="1:31" x14ac:dyDescent="0.25">
      <c r="O10" s="11" t="s">
        <v>221</v>
      </c>
      <c r="P10" s="34"/>
      <c r="Q10" s="2">
        <f>M33</f>
        <v>33.940000000000055</v>
      </c>
      <c r="W10" s="133">
        <v>42634</v>
      </c>
      <c r="X10" s="10">
        <v>60.17</v>
      </c>
      <c r="Y10" s="10">
        <v>60.68</v>
      </c>
      <c r="Z10" s="10">
        <v>59.81</v>
      </c>
      <c r="AA10" s="10">
        <v>60.62</v>
      </c>
      <c r="AB10" s="95">
        <v>272200</v>
      </c>
      <c r="AC10" s="10">
        <v>60.62</v>
      </c>
      <c r="AD10" s="2">
        <f t="shared" si="0"/>
        <v>0.86999999999999744</v>
      </c>
      <c r="AE10" s="138">
        <f t="shared" si="1"/>
        <v>9.9966677774074864E-3</v>
      </c>
    </row>
    <row r="11" spans="1:31" x14ac:dyDescent="0.25">
      <c r="O11" s="11" t="s">
        <v>182</v>
      </c>
      <c r="P11" s="34"/>
      <c r="Q11" s="138">
        <f>IF(U58="N/A (N/A)", 0, VALUE(TRIM(CLEAN(MID(U58, FIND("(", U58)+1, 5)))))</f>
        <v>7.0000000000000001E-3</v>
      </c>
      <c r="W11" s="133">
        <v>42633</v>
      </c>
      <c r="X11" s="10">
        <v>60.57</v>
      </c>
      <c r="Y11" s="10">
        <v>60.99</v>
      </c>
      <c r="Z11" s="10">
        <v>60</v>
      </c>
      <c r="AA11" s="10">
        <v>60.02</v>
      </c>
      <c r="AB11" s="95">
        <v>205900</v>
      </c>
      <c r="AC11" s="10">
        <v>60.02</v>
      </c>
      <c r="AD11" s="2">
        <f t="shared" si="0"/>
        <v>0.99000000000000199</v>
      </c>
      <c r="AE11" s="138">
        <f t="shared" si="1"/>
        <v>-9.9866844207718852E-4</v>
      </c>
    </row>
    <row r="12" spans="1:31" x14ac:dyDescent="0.25">
      <c r="W12" s="133">
        <v>42632</v>
      </c>
      <c r="X12" s="10">
        <v>59.88</v>
      </c>
      <c r="Y12" s="10">
        <v>60.45</v>
      </c>
      <c r="Z12" s="10">
        <v>59.55</v>
      </c>
      <c r="AA12" s="10">
        <v>60.08</v>
      </c>
      <c r="AB12" s="95">
        <v>197300</v>
      </c>
      <c r="AC12" s="10">
        <v>60.08</v>
      </c>
      <c r="AD12" s="2">
        <f t="shared" si="0"/>
        <v>0.90000000000000568</v>
      </c>
      <c r="AE12" s="138">
        <f t="shared" si="1"/>
        <v>1.0597140454163156E-2</v>
      </c>
    </row>
    <row r="13" spans="1:31" x14ac:dyDescent="0.25">
      <c r="W13" s="133">
        <v>42629</v>
      </c>
      <c r="X13" s="10">
        <v>60.04</v>
      </c>
      <c r="Y13" s="10">
        <v>60.04</v>
      </c>
      <c r="Z13" s="10">
        <v>59.25</v>
      </c>
      <c r="AA13" s="10">
        <v>59.45</v>
      </c>
      <c r="AB13" s="95">
        <v>301100</v>
      </c>
      <c r="AC13" s="10">
        <v>59.45</v>
      </c>
      <c r="AD13" s="2">
        <f t="shared" si="0"/>
        <v>0.78999999999999915</v>
      </c>
      <c r="AE13" s="138">
        <f t="shared" si="1"/>
        <v>-1.0321291826202672E-2</v>
      </c>
    </row>
    <row r="14" spans="1:31" x14ac:dyDescent="0.25">
      <c r="W14" s="133">
        <v>42628</v>
      </c>
      <c r="X14" s="10">
        <v>59.6</v>
      </c>
      <c r="Y14" s="10">
        <v>60.13</v>
      </c>
      <c r="Z14" s="10">
        <v>59.4</v>
      </c>
      <c r="AA14" s="10">
        <v>60.07</v>
      </c>
      <c r="AB14" s="95">
        <v>148000</v>
      </c>
      <c r="AC14" s="10">
        <v>60.07</v>
      </c>
      <c r="AD14" s="2">
        <f t="shared" si="0"/>
        <v>0.73000000000000398</v>
      </c>
      <c r="AE14" s="138">
        <f t="shared" si="1"/>
        <v>1.0768971899713931E-2</v>
      </c>
    </row>
    <row r="15" spans="1:31" x14ac:dyDescent="0.25">
      <c r="W15" s="133">
        <v>42627</v>
      </c>
      <c r="X15" s="10">
        <v>59.55</v>
      </c>
      <c r="Y15" s="10">
        <v>60.12</v>
      </c>
      <c r="Z15" s="10">
        <v>58.99</v>
      </c>
      <c r="AA15" s="10">
        <v>59.43</v>
      </c>
      <c r="AB15" s="95">
        <v>174400</v>
      </c>
      <c r="AC15" s="10">
        <v>59.43</v>
      </c>
      <c r="AD15" s="2">
        <f t="shared" si="0"/>
        <v>1.1299999999999955</v>
      </c>
      <c r="AE15" s="138">
        <f t="shared" si="1"/>
        <v>-4.3558384989109689E-3</v>
      </c>
    </row>
    <row r="16" spans="1:31" x14ac:dyDescent="0.25">
      <c r="W16" s="133">
        <v>42626</v>
      </c>
      <c r="X16" s="10">
        <v>61.07</v>
      </c>
      <c r="Y16" s="10">
        <v>61.57</v>
      </c>
      <c r="Z16" s="10">
        <v>59.65</v>
      </c>
      <c r="AA16" s="10">
        <v>59.69</v>
      </c>
      <c r="AB16" s="95">
        <v>229800</v>
      </c>
      <c r="AC16" s="10">
        <v>59.69</v>
      </c>
      <c r="AD16" s="2">
        <f t="shared" si="0"/>
        <v>1.9200000000000017</v>
      </c>
      <c r="AE16" s="138">
        <f t="shared" si="1"/>
        <v>-3.1949399935128131E-2</v>
      </c>
    </row>
    <row r="17" spans="1:31" x14ac:dyDescent="0.25">
      <c r="W17" s="133">
        <v>42625</v>
      </c>
      <c r="X17" s="10">
        <v>60</v>
      </c>
      <c r="Y17" s="10">
        <v>61.7</v>
      </c>
      <c r="Z17" s="10">
        <v>60</v>
      </c>
      <c r="AA17" s="10">
        <v>61.66</v>
      </c>
      <c r="AB17" s="95">
        <v>149100</v>
      </c>
      <c r="AC17" s="10">
        <v>61.66</v>
      </c>
      <c r="AD17" s="2">
        <f t="shared" si="0"/>
        <v>1.7000000000000028</v>
      </c>
      <c r="AE17" s="138">
        <f t="shared" si="1"/>
        <v>2.1368229252940241E-2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42622</v>
      </c>
      <c r="X18" s="10">
        <v>61.98</v>
      </c>
      <c r="Y18" s="10">
        <v>62.13</v>
      </c>
      <c r="Z18" s="10">
        <v>60.35</v>
      </c>
      <c r="AA18" s="10">
        <v>60.37</v>
      </c>
      <c r="AB18" s="95">
        <v>196900</v>
      </c>
      <c r="AC18" s="10">
        <v>60.37</v>
      </c>
      <c r="AD18" s="2">
        <f t="shared" si="0"/>
        <v>1.7800000000000011</v>
      </c>
      <c r="AE18" s="138">
        <f t="shared" si="1"/>
        <v>-3.5468924748362496E-2</v>
      </c>
    </row>
    <row r="19" spans="1:31" x14ac:dyDescent="0.25">
      <c r="W19" s="133">
        <v>42621</v>
      </c>
      <c r="X19" s="10">
        <v>62.66</v>
      </c>
      <c r="Y19" s="10">
        <v>62.86</v>
      </c>
      <c r="Z19" s="10">
        <v>62.31</v>
      </c>
      <c r="AA19" s="10">
        <v>62.59</v>
      </c>
      <c r="AB19" s="95">
        <v>86900</v>
      </c>
      <c r="AC19" s="10">
        <v>62.59</v>
      </c>
      <c r="AD19" s="2">
        <f t="shared" si="0"/>
        <v>0.54999999999999716</v>
      </c>
      <c r="AE19" s="138">
        <f t="shared" si="1"/>
        <v>-1.4358647096361921E-3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42620</v>
      </c>
      <c r="X20" s="10">
        <v>62.94</v>
      </c>
      <c r="Y20" s="10">
        <v>62.94</v>
      </c>
      <c r="Z20" s="10">
        <v>62.21</v>
      </c>
      <c r="AA20" s="10">
        <v>62.68</v>
      </c>
      <c r="AB20" s="95">
        <v>223100</v>
      </c>
      <c r="AC20" s="10">
        <v>62.68</v>
      </c>
      <c r="AD20" s="2">
        <f t="shared" si="0"/>
        <v>0.72999999999999687</v>
      </c>
      <c r="AE20" s="138">
        <f t="shared" si="1"/>
        <v>-3.4976152623211743E-3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42619</v>
      </c>
      <c r="X21" s="10">
        <v>63.65</v>
      </c>
      <c r="Y21" s="10">
        <v>63.98</v>
      </c>
      <c r="Z21" s="10">
        <v>62.83</v>
      </c>
      <c r="AA21" s="10">
        <v>62.9</v>
      </c>
      <c r="AB21" s="95">
        <v>191700</v>
      </c>
      <c r="AC21" s="10">
        <v>62.9</v>
      </c>
      <c r="AD21" s="2">
        <f t="shared" si="0"/>
        <v>1.1499999999999986</v>
      </c>
      <c r="AE21" s="138">
        <f t="shared" si="1"/>
        <v>-1.3642778736082883E-2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42615</v>
      </c>
      <c r="X22" s="10">
        <v>63.42</v>
      </c>
      <c r="Y22" s="10">
        <v>63.78</v>
      </c>
      <c r="Z22" s="10">
        <v>63.03</v>
      </c>
      <c r="AA22" s="10">
        <v>63.77</v>
      </c>
      <c r="AB22" s="95">
        <v>160700</v>
      </c>
      <c r="AC22" s="10">
        <v>63.77</v>
      </c>
      <c r="AD22" s="2">
        <f t="shared" si="0"/>
        <v>0.75</v>
      </c>
      <c r="AE22" s="138">
        <f t="shared" si="1"/>
        <v>1.2382917923480008E-2</v>
      </c>
    </row>
    <row r="23" spans="1:31" x14ac:dyDescent="0.25">
      <c r="B23" s="10"/>
      <c r="C23" s="10"/>
      <c r="D23" s="40"/>
      <c r="E23" s="40"/>
      <c r="F23" s="40"/>
      <c r="W23" s="133">
        <v>42614</v>
      </c>
      <c r="X23" s="10">
        <v>62.91</v>
      </c>
      <c r="Y23" s="10">
        <v>63.19</v>
      </c>
      <c r="Z23" s="10">
        <v>62.22</v>
      </c>
      <c r="AA23" s="10">
        <v>62.99</v>
      </c>
      <c r="AB23" s="95">
        <v>184600</v>
      </c>
      <c r="AC23" s="10">
        <v>62.99</v>
      </c>
      <c r="AD23" s="2">
        <f t="shared" si="0"/>
        <v>0.96999999999999886</v>
      </c>
      <c r="AE23" s="138">
        <f t="shared" si="1"/>
        <v>4.3048469387756416E-3</v>
      </c>
    </row>
    <row r="24" spans="1:31" x14ac:dyDescent="0.25">
      <c r="B24" s="10"/>
      <c r="C24" s="10"/>
      <c r="D24" s="40"/>
      <c r="E24" s="40"/>
      <c r="F24" s="40"/>
      <c r="W24" s="133">
        <v>42613</v>
      </c>
      <c r="X24" s="10">
        <v>62.96</v>
      </c>
      <c r="Y24" s="10">
        <v>63.23</v>
      </c>
      <c r="Z24" s="10">
        <v>62.44</v>
      </c>
      <c r="AA24" s="10">
        <v>62.72</v>
      </c>
      <c r="AB24" s="95">
        <v>254400</v>
      </c>
      <c r="AC24" s="10">
        <v>62.72</v>
      </c>
      <c r="AD24" s="2">
        <f t="shared" si="0"/>
        <v>0.78999999999999915</v>
      </c>
      <c r="AE24" s="138">
        <f t="shared" si="1"/>
        <v>-3.0201875695438085E-3</v>
      </c>
    </row>
    <row r="25" spans="1:31" x14ac:dyDescent="0.25">
      <c r="B25" s="10"/>
      <c r="C25" s="10"/>
      <c r="D25" s="40"/>
      <c r="E25" s="40"/>
      <c r="F25" s="40"/>
      <c r="W25" s="133">
        <v>42612</v>
      </c>
      <c r="X25" s="10">
        <v>63</v>
      </c>
      <c r="Y25" s="10">
        <v>63.31</v>
      </c>
      <c r="Z25" s="10">
        <v>62.56</v>
      </c>
      <c r="AA25" s="10">
        <v>62.91</v>
      </c>
      <c r="AB25" s="95">
        <v>160500</v>
      </c>
      <c r="AC25" s="10">
        <v>62.91</v>
      </c>
      <c r="AD25" s="2">
        <f t="shared" si="0"/>
        <v>0.75</v>
      </c>
      <c r="AE25" s="138">
        <f t="shared" si="1"/>
        <v>-1.7454776261505156E-3</v>
      </c>
    </row>
    <row r="26" spans="1:31" x14ac:dyDescent="0.25">
      <c r="B26" s="10"/>
      <c r="C26" s="10"/>
      <c r="D26" s="40"/>
      <c r="E26" s="40"/>
      <c r="F26" s="40"/>
      <c r="W26" s="133">
        <v>42611</v>
      </c>
      <c r="X26" s="10">
        <v>62.61</v>
      </c>
      <c r="Y26" s="10">
        <v>63.13</v>
      </c>
      <c r="Z26" s="10">
        <v>62.18</v>
      </c>
      <c r="AA26" s="10">
        <v>63.02</v>
      </c>
      <c r="AB26" s="95">
        <v>208600</v>
      </c>
      <c r="AC26" s="10">
        <v>63.02</v>
      </c>
      <c r="AD26" s="2">
        <f t="shared" si="0"/>
        <v>0.95000000000000284</v>
      </c>
      <c r="AE26" s="138">
        <f t="shared" si="1"/>
        <v>1.042167708834385E-2</v>
      </c>
    </row>
    <row r="27" spans="1:31" x14ac:dyDescent="0.25">
      <c r="B27" s="10"/>
      <c r="C27" s="10"/>
      <c r="D27" s="40"/>
      <c r="E27" s="40"/>
      <c r="F27" s="40"/>
      <c r="W27" s="133">
        <v>42608</v>
      </c>
      <c r="X27" s="10">
        <v>61.93</v>
      </c>
      <c r="Y27" s="10">
        <v>62.51</v>
      </c>
      <c r="Z27" s="10">
        <v>61.9</v>
      </c>
      <c r="AA27" s="10">
        <v>62.37</v>
      </c>
      <c r="AB27" s="95">
        <v>166900</v>
      </c>
      <c r="AC27" s="10">
        <v>62.37</v>
      </c>
      <c r="AD27" s="2">
        <f t="shared" si="0"/>
        <v>0.60999999999999943</v>
      </c>
      <c r="AE27" s="138">
        <f t="shared" si="1"/>
        <v>6.9422021310945325E-3</v>
      </c>
    </row>
    <row r="28" spans="1:31" x14ac:dyDescent="0.25">
      <c r="B28" s="10"/>
      <c r="C28" s="10"/>
      <c r="D28" s="40"/>
      <c r="E28" s="40"/>
      <c r="F28" s="40"/>
      <c r="W28" s="133">
        <v>42607</v>
      </c>
      <c r="X28" s="10">
        <v>61.45</v>
      </c>
      <c r="Y28" s="10">
        <v>62.04</v>
      </c>
      <c r="Z28" s="10">
        <v>61.13</v>
      </c>
      <c r="AA28" s="10">
        <v>61.94</v>
      </c>
      <c r="AB28" s="95">
        <v>147800</v>
      </c>
      <c r="AC28" s="10">
        <v>61.94</v>
      </c>
      <c r="AD28" s="2">
        <f t="shared" si="0"/>
        <v>0.90999999999999659</v>
      </c>
      <c r="AE28" s="138">
        <f t="shared" si="1"/>
        <v>6.6634162197301006E-3</v>
      </c>
    </row>
    <row r="29" spans="1:31" x14ac:dyDescent="0.25">
      <c r="B29" s="10"/>
      <c r="C29" s="10"/>
      <c r="D29" s="40"/>
      <c r="E29" s="40"/>
      <c r="F29" s="40"/>
      <c r="W29" s="133">
        <v>42606</v>
      </c>
      <c r="X29" s="10">
        <v>62.11</v>
      </c>
      <c r="Y29" s="10">
        <v>62.3</v>
      </c>
      <c r="Z29" s="10">
        <v>61.34</v>
      </c>
      <c r="AA29" s="10">
        <v>61.53</v>
      </c>
      <c r="AB29" s="95">
        <v>161100</v>
      </c>
      <c r="AC29" s="10">
        <v>61.53</v>
      </c>
      <c r="AD29" s="2">
        <f t="shared" si="0"/>
        <v>0.95999999999999375</v>
      </c>
      <c r="AE29" s="138">
        <f t="shared" si="1"/>
        <v>-9.1787439613526534E-3</v>
      </c>
    </row>
    <row r="30" spans="1:31" x14ac:dyDescent="0.25">
      <c r="B30" s="10"/>
      <c r="C30" s="10"/>
      <c r="D30" s="40"/>
      <c r="E30" s="40"/>
      <c r="F30" s="40"/>
      <c r="W30" s="133">
        <v>42605</v>
      </c>
      <c r="X30" s="10">
        <v>62.51</v>
      </c>
      <c r="Y30" s="10">
        <v>62.59</v>
      </c>
      <c r="Z30" s="10">
        <v>61.97</v>
      </c>
      <c r="AA30" s="10">
        <v>62.1</v>
      </c>
      <c r="AB30" s="95">
        <v>254700</v>
      </c>
      <c r="AC30" s="10">
        <v>62.1</v>
      </c>
      <c r="AD30" s="2">
        <f t="shared" si="0"/>
        <v>0.62000000000000455</v>
      </c>
      <c r="AE30" s="138">
        <f t="shared" si="1"/>
        <v>-1.6100466913537836E-4</v>
      </c>
    </row>
    <row r="31" spans="1:31" x14ac:dyDescent="0.25">
      <c r="W31" s="133">
        <v>42604</v>
      </c>
      <c r="X31" s="10">
        <v>61.31</v>
      </c>
      <c r="Y31" s="10">
        <v>62.3</v>
      </c>
      <c r="Z31" s="10">
        <v>61.31</v>
      </c>
      <c r="AA31" s="10">
        <v>62.11</v>
      </c>
      <c r="AB31" s="95">
        <v>239100</v>
      </c>
      <c r="AC31" s="10">
        <v>62.11</v>
      </c>
      <c r="AD31" s="2">
        <f t="shared" si="0"/>
        <v>0.98999999999999488</v>
      </c>
      <c r="AE31" s="138">
        <f t="shared" si="1"/>
        <v>5.3415344771770012E-3</v>
      </c>
    </row>
    <row r="32" spans="1:31" x14ac:dyDescent="0.25">
      <c r="W32" s="133">
        <v>42601</v>
      </c>
      <c r="X32" s="10">
        <v>60.95</v>
      </c>
      <c r="Y32" s="10">
        <v>61.9</v>
      </c>
      <c r="Z32" s="10">
        <v>60.85</v>
      </c>
      <c r="AA32" s="10">
        <v>61.78</v>
      </c>
      <c r="AB32" s="95">
        <v>227100</v>
      </c>
      <c r="AC32" s="10">
        <v>61.78</v>
      </c>
      <c r="AD32" s="2">
        <f t="shared" si="0"/>
        <v>1.0499999999999972</v>
      </c>
      <c r="AE32" s="138">
        <f t="shared" si="1"/>
        <v>8.9825249060917489E-3</v>
      </c>
    </row>
    <row r="33" spans="1:31" x14ac:dyDescent="0.25">
      <c r="L33" t="s">
        <v>221</v>
      </c>
      <c r="M33" s="2">
        <f>M51+K51-F51</f>
        <v>33.940000000000055</v>
      </c>
      <c r="W33" s="133">
        <v>42600</v>
      </c>
      <c r="X33" s="10">
        <v>60.22</v>
      </c>
      <c r="Y33" s="10">
        <v>61.29</v>
      </c>
      <c r="Z33" s="10">
        <v>60.22</v>
      </c>
      <c r="AA33" s="10">
        <v>61.23</v>
      </c>
      <c r="AB33" s="95">
        <v>339800</v>
      </c>
      <c r="AC33" s="10">
        <v>61.23</v>
      </c>
      <c r="AD33" s="2">
        <f t="shared" si="0"/>
        <v>1.0700000000000003</v>
      </c>
      <c r="AE33" s="138">
        <f t="shared" si="1"/>
        <v>1.2735693020178518E-2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42599</v>
      </c>
      <c r="X34" s="10">
        <v>59.85</v>
      </c>
      <c r="Y34" s="10">
        <v>60.71</v>
      </c>
      <c r="Z34" s="10">
        <v>59.85</v>
      </c>
      <c r="AA34" s="10">
        <v>60.46</v>
      </c>
      <c r="AB34" s="95">
        <v>291200</v>
      </c>
      <c r="AC34" s="10">
        <v>60.46</v>
      </c>
      <c r="AD34" s="2">
        <f t="shared" si="0"/>
        <v>0.85999999999999943</v>
      </c>
      <c r="AE34" s="138">
        <f t="shared" si="1"/>
        <v>1.1036789297658833E-2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42598</v>
      </c>
      <c r="X35" s="10">
        <v>60.33</v>
      </c>
      <c r="Y35" s="10">
        <v>60.57</v>
      </c>
      <c r="Z35" s="10">
        <v>59.77</v>
      </c>
      <c r="AA35" s="10">
        <v>59.8</v>
      </c>
      <c r="AB35" s="95">
        <v>180500</v>
      </c>
      <c r="AC35" s="10">
        <v>59.8</v>
      </c>
      <c r="AD35" s="2">
        <f t="shared" si="0"/>
        <v>0.79999999999999716</v>
      </c>
      <c r="AE35" s="138">
        <f t="shared" si="1"/>
        <v>-9.605829744948724E-3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42597</v>
      </c>
      <c r="X36" s="10">
        <v>59.57</v>
      </c>
      <c r="Y36" s="10">
        <v>60.59</v>
      </c>
      <c r="Z36" s="10">
        <v>59.57</v>
      </c>
      <c r="AA36" s="10">
        <v>60.38</v>
      </c>
      <c r="AB36" s="95">
        <v>130600</v>
      </c>
      <c r="AC36" s="10">
        <v>60.38</v>
      </c>
      <c r="AD36" s="2">
        <f t="shared" si="0"/>
        <v>1.0200000000000031</v>
      </c>
      <c r="AE36" s="138">
        <f t="shared" si="1"/>
        <v>1.7354675652906604E-2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42594</v>
      </c>
      <c r="X37" s="10">
        <v>59.64</v>
      </c>
      <c r="Y37" s="10">
        <v>59.64</v>
      </c>
      <c r="Z37" s="10">
        <v>59.19</v>
      </c>
      <c r="AA37" s="10">
        <v>59.35</v>
      </c>
      <c r="AB37" s="95">
        <v>132900</v>
      </c>
      <c r="AC37" s="10">
        <v>59.35</v>
      </c>
      <c r="AD37" s="2">
        <f t="shared" si="0"/>
        <v>0.45000000000000284</v>
      </c>
      <c r="AE37" s="138">
        <f t="shared" si="1"/>
        <v>-5.1961112973515355E-3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42593</v>
      </c>
      <c r="X38" s="10">
        <v>59.25</v>
      </c>
      <c r="Y38" s="10">
        <v>59.86</v>
      </c>
      <c r="Z38" s="10">
        <v>59.25</v>
      </c>
      <c r="AA38" s="10">
        <v>59.66</v>
      </c>
      <c r="AB38" s="95">
        <v>172600</v>
      </c>
      <c r="AC38" s="10">
        <v>59.66</v>
      </c>
      <c r="AD38" s="2">
        <f t="shared" si="0"/>
        <v>0.60999999999999943</v>
      </c>
      <c r="AE38" s="138" t="e">
        <f t="shared" si="1"/>
        <v>#DIV/0!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42593</v>
      </c>
      <c r="X39" s="10" t="s">
        <v>187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42592</v>
      </c>
      <c r="X40" s="10">
        <v>59.58</v>
      </c>
      <c r="Y40" s="10">
        <v>59.78</v>
      </c>
      <c r="Z40" s="10">
        <v>59</v>
      </c>
      <c r="AA40" s="10">
        <v>59.29</v>
      </c>
      <c r="AB40" s="95">
        <v>226700</v>
      </c>
      <c r="AC40" s="10">
        <v>59.18</v>
      </c>
      <c r="AD40" s="2">
        <f t="shared" si="0"/>
        <v>0.78000000000000114</v>
      </c>
      <c r="AE40" s="138">
        <f t="shared" si="1"/>
        <v>-4.8764082730788916E-3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42591</v>
      </c>
      <c r="X41" s="10">
        <v>59.36</v>
      </c>
      <c r="Y41" s="10">
        <v>59.77</v>
      </c>
      <c r="Z41" s="10">
        <v>58.91</v>
      </c>
      <c r="AA41" s="10">
        <v>59.58</v>
      </c>
      <c r="AB41" s="95">
        <v>235100</v>
      </c>
      <c r="AC41" s="10">
        <v>59.47</v>
      </c>
      <c r="AD41" s="2">
        <f t="shared" si="0"/>
        <v>0.86000000000000654</v>
      </c>
      <c r="AE41" s="138">
        <f t="shared" si="1"/>
        <v>6.2605752961082395E-3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84" t="s">
        <v>78</v>
      </c>
      <c r="P42" s="584"/>
      <c r="Q42" s="34"/>
      <c r="T42" s="91" t="s">
        <v>113</v>
      </c>
      <c r="W42" s="133">
        <v>42590</v>
      </c>
      <c r="X42" s="10">
        <v>58.99</v>
      </c>
      <c r="Y42" s="10">
        <v>59.45</v>
      </c>
      <c r="Z42" s="10">
        <v>58.01</v>
      </c>
      <c r="AA42" s="10">
        <v>59.21</v>
      </c>
      <c r="AB42" s="95">
        <v>223400</v>
      </c>
      <c r="AC42" s="10">
        <v>59.1</v>
      </c>
      <c r="AD42" s="2">
        <f t="shared" si="0"/>
        <v>1.4400000000000048</v>
      </c>
      <c r="AE42" s="138">
        <f t="shared" si="1"/>
        <v>4.7602856171371499E-3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68.057000000000002</v>
      </c>
      <c r="Q43" s="34"/>
      <c r="T43" s="128" t="s">
        <v>98</v>
      </c>
      <c r="U43" s="98">
        <v>62.48</v>
      </c>
      <c r="W43" s="133">
        <v>42587</v>
      </c>
      <c r="X43" s="10">
        <v>58.78</v>
      </c>
      <c r="Y43" s="10">
        <v>59.05</v>
      </c>
      <c r="Z43" s="10">
        <v>58.44</v>
      </c>
      <c r="AA43" s="10">
        <v>58.93</v>
      </c>
      <c r="AB43" s="95">
        <v>224700</v>
      </c>
      <c r="AC43" s="10">
        <v>58.82</v>
      </c>
      <c r="AD43" s="2">
        <f t="shared" si="0"/>
        <v>0.60999999999999943</v>
      </c>
      <c r="AE43" s="138">
        <f t="shared" si="1"/>
        <v>8.4004800274302127E-3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67.438299999999998</v>
      </c>
      <c r="Q44" s="34"/>
      <c r="T44" s="93" t="s">
        <v>99</v>
      </c>
      <c r="U44" s="88">
        <v>61.97</v>
      </c>
      <c r="W44" s="133">
        <v>42586</v>
      </c>
      <c r="X44" s="10">
        <v>58.04</v>
      </c>
      <c r="Y44" s="10">
        <v>58.81</v>
      </c>
      <c r="Z44" s="10">
        <v>57.73</v>
      </c>
      <c r="AA44" s="10">
        <v>58.44</v>
      </c>
      <c r="AB44" s="95">
        <v>191200</v>
      </c>
      <c r="AC44" s="10">
        <v>58.33</v>
      </c>
      <c r="AD44" s="2">
        <f t="shared" si="0"/>
        <v>1.0800000000000054</v>
      </c>
      <c r="AE44" s="138">
        <f t="shared" si="1"/>
        <v>5.3429851775248505E-3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66.819600000000008</v>
      </c>
      <c r="Q45" s="34"/>
      <c r="T45" s="93" t="s">
        <v>100</v>
      </c>
      <c r="U45" s="88" t="s">
        <v>538</v>
      </c>
      <c r="W45" s="133">
        <v>42585</v>
      </c>
      <c r="X45" s="10">
        <v>57.38</v>
      </c>
      <c r="Y45" s="10">
        <v>58.21</v>
      </c>
      <c r="Z45" s="10">
        <v>57.02</v>
      </c>
      <c r="AA45" s="10">
        <v>58.13</v>
      </c>
      <c r="AB45" s="95">
        <v>137600</v>
      </c>
      <c r="AC45" s="10">
        <v>58.02</v>
      </c>
      <c r="AD45" s="2">
        <f t="shared" si="0"/>
        <v>1.1899999999999977</v>
      </c>
      <c r="AE45" s="138">
        <f t="shared" si="1"/>
        <v>1.3626834381551323E-2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66.200900000000004</v>
      </c>
      <c r="Q46" s="83"/>
      <c r="T46" s="93" t="s">
        <v>101</v>
      </c>
      <c r="U46" s="88" t="s">
        <v>130</v>
      </c>
      <c r="W46" s="133">
        <v>42584</v>
      </c>
      <c r="X46" s="10">
        <v>58.5</v>
      </c>
      <c r="Y46" s="10">
        <v>58.8</v>
      </c>
      <c r="Z46" s="10">
        <v>57.27</v>
      </c>
      <c r="AA46" s="10">
        <v>57.35</v>
      </c>
      <c r="AB46" s="95">
        <v>162900</v>
      </c>
      <c r="AC46" s="10">
        <v>57.24</v>
      </c>
      <c r="AD46" s="2">
        <f t="shared" si="0"/>
        <v>1.529999999999994</v>
      </c>
      <c r="AE46" s="138">
        <f t="shared" si="1"/>
        <v>-1.9359259893780956E-2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65.5822</v>
      </c>
      <c r="Q47" s="83"/>
      <c r="T47" s="93" t="s">
        <v>102</v>
      </c>
      <c r="U47" s="88">
        <v>59.75</v>
      </c>
      <c r="W47" s="133">
        <v>42583</v>
      </c>
      <c r="X47" s="10">
        <v>58.48</v>
      </c>
      <c r="Y47" s="10">
        <v>58.98</v>
      </c>
      <c r="Z47" s="10">
        <v>57.92</v>
      </c>
      <c r="AA47" s="10">
        <v>58.48</v>
      </c>
      <c r="AB47" s="95">
        <v>217900</v>
      </c>
      <c r="AC47" s="10">
        <v>58.37</v>
      </c>
      <c r="AD47" s="2">
        <f t="shared" si="0"/>
        <v>1.0599999999999952</v>
      </c>
      <c r="AE47" s="138">
        <f t="shared" si="1"/>
        <v>-1.0268697586856002E-3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64.963499999999996</v>
      </c>
      <c r="Q48" s="83"/>
      <c r="T48" s="93" t="s">
        <v>103</v>
      </c>
      <c r="U48" s="88">
        <v>1.2662899999999999</v>
      </c>
      <c r="W48" s="133">
        <v>42580</v>
      </c>
      <c r="X48" s="10">
        <v>58.37</v>
      </c>
      <c r="Y48" s="10">
        <v>58.98</v>
      </c>
      <c r="Z48" s="10">
        <v>57.94</v>
      </c>
      <c r="AA48" s="10">
        <v>58.54</v>
      </c>
      <c r="AB48" s="95">
        <v>235400</v>
      </c>
      <c r="AC48" s="10">
        <v>58.43</v>
      </c>
      <c r="AD48" s="2">
        <f t="shared" si="0"/>
        <v>1.0399999999999991</v>
      </c>
      <c r="AE48" s="138">
        <f t="shared" si="1"/>
        <v>3.0901287553648515E-3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64.344800000000006</v>
      </c>
      <c r="Q49" s="83"/>
      <c r="T49" s="93" t="s">
        <v>123</v>
      </c>
      <c r="U49" s="88" t="s">
        <v>321</v>
      </c>
      <c r="W49" s="133">
        <v>42579</v>
      </c>
      <c r="X49" s="10">
        <v>58.53</v>
      </c>
      <c r="Y49" s="10">
        <v>58.87</v>
      </c>
      <c r="Z49" s="10">
        <v>58.18</v>
      </c>
      <c r="AA49" s="10">
        <v>58.36</v>
      </c>
      <c r="AB49" s="95">
        <v>160900</v>
      </c>
      <c r="AC49" s="10">
        <v>58.25</v>
      </c>
      <c r="AD49" s="2">
        <f t="shared" si="0"/>
        <v>0.68999999999999773</v>
      </c>
      <c r="AE49" s="138">
        <f t="shared" si="1"/>
        <v>-2.7392569765450903E-3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63.726100000000002</v>
      </c>
      <c r="Q50" s="83"/>
      <c r="T50" s="93"/>
      <c r="U50" s="88"/>
      <c r="W50" s="133">
        <v>42578</v>
      </c>
      <c r="X50" s="10">
        <v>58.46</v>
      </c>
      <c r="Y50" s="10">
        <v>58.84</v>
      </c>
      <c r="Z50" s="10">
        <v>58.21</v>
      </c>
      <c r="AA50" s="10">
        <v>58.52</v>
      </c>
      <c r="AB50" s="95">
        <v>314500</v>
      </c>
      <c r="AC50" s="10">
        <v>58.41</v>
      </c>
      <c r="AD50" s="2">
        <f t="shared" si="0"/>
        <v>0.63000000000000256</v>
      </c>
      <c r="AE50" s="138">
        <f t="shared" si="1"/>
        <v>3.4358357670503104E-3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63.107399999999998</v>
      </c>
      <c r="Q51" s="83"/>
      <c r="T51" s="93" t="s">
        <v>105</v>
      </c>
      <c r="U51" s="88" t="s">
        <v>539</v>
      </c>
      <c r="W51" s="133">
        <v>42577</v>
      </c>
      <c r="X51" s="10">
        <v>57.58</v>
      </c>
      <c r="Y51" s="10">
        <v>58.42</v>
      </c>
      <c r="Z51" s="10">
        <v>57.58</v>
      </c>
      <c r="AA51" s="10">
        <v>58.32</v>
      </c>
      <c r="AB51" s="95">
        <v>251000</v>
      </c>
      <c r="AC51" s="10">
        <v>58.21</v>
      </c>
      <c r="AD51" s="2">
        <f t="shared" si="0"/>
        <v>0.84000000000000341</v>
      </c>
      <c r="AE51" s="138">
        <f t="shared" si="1"/>
        <v>1.0941299062174448E-2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62.488700000000001</v>
      </c>
      <c r="Q52" s="83"/>
      <c r="T52" s="93" t="s">
        <v>106</v>
      </c>
      <c r="U52" s="88" t="s">
        <v>440</v>
      </c>
      <c r="W52" s="133">
        <v>42576</v>
      </c>
      <c r="X52" s="10">
        <v>57.9</v>
      </c>
      <c r="Y52" s="10">
        <v>58.07</v>
      </c>
      <c r="Z52" s="10">
        <v>57.59</v>
      </c>
      <c r="AA52" s="10">
        <v>57.69</v>
      </c>
      <c r="AB52" s="95">
        <v>243300</v>
      </c>
      <c r="AC52" s="10">
        <v>57.58</v>
      </c>
      <c r="AD52" s="2">
        <f t="shared" si="0"/>
        <v>0.47999999999999687</v>
      </c>
      <c r="AE52" s="138">
        <f t="shared" si="1"/>
        <v>-2.9437229437230261E-3</v>
      </c>
    </row>
    <row r="53" spans="1:31" x14ac:dyDescent="0.25">
      <c r="O53" s="83">
        <v>1</v>
      </c>
      <c r="P53" s="83">
        <f t="shared" si="2"/>
        <v>61.87</v>
      </c>
      <c r="Q53" s="83"/>
      <c r="T53" s="93" t="s">
        <v>107</v>
      </c>
      <c r="U53" s="90">
        <v>253029</v>
      </c>
      <c r="W53" s="133">
        <v>42573</v>
      </c>
      <c r="X53" s="10">
        <v>57.57</v>
      </c>
      <c r="Y53" s="10">
        <v>58</v>
      </c>
      <c r="Z53" s="10">
        <v>57.14</v>
      </c>
      <c r="AA53" s="10">
        <v>57.86</v>
      </c>
      <c r="AB53" s="95">
        <v>331700</v>
      </c>
      <c r="AC53" s="10">
        <v>57.75</v>
      </c>
      <c r="AD53" s="2">
        <f t="shared" si="0"/>
        <v>0.85999999999999943</v>
      </c>
      <c r="AE53" s="138">
        <f t="shared" si="1"/>
        <v>3.6496350364962904E-3</v>
      </c>
    </row>
    <row r="54" spans="1:31" x14ac:dyDescent="0.25">
      <c r="O54" s="83">
        <v>0.99</v>
      </c>
      <c r="P54" s="83">
        <f t="shared" si="2"/>
        <v>61.251299999999993</v>
      </c>
      <c r="Q54" s="83"/>
      <c r="T54" s="93" t="s">
        <v>110</v>
      </c>
      <c r="U54" s="90">
        <v>221278</v>
      </c>
      <c r="W54" s="133">
        <v>42572</v>
      </c>
      <c r="X54" s="10">
        <v>58.9</v>
      </c>
      <c r="Y54" s="10">
        <v>59.85</v>
      </c>
      <c r="Z54" s="10">
        <v>57.28</v>
      </c>
      <c r="AA54" s="10">
        <v>57.65</v>
      </c>
      <c r="AB54" s="95">
        <v>420500</v>
      </c>
      <c r="AC54" s="10">
        <v>57.54</v>
      </c>
      <c r="AD54" s="2">
        <f t="shared" si="0"/>
        <v>2.5700000000000003</v>
      </c>
      <c r="AE54" s="138">
        <f t="shared" si="1"/>
        <v>-2.9843196762771917E-2</v>
      </c>
    </row>
    <row r="55" spans="1:31" x14ac:dyDescent="0.25">
      <c r="O55" s="83">
        <v>0.98</v>
      </c>
      <c r="P55" s="83">
        <f t="shared" si="2"/>
        <v>60.632599999999996</v>
      </c>
      <c r="Q55" s="83"/>
      <c r="T55" s="93" t="s">
        <v>108</v>
      </c>
      <c r="U55" s="88" t="s">
        <v>540</v>
      </c>
      <c r="W55" s="133">
        <v>42571</v>
      </c>
      <c r="X55" s="10">
        <v>59.75</v>
      </c>
      <c r="Y55" s="10">
        <v>59.75</v>
      </c>
      <c r="Z55" s="10">
        <v>58.9</v>
      </c>
      <c r="AA55" s="10">
        <v>59.42</v>
      </c>
      <c r="AB55" s="95">
        <v>504400</v>
      </c>
      <c r="AC55" s="10">
        <v>59.31</v>
      </c>
      <c r="AD55" s="2">
        <f t="shared" si="0"/>
        <v>0.85000000000000142</v>
      </c>
      <c r="AE55" s="138">
        <f t="shared" si="1"/>
        <v>2.0273694880892368E-3</v>
      </c>
    </row>
    <row r="56" spans="1:31" x14ac:dyDescent="0.25">
      <c r="O56" s="83">
        <v>0.97</v>
      </c>
      <c r="P56" s="83">
        <f t="shared" si="2"/>
        <v>60.013899999999992</v>
      </c>
      <c r="Q56" s="83"/>
      <c r="T56" s="93" t="s">
        <v>111</v>
      </c>
      <c r="U56" s="88">
        <v>23.85</v>
      </c>
      <c r="W56" s="133">
        <v>42570</v>
      </c>
      <c r="X56" s="10">
        <v>59.44</v>
      </c>
      <c r="Y56" s="10">
        <v>59.96</v>
      </c>
      <c r="Z56" s="10">
        <v>59.15</v>
      </c>
      <c r="AA56" s="10">
        <v>59.3</v>
      </c>
      <c r="AB56" s="95">
        <v>264900</v>
      </c>
      <c r="AC56" s="10">
        <v>59.19</v>
      </c>
      <c r="AD56" s="2">
        <f t="shared" si="0"/>
        <v>0.81000000000000227</v>
      </c>
      <c r="AE56" s="138">
        <f t="shared" si="1"/>
        <v>-1.1812352345595967E-3</v>
      </c>
    </row>
    <row r="57" spans="1:31" x14ac:dyDescent="0.25">
      <c r="O57" s="83">
        <v>0.96</v>
      </c>
      <c r="P57" s="83">
        <f t="shared" si="2"/>
        <v>59.395199999999996</v>
      </c>
      <c r="Q57" s="83"/>
      <c r="T57" s="93" t="s">
        <v>112</v>
      </c>
      <c r="U57" s="88">
        <v>2.62</v>
      </c>
      <c r="W57" s="133">
        <v>42569</v>
      </c>
      <c r="X57" s="10">
        <v>59.77</v>
      </c>
      <c r="Y57" s="10">
        <v>60.25</v>
      </c>
      <c r="Z57" s="10">
        <v>59.36</v>
      </c>
      <c r="AA57" s="10">
        <v>59.37</v>
      </c>
      <c r="AB57" s="95">
        <v>303300</v>
      </c>
      <c r="AC57" s="10">
        <v>59.26</v>
      </c>
      <c r="AD57" s="2">
        <f t="shared" si="0"/>
        <v>0.89000000000000057</v>
      </c>
      <c r="AE57" s="138">
        <f t="shared" si="1"/>
        <v>-7.3701842546064489E-3</v>
      </c>
    </row>
    <row r="58" spans="1:31" x14ac:dyDescent="0.25">
      <c r="O58" s="83">
        <v>0.95</v>
      </c>
      <c r="P58" s="83">
        <f t="shared" si="2"/>
        <v>58.776499999999992</v>
      </c>
      <c r="Q58" s="83"/>
      <c r="T58" s="93" t="s">
        <v>109</v>
      </c>
      <c r="U58" s="88" t="s">
        <v>541</v>
      </c>
      <c r="W58" s="133">
        <v>42566</v>
      </c>
      <c r="X58" s="10">
        <v>60.33</v>
      </c>
      <c r="Y58" s="10">
        <v>60.5</v>
      </c>
      <c r="Z58" s="10">
        <v>59.7</v>
      </c>
      <c r="AA58" s="10">
        <v>59.81</v>
      </c>
      <c r="AB58" s="95">
        <v>391100</v>
      </c>
      <c r="AC58" s="10">
        <v>59.7</v>
      </c>
      <c r="AD58" s="2">
        <f t="shared" si="0"/>
        <v>0.79999999999999716</v>
      </c>
      <c r="AE58" s="138">
        <f t="shared" si="1"/>
        <v>2.1823065301327382E-3</v>
      </c>
    </row>
    <row r="59" spans="1:31" x14ac:dyDescent="0.25">
      <c r="O59" s="83">
        <v>0.94</v>
      </c>
      <c r="P59" s="83">
        <f t="shared" si="2"/>
        <v>58.157799999999995</v>
      </c>
      <c r="Q59" s="83"/>
      <c r="W59" s="133">
        <v>42565</v>
      </c>
      <c r="X59" s="10">
        <v>60.26</v>
      </c>
      <c r="Y59" s="10">
        <v>60.71</v>
      </c>
      <c r="Z59" s="10">
        <v>59.58</v>
      </c>
      <c r="AA59" s="10">
        <v>59.68</v>
      </c>
      <c r="AB59" s="95">
        <v>198500</v>
      </c>
      <c r="AC59" s="10">
        <v>59.57</v>
      </c>
      <c r="AD59" s="2">
        <f t="shared" si="0"/>
        <v>1.1300000000000026</v>
      </c>
      <c r="AE59" s="138">
        <f t="shared" si="1"/>
        <v>-3.1793842034805175E-3</v>
      </c>
    </row>
    <row r="60" spans="1:31" x14ac:dyDescent="0.25">
      <c r="O60" s="83">
        <v>0.93</v>
      </c>
      <c r="P60" s="83">
        <f t="shared" si="2"/>
        <v>57.539099999999998</v>
      </c>
      <c r="Q60" s="83"/>
      <c r="W60" s="133">
        <v>42564</v>
      </c>
      <c r="X60" s="10">
        <v>60.26</v>
      </c>
      <c r="Y60" s="10">
        <v>60.43</v>
      </c>
      <c r="Z60" s="10">
        <v>59.68</v>
      </c>
      <c r="AA60" s="10">
        <v>59.87</v>
      </c>
      <c r="AB60" s="95">
        <v>171400</v>
      </c>
      <c r="AC60" s="10">
        <v>59.76</v>
      </c>
      <c r="AD60" s="2">
        <f t="shared" si="0"/>
        <v>0.75</v>
      </c>
      <c r="AE60" s="138">
        <f t="shared" si="1"/>
        <v>0</v>
      </c>
    </row>
    <row r="61" spans="1:31" x14ac:dyDescent="0.25">
      <c r="O61" s="83">
        <v>0.92</v>
      </c>
      <c r="P61" s="83">
        <f t="shared" si="2"/>
        <v>56.920400000000001</v>
      </c>
      <c r="Q61" s="83"/>
      <c r="W61" s="133">
        <v>42563</v>
      </c>
      <c r="X61" s="10">
        <v>59.75</v>
      </c>
      <c r="Y61" s="10">
        <v>60.34</v>
      </c>
      <c r="Z61" s="10">
        <v>58.01</v>
      </c>
      <c r="AA61" s="10">
        <v>59.87</v>
      </c>
      <c r="AB61" s="95">
        <v>388600</v>
      </c>
      <c r="AC61" s="10">
        <v>59.76</v>
      </c>
      <c r="AD61" s="2">
        <f t="shared" si="0"/>
        <v>2.3300000000000054</v>
      </c>
      <c r="AE61" s="138">
        <f t="shared" si="1"/>
        <v>9.1185410334346795E-3</v>
      </c>
    </row>
    <row r="62" spans="1:31" x14ac:dyDescent="0.25">
      <c r="O62" s="83">
        <v>0.91</v>
      </c>
      <c r="P62" s="83">
        <f t="shared" si="2"/>
        <v>56.301699999999997</v>
      </c>
      <c r="Q62" s="83"/>
      <c r="W62" s="133">
        <v>42562</v>
      </c>
      <c r="X62" s="10">
        <v>59.02</v>
      </c>
      <c r="Y62" s="10">
        <v>59.75</v>
      </c>
      <c r="Z62" s="10">
        <v>58.53</v>
      </c>
      <c r="AA62" s="10">
        <v>59.33</v>
      </c>
      <c r="AB62" s="95">
        <v>194700</v>
      </c>
      <c r="AC62" s="10">
        <v>59.22</v>
      </c>
      <c r="AD62" s="2">
        <f t="shared" si="0"/>
        <v>1.2199999999999989</v>
      </c>
      <c r="AE62" s="138">
        <f t="shared" si="1"/>
        <v>9.7186700767264433E-3</v>
      </c>
    </row>
    <row r="63" spans="1:31" x14ac:dyDescent="0.25">
      <c r="O63" s="83">
        <v>0.9</v>
      </c>
      <c r="P63" s="83">
        <f t="shared" si="2"/>
        <v>55.683</v>
      </c>
      <c r="Q63" s="83"/>
      <c r="W63" s="133">
        <v>42559</v>
      </c>
      <c r="X63" s="10">
        <v>57.68</v>
      </c>
      <c r="Y63" s="10">
        <v>58.85</v>
      </c>
      <c r="Z63" s="10">
        <v>57.42</v>
      </c>
      <c r="AA63" s="10">
        <v>58.76</v>
      </c>
      <c r="AB63" s="95">
        <v>214500</v>
      </c>
      <c r="AC63" s="10">
        <v>58.65</v>
      </c>
      <c r="AD63" s="2">
        <f t="shared" si="0"/>
        <v>1.4299999999999997</v>
      </c>
      <c r="AE63" s="138">
        <f t="shared" si="1"/>
        <v>2.7685298755913745E-2</v>
      </c>
    </row>
    <row r="64" spans="1:31" x14ac:dyDescent="0.25">
      <c r="O64" s="34"/>
      <c r="W64" s="133">
        <v>42558</v>
      </c>
      <c r="X64" s="10">
        <v>57.05</v>
      </c>
      <c r="Y64" s="10">
        <v>57.77</v>
      </c>
      <c r="Z64" s="10">
        <v>56.55</v>
      </c>
      <c r="AA64" s="10">
        <v>57.18</v>
      </c>
      <c r="AB64" s="95">
        <v>144800</v>
      </c>
      <c r="AC64" s="10">
        <v>57.07</v>
      </c>
      <c r="AD64" s="2">
        <f t="shared" si="0"/>
        <v>1.220000000000006</v>
      </c>
      <c r="AE64" s="138">
        <f t="shared" si="1"/>
        <v>6.7031222437821114E-3</v>
      </c>
    </row>
    <row r="65" spans="15:31" x14ac:dyDescent="0.25">
      <c r="O65" s="34"/>
      <c r="W65" s="133">
        <v>42557</v>
      </c>
      <c r="X65" s="10">
        <v>56.09</v>
      </c>
      <c r="Y65" s="10">
        <v>57.36</v>
      </c>
      <c r="Z65" s="10">
        <v>56</v>
      </c>
      <c r="AA65" s="10">
        <v>56.8</v>
      </c>
      <c r="AB65" s="95">
        <v>193800</v>
      </c>
      <c r="AC65" s="10">
        <v>56.69</v>
      </c>
      <c r="AD65" s="2">
        <f t="shared" si="0"/>
        <v>1.3599999999999994</v>
      </c>
      <c r="AE65" s="138">
        <f t="shared" si="1"/>
        <v>4.6074782916887269E-3</v>
      </c>
    </row>
    <row r="66" spans="15:31" x14ac:dyDescent="0.25">
      <c r="O66" s="34"/>
      <c r="W66" s="133">
        <v>42556</v>
      </c>
      <c r="X66" s="10">
        <v>57.33</v>
      </c>
      <c r="Y66" s="10">
        <v>57.76</v>
      </c>
      <c r="Z66" s="10">
        <v>56.13</v>
      </c>
      <c r="AA66" s="10">
        <v>56.53</v>
      </c>
      <c r="AB66" s="95">
        <v>201600</v>
      </c>
      <c r="AC66" s="10">
        <v>56.43</v>
      </c>
      <c r="AD66" s="2">
        <f t="shared" si="0"/>
        <v>1.6299999999999955</v>
      </c>
      <c r="AE66" s="138">
        <f t="shared" si="1"/>
        <v>-2.3702422145328694E-2</v>
      </c>
    </row>
    <row r="67" spans="15:31" x14ac:dyDescent="0.25">
      <c r="W67" s="133">
        <v>42552</v>
      </c>
      <c r="X67" s="10">
        <v>57.87</v>
      </c>
      <c r="Y67" s="10">
        <v>58.57</v>
      </c>
      <c r="Z67" s="10">
        <v>57.46</v>
      </c>
      <c r="AA67" s="10">
        <v>57.91</v>
      </c>
      <c r="AB67" s="95">
        <v>270000</v>
      </c>
      <c r="AC67" s="10">
        <v>57.8</v>
      </c>
      <c r="AD67" s="2">
        <f>Y67-Z67</f>
        <v>1.1099999999999994</v>
      </c>
      <c r="AE67" s="138">
        <f>AC67/AC68-1</f>
        <v>4.6932035459759103E-3</v>
      </c>
    </row>
    <row r="68" spans="15:31" x14ac:dyDescent="0.25">
      <c r="W68" s="133">
        <v>42551</v>
      </c>
      <c r="X68" s="10">
        <v>56.31</v>
      </c>
      <c r="Y68" s="10">
        <v>57.67</v>
      </c>
      <c r="Z68" s="10">
        <v>55.67</v>
      </c>
      <c r="AA68" s="10">
        <v>57.64</v>
      </c>
      <c r="AB68" s="95">
        <v>274900</v>
      </c>
      <c r="AC68" s="10">
        <v>57.53</v>
      </c>
      <c r="AD68" s="2">
        <f>Y68-Z68</f>
        <v>2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1" priority="5">
      <formula>F21&gt;0</formula>
    </cfRule>
    <cfRule type="expression" dxfId="60" priority="6">
      <formula>F21&lt;0</formula>
    </cfRule>
  </conditionalFormatting>
  <conditionalFormatting sqref="Q8">
    <cfRule type="expression" dxfId="59" priority="1">
      <formula>Q8&gt;0</formula>
    </cfRule>
    <cfRule type="expression" dxfId="58" priority="2">
      <formula>Q8&lt;0</formula>
    </cfRule>
  </conditionalFormatting>
  <conditionalFormatting sqref="Q7">
    <cfRule type="expression" dxfId="57" priority="3">
      <formula>Q7&gt;0</formula>
    </cfRule>
    <cfRule type="expression" dxfId="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0.75" bestFit="1" customWidth="1"/>
    <col min="20" max="20" width="18.625" customWidth="1"/>
    <col min="21" max="21" width="35.125" customWidth="1"/>
    <col min="22" max="22" width="11.75" customWidth="1"/>
    <col min="24" max="24" width="10" customWidth="1"/>
    <col min="25" max="25" width="7.875" customWidth="1"/>
    <col min="26" max="28" width="6" bestFit="1" customWidth="1"/>
    <col min="29" max="29" width="10.125" bestFit="1" customWidth="1"/>
    <col min="30" max="30" width="10.25" bestFit="1" customWidth="1"/>
    <col min="31" max="31" width="12.125" customWidth="1"/>
    <col min="32" max="32" width="12.37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177</v>
      </c>
      <c r="B2" s="54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25</v>
      </c>
      <c r="U2" s="163"/>
      <c r="X2" s="133">
        <v>42646</v>
      </c>
      <c r="Y2" s="10">
        <v>63.76</v>
      </c>
      <c r="Z2" s="10">
        <v>64.02</v>
      </c>
      <c r="AA2" s="10">
        <v>63.38</v>
      </c>
      <c r="AB2" s="10">
        <v>63.88</v>
      </c>
      <c r="AC2" s="95">
        <v>2753200</v>
      </c>
      <c r="AD2" s="10">
        <v>63.88</v>
      </c>
      <c r="AE2" s="2">
        <f>Z2-AA2</f>
        <v>0.63999999999999346</v>
      </c>
      <c r="AF2" s="138">
        <f>AD2/AD3-1</f>
        <v>0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66.959999999999994</v>
      </c>
      <c r="X3" s="133">
        <v>42643</v>
      </c>
      <c r="Y3" s="10">
        <v>63.92</v>
      </c>
      <c r="Z3" s="10">
        <v>64.180000000000007</v>
      </c>
      <c r="AA3" s="10">
        <v>63.69</v>
      </c>
      <c r="AB3" s="10">
        <v>63.88</v>
      </c>
      <c r="AC3" s="95">
        <v>3255300</v>
      </c>
      <c r="AD3" s="10">
        <v>63.88</v>
      </c>
      <c r="AE3" s="2">
        <f t="shared" ref="AE3:AE66" si="0">Z3-AA3</f>
        <v>0.49000000000000909</v>
      </c>
      <c r="AF3" s="138">
        <f t="shared" ref="AF3:AF66" si="1">AD3/AD4-1</f>
        <v>3.4558592522777598E-3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62.36</v>
      </c>
      <c r="R4" s="527">
        <v>-3.3999999999999998E-3</v>
      </c>
      <c r="X4" s="133">
        <v>42642</v>
      </c>
      <c r="Y4" s="10">
        <v>64.05</v>
      </c>
      <c r="Z4" s="10">
        <v>64.39</v>
      </c>
      <c r="AA4" s="10">
        <v>63.65</v>
      </c>
      <c r="AB4" s="10">
        <v>63.66</v>
      </c>
      <c r="AC4" s="95">
        <v>3006600</v>
      </c>
      <c r="AD4" s="10">
        <v>63.66</v>
      </c>
      <c r="AE4" s="2">
        <f t="shared" si="0"/>
        <v>0.74000000000000199</v>
      </c>
      <c r="AF4" s="138">
        <f t="shared" si="1"/>
        <v>-6.5543071161049404E-3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1559</v>
      </c>
      <c r="X5" s="133">
        <v>42641</v>
      </c>
      <c r="Y5" s="10">
        <v>64.150000000000006</v>
      </c>
      <c r="Z5" s="10">
        <v>64.19</v>
      </c>
      <c r="AA5" s="10">
        <v>63.76</v>
      </c>
      <c r="AB5" s="10">
        <v>64.08</v>
      </c>
      <c r="AC5" s="95">
        <v>2474900</v>
      </c>
      <c r="AD5" s="10">
        <v>64.08</v>
      </c>
      <c r="AE5" s="2">
        <f t="shared" si="0"/>
        <v>0.42999999999999972</v>
      </c>
      <c r="AF5" s="138">
        <f t="shared" si="1"/>
        <v>2.5031289111387967E-3</v>
      </c>
    </row>
    <row r="6" spans="1:32" x14ac:dyDescent="0.25">
      <c r="O6" s="11" t="s">
        <v>64</v>
      </c>
      <c r="Q6" s="2">
        <f>Q3*Q2</f>
        <v>1673.9999999999998</v>
      </c>
      <c r="X6" s="133">
        <v>42640</v>
      </c>
      <c r="Y6" s="10">
        <v>64.06</v>
      </c>
      <c r="Z6" s="10">
        <v>64.08</v>
      </c>
      <c r="AA6" s="10">
        <v>63.56</v>
      </c>
      <c r="AB6" s="10">
        <v>63.92</v>
      </c>
      <c r="AC6" s="95">
        <v>2693100</v>
      </c>
      <c r="AD6" s="10">
        <v>63.92</v>
      </c>
      <c r="AE6" s="2">
        <f t="shared" si="0"/>
        <v>0.51999999999999602</v>
      </c>
      <c r="AF6" s="138">
        <f t="shared" si="1"/>
        <v>3.1298904538346051E-4</v>
      </c>
    </row>
    <row r="7" spans="1:32" x14ac:dyDescent="0.25">
      <c r="O7" s="11" t="s">
        <v>185</v>
      </c>
      <c r="Q7" s="2">
        <f>Q10+Q8</f>
        <v>-65.049999999999955</v>
      </c>
      <c r="R7" s="30">
        <v>42653</v>
      </c>
      <c r="X7" s="133">
        <v>42639</v>
      </c>
      <c r="Y7" s="10">
        <v>64.45</v>
      </c>
      <c r="Z7" s="10">
        <v>64.48</v>
      </c>
      <c r="AA7" s="10">
        <v>63.8</v>
      </c>
      <c r="AB7" s="10">
        <v>63.9</v>
      </c>
      <c r="AC7" s="95">
        <v>3176500</v>
      </c>
      <c r="AD7" s="10">
        <v>63.9</v>
      </c>
      <c r="AE7" s="2">
        <f t="shared" si="0"/>
        <v>0.68000000000000682</v>
      </c>
      <c r="AF7" s="138">
        <f t="shared" si="1"/>
        <v>-1.1600928074246064E-2</v>
      </c>
    </row>
    <row r="8" spans="1:32" x14ac:dyDescent="0.25">
      <c r="O8" s="11" t="s">
        <v>188</v>
      </c>
      <c r="P8" s="34"/>
      <c r="Q8" s="2">
        <f>K18+M18-F18+Q2*Q4</f>
        <v>-114.99999999999977</v>
      </c>
      <c r="X8" s="133">
        <v>42636</v>
      </c>
      <c r="Y8" s="10">
        <v>64.89</v>
      </c>
      <c r="Z8" s="10">
        <v>65.239999999999995</v>
      </c>
      <c r="AA8" s="10">
        <v>64.650000000000006</v>
      </c>
      <c r="AB8" s="10">
        <v>64.650000000000006</v>
      </c>
      <c r="AC8" s="95">
        <v>3252600</v>
      </c>
      <c r="AD8" s="10">
        <v>64.650000000000006</v>
      </c>
      <c r="AE8" s="2">
        <f t="shared" si="0"/>
        <v>0.5899999999999892</v>
      </c>
      <c r="AF8" s="138">
        <f t="shared" si="1"/>
        <v>-6.301875192130324E-3</v>
      </c>
    </row>
    <row r="9" spans="1:32" x14ac:dyDescent="0.25">
      <c r="O9" s="11" t="s">
        <v>222</v>
      </c>
      <c r="Q9" s="138">
        <f>IF(Q2=0, 0, Q8/Q6)</f>
        <v>-6.8697729988052444E-2</v>
      </c>
      <c r="X9" s="133">
        <v>42635</v>
      </c>
      <c r="Y9" s="10">
        <v>65.260000000000005</v>
      </c>
      <c r="Z9" s="10">
        <v>65.569999999999993</v>
      </c>
      <c r="AA9" s="10">
        <v>64.790000000000006</v>
      </c>
      <c r="AB9" s="10">
        <v>65.06</v>
      </c>
      <c r="AC9" s="95">
        <v>4140200</v>
      </c>
      <c r="AD9" s="10">
        <v>65.06</v>
      </c>
      <c r="AE9" s="2">
        <f t="shared" si="0"/>
        <v>0.77999999999998693</v>
      </c>
      <c r="AF9" s="138">
        <f t="shared" si="1"/>
        <v>-3.0646644192461325E-3</v>
      </c>
    </row>
    <row r="10" spans="1:32" x14ac:dyDescent="0.25">
      <c r="O10" s="11" t="s">
        <v>221</v>
      </c>
      <c r="P10" s="34"/>
      <c r="Q10" s="2">
        <f>M40</f>
        <v>49.949999999999818</v>
      </c>
      <c r="X10" s="133">
        <v>42634</v>
      </c>
      <c r="Y10" s="10">
        <v>64.06</v>
      </c>
      <c r="Z10" s="10">
        <v>65.37</v>
      </c>
      <c r="AA10" s="10">
        <v>63.15</v>
      </c>
      <c r="AB10" s="10">
        <v>65.260000000000005</v>
      </c>
      <c r="AC10" s="95">
        <v>5468900</v>
      </c>
      <c r="AD10" s="10">
        <v>65.260000000000005</v>
      </c>
      <c r="AE10" s="2">
        <f t="shared" si="0"/>
        <v>2.220000000000006</v>
      </c>
      <c r="AF10" s="138">
        <f t="shared" si="1"/>
        <v>8.6553323029365803E-3</v>
      </c>
    </row>
    <row r="11" spans="1:32" x14ac:dyDescent="0.25">
      <c r="O11" s="11" t="s">
        <v>182</v>
      </c>
      <c r="P11" s="34"/>
      <c r="Q11" s="138">
        <f>VALUE(TRIM(CLEAN(MID(U58, FIND("(", U58)+1, 5))))</f>
        <v>3.0099999999999998E-2</v>
      </c>
      <c r="X11" s="133">
        <v>42633</v>
      </c>
      <c r="Y11" s="10">
        <v>65.2</v>
      </c>
      <c r="Z11" s="10">
        <v>65.400000000000006</v>
      </c>
      <c r="AA11" s="10">
        <v>64.66</v>
      </c>
      <c r="AB11" s="10">
        <v>64.7</v>
      </c>
      <c r="AC11" s="95">
        <v>3527600</v>
      </c>
      <c r="AD11" s="10">
        <v>64.7</v>
      </c>
      <c r="AE11" s="2">
        <f t="shared" si="0"/>
        <v>0.74000000000000909</v>
      </c>
      <c r="AF11" s="138">
        <f t="shared" si="1"/>
        <v>-7.8208863671214157E-3</v>
      </c>
    </row>
    <row r="12" spans="1:32" x14ac:dyDescent="0.25">
      <c r="X12" s="133">
        <v>42632</v>
      </c>
      <c r="Y12" s="10">
        <v>65.05</v>
      </c>
      <c r="Z12" s="10">
        <v>65.510000000000005</v>
      </c>
      <c r="AA12" s="10">
        <v>64.959999999999994</v>
      </c>
      <c r="AB12" s="10">
        <v>65.209999999999994</v>
      </c>
      <c r="AC12" s="95">
        <v>2546000</v>
      </c>
      <c r="AD12" s="10">
        <v>65.209999999999994</v>
      </c>
      <c r="AE12" s="2">
        <f t="shared" si="0"/>
        <v>0.55000000000001137</v>
      </c>
      <c r="AF12" s="138">
        <f t="shared" si="1"/>
        <v>3.0679552078538563E-4</v>
      </c>
    </row>
    <row r="13" spans="1:32" x14ac:dyDescent="0.25">
      <c r="X13" s="133">
        <v>42629</v>
      </c>
      <c r="Y13" s="10">
        <v>65.260000000000005</v>
      </c>
      <c r="Z13" s="10">
        <v>65.459999999999994</v>
      </c>
      <c r="AA13" s="10">
        <v>64.83</v>
      </c>
      <c r="AB13" s="10">
        <v>65.19</v>
      </c>
      <c r="AC13" s="95">
        <v>3705300</v>
      </c>
      <c r="AD13" s="10">
        <v>65.19</v>
      </c>
      <c r="AE13" s="2">
        <f t="shared" si="0"/>
        <v>0.62999999999999545</v>
      </c>
      <c r="AF13" s="138">
        <f t="shared" si="1"/>
        <v>-5.340250228867971E-3</v>
      </c>
    </row>
    <row r="14" spans="1:32" x14ac:dyDescent="0.25">
      <c r="X14" s="133">
        <v>42628</v>
      </c>
      <c r="Y14" s="10">
        <v>65.22</v>
      </c>
      <c r="Z14" s="10">
        <v>65.72</v>
      </c>
      <c r="AA14" s="10">
        <v>65.14</v>
      </c>
      <c r="AB14" s="10">
        <v>65.540000000000006</v>
      </c>
      <c r="AC14" s="95">
        <v>2821300</v>
      </c>
      <c r="AD14" s="10">
        <v>65.540000000000006</v>
      </c>
      <c r="AE14" s="2">
        <f t="shared" si="0"/>
        <v>0.57999999999999829</v>
      </c>
      <c r="AF14" s="138">
        <f t="shared" si="1"/>
        <v>9.1631032376304766E-4</v>
      </c>
    </row>
    <row r="15" spans="1:32" x14ac:dyDescent="0.25">
      <c r="X15" s="133">
        <v>42627</v>
      </c>
      <c r="Y15" s="10">
        <v>65.81</v>
      </c>
      <c r="Z15" s="10">
        <v>66.010000000000005</v>
      </c>
      <c r="AA15" s="10">
        <v>65.209999999999994</v>
      </c>
      <c r="AB15" s="10">
        <v>65.48</v>
      </c>
      <c r="AC15" s="95">
        <v>3010700</v>
      </c>
      <c r="AD15" s="10">
        <v>65.48</v>
      </c>
      <c r="AE15" s="2">
        <f t="shared" si="0"/>
        <v>0.80000000000001137</v>
      </c>
      <c r="AF15" s="138">
        <f t="shared" si="1"/>
        <v>-1.8292682926828174E-3</v>
      </c>
    </row>
    <row r="16" spans="1:32" x14ac:dyDescent="0.25">
      <c r="X16" s="133">
        <v>42626</v>
      </c>
      <c r="Y16" s="10">
        <v>66.489999999999995</v>
      </c>
      <c r="Z16" s="10">
        <v>66.53</v>
      </c>
      <c r="AA16" s="10">
        <v>65.55</v>
      </c>
      <c r="AB16" s="10">
        <v>65.599999999999994</v>
      </c>
      <c r="AC16" s="95">
        <v>3536400</v>
      </c>
      <c r="AD16" s="10">
        <v>65.599999999999994</v>
      </c>
      <c r="AE16" s="2">
        <f t="shared" si="0"/>
        <v>0.98000000000000398</v>
      </c>
      <c r="AF16" s="138">
        <f t="shared" si="1"/>
        <v>-1.0259505129752711E-2</v>
      </c>
    </row>
    <row r="17" spans="1:32" x14ac:dyDescent="0.25">
      <c r="X17" s="133">
        <v>42625</v>
      </c>
      <c r="Y17" s="10">
        <v>65</v>
      </c>
      <c r="Z17" s="10">
        <v>66.42</v>
      </c>
      <c r="AA17" s="10">
        <v>65</v>
      </c>
      <c r="AB17" s="10">
        <v>66.28</v>
      </c>
      <c r="AC17" s="95">
        <v>4290800</v>
      </c>
      <c r="AD17" s="10">
        <v>66.28</v>
      </c>
      <c r="AE17" s="2">
        <f t="shared" si="0"/>
        <v>1.4200000000000017</v>
      </c>
      <c r="AF17" s="138">
        <f t="shared" si="1"/>
        <v>1.8908531898539582E-2</v>
      </c>
    </row>
    <row r="18" spans="1:32" x14ac:dyDescent="0.25">
      <c r="A18" s="22" t="s">
        <v>81</v>
      </c>
      <c r="B18" s="12"/>
      <c r="C18" s="12">
        <f>SUM(C2:C17)</f>
        <v>25</v>
      </c>
      <c r="D18" s="13"/>
      <c r="E18" s="13"/>
      <c r="F18" s="13">
        <f>SUM(F2:F17)</f>
        <v>1673.9999999999998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42622</v>
      </c>
      <c r="Y18" s="10">
        <v>66.97</v>
      </c>
      <c r="Z18" s="10">
        <v>66.98</v>
      </c>
      <c r="AA18" s="10">
        <v>65.05</v>
      </c>
      <c r="AB18" s="10">
        <v>65.05</v>
      </c>
      <c r="AC18" s="95">
        <v>6391300</v>
      </c>
      <c r="AD18" s="10">
        <v>65.05</v>
      </c>
      <c r="AE18" s="2">
        <f t="shared" si="0"/>
        <v>1.9300000000000068</v>
      </c>
      <c r="AF18" s="138">
        <f t="shared" si="1"/>
        <v>-3.586779309322663E-2</v>
      </c>
    </row>
    <row r="19" spans="1:32" x14ac:dyDescent="0.25">
      <c r="X19" s="133">
        <v>42621</v>
      </c>
      <c r="Y19" s="10">
        <v>67.599999999999994</v>
      </c>
      <c r="Z19" s="10">
        <v>68.069999999999993</v>
      </c>
      <c r="AA19" s="10">
        <v>67.31</v>
      </c>
      <c r="AB19" s="10">
        <v>67.47</v>
      </c>
      <c r="AC19" s="95">
        <v>4110500</v>
      </c>
      <c r="AD19" s="10">
        <v>67.47</v>
      </c>
      <c r="AE19" s="2">
        <f t="shared" si="0"/>
        <v>0.75999999999999091</v>
      </c>
      <c r="AF19" s="138">
        <f t="shared" si="1"/>
        <v>-5.6005895357404967E-3</v>
      </c>
    </row>
    <row r="20" spans="1:32" x14ac:dyDescent="0.25">
      <c r="X20" s="133">
        <v>42620</v>
      </c>
      <c r="Y20" s="10">
        <v>70.45</v>
      </c>
      <c r="Z20" s="10">
        <v>70.64</v>
      </c>
      <c r="AA20" s="10">
        <v>67.61</v>
      </c>
      <c r="AB20" s="10">
        <v>67.849999999999994</v>
      </c>
      <c r="AC20" s="95">
        <v>6769900</v>
      </c>
      <c r="AD20" s="10">
        <v>67.849999999999994</v>
      </c>
      <c r="AE20" s="2">
        <f t="shared" si="0"/>
        <v>3.0300000000000011</v>
      </c>
      <c r="AF20" s="138">
        <f t="shared" si="1"/>
        <v>-4.3018335684062214E-2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X21" s="133">
        <v>42619</v>
      </c>
      <c r="Y21" s="10">
        <v>71.040000000000006</v>
      </c>
      <c r="Z21" s="10">
        <v>71.33</v>
      </c>
      <c r="AA21" s="10">
        <v>70.36</v>
      </c>
      <c r="AB21" s="10">
        <v>70.900000000000006</v>
      </c>
      <c r="AC21" s="95">
        <v>3566500</v>
      </c>
      <c r="AD21" s="10">
        <v>70.900000000000006</v>
      </c>
      <c r="AE21" s="2">
        <f t="shared" si="0"/>
        <v>0.96999999999999886</v>
      </c>
      <c r="AF21" s="138">
        <f t="shared" si="1"/>
        <v>-5.638567803776251E-4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>C22*(E22-D22)</f>
        <v>-47.749999999999915</v>
      </c>
      <c r="G22" s="40">
        <f>D22*C22</f>
        <v>1673.9999999999998</v>
      </c>
      <c r="H22" s="231">
        <f>(E22-D22)/D22</f>
        <v>-2.8524492234169606E-2</v>
      </c>
      <c r="I22" s="40"/>
      <c r="X22" s="133">
        <v>42615</v>
      </c>
      <c r="Y22" s="10">
        <v>70.569999999999993</v>
      </c>
      <c r="Z22" s="10">
        <v>71.12</v>
      </c>
      <c r="AA22" s="10">
        <v>70.45</v>
      </c>
      <c r="AB22" s="10">
        <v>70.94</v>
      </c>
      <c r="AC22" s="95">
        <v>2446600</v>
      </c>
      <c r="AD22" s="10">
        <v>70.94</v>
      </c>
      <c r="AE22" s="2">
        <f t="shared" si="0"/>
        <v>0.67000000000000171</v>
      </c>
      <c r="AF22" s="138">
        <f t="shared" si="1"/>
        <v>1.1838539438026041E-2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>C23*(E23-D23)</f>
        <v>-42.499999999999716</v>
      </c>
      <c r="G23" s="40">
        <f>D23*C23</f>
        <v>1673.9999999999998</v>
      </c>
      <c r="H23" s="231">
        <f>(E23-D23)/D23</f>
        <v>-2.5388291517323608E-2</v>
      </c>
      <c r="I23" s="40"/>
      <c r="X23" s="133">
        <v>42614</v>
      </c>
      <c r="Y23" s="10">
        <v>70.67</v>
      </c>
      <c r="Z23" s="10">
        <v>70.8</v>
      </c>
      <c r="AA23" s="10">
        <v>69.66</v>
      </c>
      <c r="AB23" s="10">
        <v>70.11</v>
      </c>
      <c r="AC23" s="95">
        <v>4253500</v>
      </c>
      <c r="AD23" s="10">
        <v>70.11</v>
      </c>
      <c r="AE23" s="2">
        <f t="shared" si="0"/>
        <v>1.1400000000000006</v>
      </c>
      <c r="AF23" s="138">
        <f t="shared" si="1"/>
        <v>-1.0025416548997357E-2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>C24*(E24-D24)</f>
        <v>-57.749999999999702</v>
      </c>
      <c r="G24" s="40">
        <f>D24*C24</f>
        <v>1673.9999999999998</v>
      </c>
      <c r="H24" s="231">
        <f>(E24-D24)/D24</f>
        <v>-3.4498207885304485E-2</v>
      </c>
      <c r="I24" s="40"/>
      <c r="X24" s="133">
        <v>42613</v>
      </c>
      <c r="Y24" s="10">
        <v>70.56</v>
      </c>
      <c r="Z24" s="10">
        <v>70.91</v>
      </c>
      <c r="AA24" s="10">
        <v>70.38</v>
      </c>
      <c r="AB24" s="10">
        <v>70.819999999999993</v>
      </c>
      <c r="AC24" s="95">
        <v>3776200</v>
      </c>
      <c r="AD24" s="10">
        <v>70.819999999999993</v>
      </c>
      <c r="AE24" s="2">
        <f t="shared" si="0"/>
        <v>0.53000000000000114</v>
      </c>
      <c r="AF24" s="138">
        <f t="shared" si="1"/>
        <v>4.3965394979432748E-3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>C25*(E25-D25)</f>
        <v>-76.499999999999886</v>
      </c>
      <c r="G25" s="40">
        <f>D25*C25</f>
        <v>1673.9999999999998</v>
      </c>
      <c r="H25" s="231">
        <f>(E25-D25)/D25</f>
        <v>-4.5698924731182727E-2</v>
      </c>
      <c r="I25" s="40"/>
      <c r="X25" s="133">
        <v>42612</v>
      </c>
      <c r="Y25" s="10">
        <v>71.39</v>
      </c>
      <c r="Z25" s="10">
        <v>71.58</v>
      </c>
      <c r="AA25" s="10">
        <v>70.349999999999994</v>
      </c>
      <c r="AB25" s="10">
        <v>70.510000000000005</v>
      </c>
      <c r="AC25" s="95">
        <v>4402700</v>
      </c>
      <c r="AD25" s="10">
        <v>70.510000000000005</v>
      </c>
      <c r="AE25" s="2">
        <f t="shared" si="0"/>
        <v>1.230000000000004</v>
      </c>
      <c r="AF25" s="138">
        <f t="shared" si="1"/>
        <v>-1.2741528983478023E-2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>C26*(E26-D26)</f>
        <v>-97.749999999999915</v>
      </c>
      <c r="G26" s="40">
        <f>D26*C26</f>
        <v>1673.9999999999998</v>
      </c>
      <c r="H26" s="231">
        <f>(E26-D26)/D26</f>
        <v>-5.8393070489844635E-2</v>
      </c>
      <c r="I26" s="40"/>
      <c r="X26" s="133">
        <v>42611</v>
      </c>
      <c r="Y26" s="10">
        <v>70.989999999999995</v>
      </c>
      <c r="Z26" s="10">
        <v>71.569999999999993</v>
      </c>
      <c r="AA26" s="10">
        <v>70.989999999999995</v>
      </c>
      <c r="AB26" s="10">
        <v>71.42</v>
      </c>
      <c r="AC26" s="95">
        <v>2489600</v>
      </c>
      <c r="AD26" s="10">
        <v>71.42</v>
      </c>
      <c r="AE26" s="2">
        <f t="shared" si="0"/>
        <v>0.57999999999999829</v>
      </c>
      <c r="AF26" s="138">
        <f t="shared" si="1"/>
        <v>7.7606885847325557E-3</v>
      </c>
    </row>
    <row r="27" spans="1:32" x14ac:dyDescent="0.25">
      <c r="B27" s="193"/>
      <c r="C27" s="10"/>
      <c r="D27" s="40"/>
      <c r="E27" s="40"/>
      <c r="F27" s="40"/>
      <c r="G27" s="40"/>
      <c r="H27" s="231"/>
      <c r="I27" s="40"/>
      <c r="X27" s="133">
        <v>42608</v>
      </c>
      <c r="Y27" s="10">
        <v>71.34</v>
      </c>
      <c r="Z27" s="10">
        <v>71.680000000000007</v>
      </c>
      <c r="AA27" s="10">
        <v>70.69</v>
      </c>
      <c r="AB27" s="10">
        <v>70.87</v>
      </c>
      <c r="AC27" s="95">
        <v>1975300</v>
      </c>
      <c r="AD27" s="10">
        <v>70.87</v>
      </c>
      <c r="AE27" s="2">
        <f t="shared" si="0"/>
        <v>0.99000000000000909</v>
      </c>
      <c r="AF27" s="138">
        <f t="shared" si="1"/>
        <v>-7.2839333239949067E-3</v>
      </c>
    </row>
    <row r="28" spans="1:32" x14ac:dyDescent="0.25">
      <c r="B28" s="193"/>
      <c r="C28" s="10"/>
      <c r="D28" s="40"/>
      <c r="E28" s="40"/>
      <c r="F28" s="40"/>
      <c r="G28" s="40"/>
      <c r="H28" s="231"/>
      <c r="I28" s="40"/>
      <c r="X28" s="133">
        <v>42607</v>
      </c>
      <c r="Y28" s="10">
        <v>70.819999999999993</v>
      </c>
      <c r="Z28" s="10">
        <v>71.959999999999994</v>
      </c>
      <c r="AA28" s="10">
        <v>70.760000000000005</v>
      </c>
      <c r="AB28" s="10">
        <v>71.39</v>
      </c>
      <c r="AC28" s="95">
        <v>3197300</v>
      </c>
      <c r="AD28" s="10">
        <v>71.39</v>
      </c>
      <c r="AE28" s="2">
        <f t="shared" si="0"/>
        <v>1.1999999999999886</v>
      </c>
      <c r="AF28" s="138">
        <f t="shared" si="1"/>
        <v>5.4929577464788437E-3</v>
      </c>
    </row>
    <row r="29" spans="1:32" x14ac:dyDescent="0.25">
      <c r="B29" s="193"/>
      <c r="C29" s="10"/>
      <c r="D29" s="40"/>
      <c r="E29" s="40"/>
      <c r="F29" s="40"/>
      <c r="G29" s="40"/>
      <c r="H29" s="231"/>
      <c r="I29" s="40"/>
      <c r="X29" s="133">
        <v>42606</v>
      </c>
      <c r="Y29" s="10">
        <v>71</v>
      </c>
      <c r="Z29" s="10">
        <v>71.06</v>
      </c>
      <c r="AA29" s="10">
        <v>70.459999999999994</v>
      </c>
      <c r="AB29" s="10">
        <v>71</v>
      </c>
      <c r="AC29" s="95">
        <v>2494700</v>
      </c>
      <c r="AD29" s="10">
        <v>71</v>
      </c>
      <c r="AE29" s="2">
        <f t="shared" si="0"/>
        <v>0.60000000000000853</v>
      </c>
      <c r="AF29" s="138">
        <f t="shared" si="1"/>
        <v>-1.4064697609000865E-3</v>
      </c>
    </row>
    <row r="30" spans="1:32" x14ac:dyDescent="0.25">
      <c r="B30" s="193"/>
      <c r="C30" s="10"/>
      <c r="D30" s="40"/>
      <c r="E30" s="40"/>
      <c r="F30" s="40"/>
      <c r="G30" s="40"/>
      <c r="H30" s="231"/>
      <c r="I30" s="40"/>
      <c r="X30" s="133">
        <v>42605</v>
      </c>
      <c r="Y30" s="10">
        <v>71.56</v>
      </c>
      <c r="Z30" s="10">
        <v>71.63</v>
      </c>
      <c r="AA30" s="10">
        <v>70.930000000000007</v>
      </c>
      <c r="AB30" s="10">
        <v>71.099999999999994</v>
      </c>
      <c r="AC30" s="95">
        <v>2270300</v>
      </c>
      <c r="AD30" s="10">
        <v>71.099999999999994</v>
      </c>
      <c r="AE30" s="2">
        <f t="shared" si="0"/>
        <v>0.69999999999998863</v>
      </c>
      <c r="AF30" s="138">
        <f t="shared" si="1"/>
        <v>-6.4281721632197808E-3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42604</v>
      </c>
      <c r="Y31" s="10">
        <v>71.53</v>
      </c>
      <c r="Z31" s="10">
        <v>71.819999999999993</v>
      </c>
      <c r="AA31" s="10">
        <v>71.27</v>
      </c>
      <c r="AB31" s="10">
        <v>71.56</v>
      </c>
      <c r="AC31" s="95">
        <v>2277400</v>
      </c>
      <c r="AD31" s="10">
        <v>71.56</v>
      </c>
      <c r="AE31" s="2">
        <f t="shared" si="0"/>
        <v>0.54999999999999716</v>
      </c>
      <c r="AF31" s="138">
        <f t="shared" si="1"/>
        <v>1.5395381385583384E-3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42601</v>
      </c>
      <c r="Y32" s="10">
        <v>71.260000000000005</v>
      </c>
      <c r="Z32" s="10">
        <v>71.5</v>
      </c>
      <c r="AA32" s="10">
        <v>70.92</v>
      </c>
      <c r="AB32" s="10">
        <v>71.45</v>
      </c>
      <c r="AC32" s="95">
        <v>2543700</v>
      </c>
      <c r="AD32" s="10">
        <v>71.45</v>
      </c>
      <c r="AE32" s="2">
        <f t="shared" si="0"/>
        <v>0.57999999999999829</v>
      </c>
      <c r="AF32" s="138">
        <f t="shared" si="1"/>
        <v>2.5256068472008231E-3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42600</v>
      </c>
      <c r="Y33" s="10">
        <v>70.56</v>
      </c>
      <c r="Z33" s="10">
        <v>71.400000000000006</v>
      </c>
      <c r="AA33" s="10">
        <v>70.510000000000005</v>
      </c>
      <c r="AB33" s="10">
        <v>71.27</v>
      </c>
      <c r="AC33" s="95">
        <v>2517000</v>
      </c>
      <c r="AD33" s="10">
        <v>71.27</v>
      </c>
      <c r="AE33" s="2">
        <f t="shared" si="0"/>
        <v>0.89000000000000057</v>
      </c>
      <c r="AF33" s="138">
        <f t="shared" si="1"/>
        <v>1.0062358276643923E-2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42599</v>
      </c>
      <c r="Y34" s="10">
        <v>70.510000000000005</v>
      </c>
      <c r="Z34" s="10">
        <v>70.87</v>
      </c>
      <c r="AA34" s="10">
        <v>70.22</v>
      </c>
      <c r="AB34" s="10">
        <v>70.56</v>
      </c>
      <c r="AC34" s="95">
        <v>3923300</v>
      </c>
      <c r="AD34" s="10">
        <v>70.56</v>
      </c>
      <c r="AE34" s="2">
        <f t="shared" si="0"/>
        <v>0.65000000000000568</v>
      </c>
      <c r="AF34" s="138">
        <f t="shared" si="1"/>
        <v>8.5106382978716866E-4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42598</v>
      </c>
      <c r="Y35" s="10">
        <v>70.569999999999993</v>
      </c>
      <c r="Z35" s="10">
        <v>70.989999999999995</v>
      </c>
      <c r="AA35" s="10">
        <v>70.37</v>
      </c>
      <c r="AB35" s="10">
        <v>70.5</v>
      </c>
      <c r="AC35" s="95">
        <v>2642300</v>
      </c>
      <c r="AD35" s="10">
        <v>70.5</v>
      </c>
      <c r="AE35" s="2">
        <f t="shared" si="0"/>
        <v>0.61999999999999034</v>
      </c>
      <c r="AF35" s="138">
        <f t="shared" si="1"/>
        <v>-7.6013513513514264E-3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42597</v>
      </c>
      <c r="Y36" s="10">
        <v>71.03</v>
      </c>
      <c r="Z36" s="10">
        <v>71.17</v>
      </c>
      <c r="AA36" s="10">
        <v>70.78</v>
      </c>
      <c r="AB36" s="10">
        <v>71.040000000000006</v>
      </c>
      <c r="AC36" s="95">
        <v>2096200</v>
      </c>
      <c r="AD36" s="10">
        <v>71.040000000000006</v>
      </c>
      <c r="AE36" s="2">
        <f t="shared" si="0"/>
        <v>0.39000000000000057</v>
      </c>
      <c r="AF36" s="138">
        <f t="shared" si="1"/>
        <v>-1.8266123366585951E-3</v>
      </c>
    </row>
    <row r="37" spans="1:32" x14ac:dyDescent="0.25">
      <c r="X37" s="133">
        <v>42594</v>
      </c>
      <c r="Y37" s="10">
        <v>71.16</v>
      </c>
      <c r="Z37" s="10">
        <v>71.45</v>
      </c>
      <c r="AA37" s="10">
        <v>71.010000000000005</v>
      </c>
      <c r="AB37" s="10">
        <v>71.17</v>
      </c>
      <c r="AC37" s="95">
        <v>1871300</v>
      </c>
      <c r="AD37" s="10">
        <v>71.17</v>
      </c>
      <c r="AE37" s="2">
        <f t="shared" si="0"/>
        <v>0.43999999999999773</v>
      </c>
      <c r="AF37" s="138">
        <f t="shared" si="1"/>
        <v>1.4070634585621189E-3</v>
      </c>
    </row>
    <row r="38" spans="1:32" x14ac:dyDescent="0.25">
      <c r="X38" s="133">
        <v>42593</v>
      </c>
      <c r="Y38" s="10">
        <v>71.099999999999994</v>
      </c>
      <c r="Z38" s="10">
        <v>71.28</v>
      </c>
      <c r="AA38" s="10">
        <v>70.86</v>
      </c>
      <c r="AB38" s="10">
        <v>71.069999999999993</v>
      </c>
      <c r="AC38" s="95">
        <v>2212700</v>
      </c>
      <c r="AD38" s="10">
        <v>71.069999999999993</v>
      </c>
      <c r="AE38" s="2">
        <f t="shared" si="0"/>
        <v>0.42000000000000171</v>
      </c>
      <c r="AF38" s="138">
        <f t="shared" si="1"/>
        <v>1.4072614691795771E-4</v>
      </c>
    </row>
    <row r="39" spans="1:32" x14ac:dyDescent="0.25">
      <c r="X39" s="133">
        <v>42592</v>
      </c>
      <c r="Y39" s="10">
        <v>70.959999999999994</v>
      </c>
      <c r="Z39" s="10">
        <v>71.3</v>
      </c>
      <c r="AA39" s="10">
        <v>70.83</v>
      </c>
      <c r="AB39" s="10">
        <v>71.06</v>
      </c>
      <c r="AC39" s="95">
        <v>2189600</v>
      </c>
      <c r="AD39" s="10">
        <v>71.06</v>
      </c>
      <c r="AE39" s="2">
        <f t="shared" si="0"/>
        <v>0.46999999999999886</v>
      </c>
      <c r="AF39" s="138">
        <f t="shared" si="1"/>
        <v>1.8327928944028571E-3</v>
      </c>
    </row>
    <row r="40" spans="1:32" x14ac:dyDescent="0.25">
      <c r="L40" t="s">
        <v>221</v>
      </c>
      <c r="M40" s="2">
        <f>M49+K49-F49</f>
        <v>49.949999999999818</v>
      </c>
      <c r="X40" s="133">
        <v>42591</v>
      </c>
      <c r="Y40" s="10">
        <v>70.75</v>
      </c>
      <c r="Z40" s="10">
        <v>71.06</v>
      </c>
      <c r="AA40" s="10">
        <v>70.53</v>
      </c>
      <c r="AB40" s="10">
        <v>70.930000000000007</v>
      </c>
      <c r="AC40" s="95">
        <v>2333000</v>
      </c>
      <c r="AD40" s="10">
        <v>70.930000000000007</v>
      </c>
      <c r="AE40" s="2">
        <f t="shared" si="0"/>
        <v>0.53000000000000114</v>
      </c>
      <c r="AF40" s="138">
        <f t="shared" si="1"/>
        <v>4.2474869035822316E-3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584" t="s">
        <v>78</v>
      </c>
      <c r="P41" s="584"/>
      <c r="X41" s="133">
        <v>42590</v>
      </c>
      <c r="Y41" s="10">
        <v>70.489999999999995</v>
      </c>
      <c r="Z41" s="10">
        <v>70.88</v>
      </c>
      <c r="AA41" s="10">
        <v>70.150000000000006</v>
      </c>
      <c r="AB41" s="10">
        <v>70.63</v>
      </c>
      <c r="AC41" s="95">
        <v>2428700</v>
      </c>
      <c r="AD41" s="10">
        <v>70.63</v>
      </c>
      <c r="AE41" s="2">
        <f t="shared" si="0"/>
        <v>0.72999999999998977</v>
      </c>
      <c r="AF41" s="138">
        <f t="shared" si="1"/>
        <v>1.133947554925463E-3</v>
      </c>
    </row>
    <row r="42" spans="1:32" ht="21" thickTop="1" thickBot="1" x14ac:dyDescent="0.35">
      <c r="A42" s="393" t="s">
        <v>177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68.596000000000004</v>
      </c>
      <c r="Q42" s="2"/>
      <c r="T42" s="91"/>
      <c r="X42" s="133">
        <v>42587</v>
      </c>
      <c r="Y42" s="10">
        <v>70.5</v>
      </c>
      <c r="Z42" s="10">
        <v>70.8</v>
      </c>
      <c r="AA42" s="10">
        <v>70.3</v>
      </c>
      <c r="AB42" s="10">
        <v>70.55</v>
      </c>
      <c r="AC42" s="95">
        <v>2539200</v>
      </c>
      <c r="AD42" s="10">
        <v>70.55</v>
      </c>
      <c r="AE42" s="2">
        <f t="shared" si="0"/>
        <v>0.5</v>
      </c>
      <c r="AF42" s="138">
        <f t="shared" si="1"/>
        <v>8.5118456518662455E-4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67.972400000000007</v>
      </c>
      <c r="Q43" s="2"/>
      <c r="T43" s="128" t="s">
        <v>98</v>
      </c>
      <c r="U43" s="129">
        <v>63.88</v>
      </c>
      <c r="X43" s="133">
        <v>42586</v>
      </c>
      <c r="Y43" s="10">
        <v>70</v>
      </c>
      <c r="Z43" s="10">
        <v>70.510000000000005</v>
      </c>
      <c r="AA43" s="10">
        <v>69.92</v>
      </c>
      <c r="AB43" s="10">
        <v>70.489999999999995</v>
      </c>
      <c r="AC43" s="95">
        <v>4234700</v>
      </c>
      <c r="AD43" s="10">
        <v>70.489999999999995</v>
      </c>
      <c r="AE43" s="2">
        <f t="shared" si="0"/>
        <v>0.59000000000000341</v>
      </c>
      <c r="AF43" s="138">
        <f t="shared" si="1"/>
        <v>1.0174835196331333E-2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67.348799999999997</v>
      </c>
      <c r="Q44" s="2"/>
      <c r="T44" s="93" t="s">
        <v>99</v>
      </c>
      <c r="U44" s="130">
        <v>63.76</v>
      </c>
      <c r="X44" s="133">
        <v>42585</v>
      </c>
      <c r="Y44" s="10">
        <v>71.12</v>
      </c>
      <c r="Z44" s="10">
        <v>71.14</v>
      </c>
      <c r="AA44" s="10">
        <v>69.23</v>
      </c>
      <c r="AB44" s="10">
        <v>69.78</v>
      </c>
      <c r="AC44" s="95">
        <v>5387400</v>
      </c>
      <c r="AD44" s="10">
        <v>69.78</v>
      </c>
      <c r="AE44" s="2">
        <f t="shared" si="0"/>
        <v>1.9099999999999966</v>
      </c>
      <c r="AF44" s="138">
        <f t="shared" si="1"/>
        <v>-1.6767648302099425E-2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66.725200000000001</v>
      </c>
      <c r="Q45" s="2"/>
      <c r="T45" s="93" t="s">
        <v>100</v>
      </c>
      <c r="U45" s="130" t="s">
        <v>669</v>
      </c>
      <c r="X45" s="133">
        <v>42584</v>
      </c>
      <c r="Y45" s="10">
        <v>71.55</v>
      </c>
      <c r="Z45" s="10">
        <v>71.72</v>
      </c>
      <c r="AA45" s="10">
        <v>70.819999999999993</v>
      </c>
      <c r="AB45" s="10">
        <v>70.97</v>
      </c>
      <c r="AC45" s="95">
        <v>4370300</v>
      </c>
      <c r="AD45" s="10">
        <v>70.97</v>
      </c>
      <c r="AE45" s="2">
        <f t="shared" si="0"/>
        <v>0.90000000000000568</v>
      </c>
      <c r="AF45" s="138">
        <f t="shared" si="1"/>
        <v>-9.214016473544584E-3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66.101600000000005</v>
      </c>
      <c r="Q46" s="2"/>
      <c r="T46" s="93" t="s">
        <v>101</v>
      </c>
      <c r="U46" s="130" t="s">
        <v>670</v>
      </c>
      <c r="X46" s="133">
        <v>42583</v>
      </c>
      <c r="Y46" s="10">
        <v>71.98</v>
      </c>
      <c r="Z46" s="10">
        <v>72.150000000000006</v>
      </c>
      <c r="AA46" s="10">
        <v>71.400000000000006</v>
      </c>
      <c r="AB46" s="10">
        <v>71.63</v>
      </c>
      <c r="AC46" s="95">
        <v>3417600</v>
      </c>
      <c r="AD46" s="10">
        <v>71.63</v>
      </c>
      <c r="AE46" s="2">
        <f t="shared" si="0"/>
        <v>0.75</v>
      </c>
      <c r="AF46" s="138">
        <f t="shared" si="1"/>
        <v>-3.6166365280290158E-3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2"/>
        <v>65.478000000000009</v>
      </c>
      <c r="Q47" s="2"/>
      <c r="T47" s="93" t="s">
        <v>102</v>
      </c>
      <c r="U47" s="130">
        <v>67.5</v>
      </c>
      <c r="X47" s="133">
        <v>42580</v>
      </c>
      <c r="Y47" s="10">
        <v>71.19</v>
      </c>
      <c r="Z47" s="10">
        <v>72.22</v>
      </c>
      <c r="AA47" s="10">
        <v>71.17</v>
      </c>
      <c r="AB47" s="10">
        <v>71.89</v>
      </c>
      <c r="AC47" s="95">
        <v>2728800</v>
      </c>
      <c r="AD47" s="10">
        <v>71.89</v>
      </c>
      <c r="AE47" s="2">
        <f t="shared" si="0"/>
        <v>1.0499999999999972</v>
      </c>
      <c r="AF47" s="138">
        <f t="shared" si="1"/>
        <v>7.7095598542191723E-3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2"/>
        <v>64.854399999999998</v>
      </c>
      <c r="Q48" s="2"/>
      <c r="T48" s="93" t="s">
        <v>103</v>
      </c>
      <c r="U48" s="130">
        <v>0.57473200000000002</v>
      </c>
      <c r="X48" s="133">
        <v>42579</v>
      </c>
      <c r="Y48" s="10">
        <v>70.510000000000005</v>
      </c>
      <c r="Z48" s="10">
        <v>71.44</v>
      </c>
      <c r="AA48" s="10">
        <v>70.5</v>
      </c>
      <c r="AB48" s="10">
        <v>71.34</v>
      </c>
      <c r="AC48" s="95">
        <v>2724500</v>
      </c>
      <c r="AD48" s="10">
        <v>71.34</v>
      </c>
      <c r="AE48" s="2">
        <f t="shared" si="0"/>
        <v>0.93999999999999773</v>
      </c>
      <c r="AF48" s="138">
        <f t="shared" si="1"/>
        <v>1.1197732104890168E-2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2"/>
        <v>64.230800000000002</v>
      </c>
      <c r="Q49" s="2"/>
      <c r="T49" s="93" t="s">
        <v>123</v>
      </c>
      <c r="U49" s="130" t="s">
        <v>417</v>
      </c>
      <c r="X49" s="133">
        <v>42578</v>
      </c>
      <c r="Y49" s="10">
        <v>71.48</v>
      </c>
      <c r="Z49" s="10">
        <v>71.59</v>
      </c>
      <c r="AA49" s="10">
        <v>70.400000000000006</v>
      </c>
      <c r="AB49" s="10">
        <v>70.55</v>
      </c>
      <c r="AC49" s="95">
        <v>4578300</v>
      </c>
      <c r="AD49" s="10">
        <v>70.55</v>
      </c>
      <c r="AE49" s="2">
        <f t="shared" si="0"/>
        <v>1.1899999999999977</v>
      </c>
      <c r="AF49" s="138">
        <f t="shared" si="1"/>
        <v>-1.0241301907968681E-2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2"/>
        <v>63.607199999999999</v>
      </c>
      <c r="Q50" s="2"/>
      <c r="T50" s="93"/>
      <c r="U50" s="130"/>
      <c r="X50" s="133">
        <v>42577</v>
      </c>
      <c r="Y50" s="10">
        <v>71.650000000000006</v>
      </c>
      <c r="Z50" s="10">
        <v>72.510000000000005</v>
      </c>
      <c r="AA50" s="10">
        <v>71.19</v>
      </c>
      <c r="AB50" s="10">
        <v>71.28</v>
      </c>
      <c r="AC50" s="95">
        <v>2592100</v>
      </c>
      <c r="AD50" s="10">
        <v>71.28</v>
      </c>
      <c r="AE50" s="2">
        <f t="shared" si="0"/>
        <v>1.3200000000000074</v>
      </c>
      <c r="AF50" s="138">
        <f t="shared" si="1"/>
        <v>-5.7190682103500645E-3</v>
      </c>
    </row>
    <row r="51" spans="1:32" x14ac:dyDescent="0.25">
      <c r="O51" s="83">
        <v>1.01</v>
      </c>
      <c r="P51" s="83">
        <f t="shared" si="2"/>
        <v>62.983600000000003</v>
      </c>
      <c r="Q51" s="2"/>
      <c r="T51" s="93" t="s">
        <v>105</v>
      </c>
      <c r="U51" s="130" t="s">
        <v>671</v>
      </c>
      <c r="X51" s="133">
        <v>42576</v>
      </c>
      <c r="Y51" s="10">
        <v>71.209999999999994</v>
      </c>
      <c r="Z51" s="10">
        <v>71.72</v>
      </c>
      <c r="AA51" s="10">
        <v>71.150000000000006</v>
      </c>
      <c r="AB51" s="10">
        <v>71.69</v>
      </c>
      <c r="AC51" s="95">
        <v>2574700</v>
      </c>
      <c r="AD51" s="10">
        <v>71.69</v>
      </c>
      <c r="AE51" s="2">
        <f t="shared" si="0"/>
        <v>0.56999999999999318</v>
      </c>
      <c r="AF51" s="138">
        <f t="shared" si="1"/>
        <v>6.5992698680146233E-3</v>
      </c>
    </row>
    <row r="52" spans="1:32" x14ac:dyDescent="0.25">
      <c r="O52" s="83">
        <v>1</v>
      </c>
      <c r="P52" s="83">
        <f t="shared" si="2"/>
        <v>62.36</v>
      </c>
      <c r="Q52" s="2"/>
      <c r="T52" s="93" t="s">
        <v>106</v>
      </c>
      <c r="U52" s="130" t="s">
        <v>337</v>
      </c>
      <c r="X52" s="133">
        <v>42573</v>
      </c>
      <c r="Y52" s="10">
        <v>71.44</v>
      </c>
      <c r="Z52" s="10">
        <v>71.64</v>
      </c>
      <c r="AA52" s="10">
        <v>71.069999999999993</v>
      </c>
      <c r="AB52" s="10">
        <v>71.22</v>
      </c>
      <c r="AC52" s="95">
        <v>3079200</v>
      </c>
      <c r="AD52" s="10">
        <v>71.22</v>
      </c>
      <c r="AE52" s="2">
        <f t="shared" si="0"/>
        <v>0.57000000000000739</v>
      </c>
      <c r="AF52" s="138">
        <f t="shared" si="1"/>
        <v>1.4042971492767009E-4</v>
      </c>
    </row>
    <row r="53" spans="1:32" x14ac:dyDescent="0.25">
      <c r="O53" s="83">
        <v>0.99</v>
      </c>
      <c r="P53" s="83">
        <f t="shared" si="2"/>
        <v>61.736399999999996</v>
      </c>
      <c r="Q53" s="2"/>
      <c r="T53" s="541" t="s">
        <v>107</v>
      </c>
      <c r="U53" s="131">
        <v>2758782</v>
      </c>
      <c r="X53" s="133">
        <v>42572</v>
      </c>
      <c r="Y53" s="10">
        <v>71.709999999999994</v>
      </c>
      <c r="Z53" s="10">
        <v>71.72</v>
      </c>
      <c r="AA53" s="10">
        <v>70.989999999999995</v>
      </c>
      <c r="AB53" s="10">
        <v>71.209999999999994</v>
      </c>
      <c r="AC53" s="95">
        <v>3008800</v>
      </c>
      <c r="AD53" s="10">
        <v>71.209999999999994</v>
      </c>
      <c r="AE53" s="2">
        <f t="shared" si="0"/>
        <v>0.73000000000000398</v>
      </c>
      <c r="AF53" s="138">
        <f t="shared" si="1"/>
        <v>-6.8340306834031583E-3</v>
      </c>
    </row>
    <row r="54" spans="1:32" x14ac:dyDescent="0.25">
      <c r="O54" s="83">
        <v>0.98</v>
      </c>
      <c r="P54" s="83">
        <f t="shared" si="2"/>
        <v>61.1128</v>
      </c>
      <c r="Q54" s="2"/>
      <c r="T54" s="541" t="s">
        <v>110</v>
      </c>
      <c r="U54" s="131">
        <v>3339630</v>
      </c>
      <c r="X54" s="133">
        <v>42571</v>
      </c>
      <c r="Y54" s="10">
        <v>72.650000000000006</v>
      </c>
      <c r="Z54" s="10">
        <v>72.7</v>
      </c>
      <c r="AA54" s="10">
        <v>71.64</v>
      </c>
      <c r="AB54" s="10">
        <v>71.7</v>
      </c>
      <c r="AC54" s="95">
        <v>2841000</v>
      </c>
      <c r="AD54" s="10">
        <v>71.7</v>
      </c>
      <c r="AE54" s="2">
        <f t="shared" si="0"/>
        <v>1.0600000000000023</v>
      </c>
      <c r="AF54" s="138">
        <f t="shared" si="1"/>
        <v>-1.2940528634361237E-2</v>
      </c>
    </row>
    <row r="55" spans="1:32" x14ac:dyDescent="0.25">
      <c r="O55" s="83">
        <v>0.97</v>
      </c>
      <c r="P55" s="83">
        <f t="shared" si="2"/>
        <v>60.489199999999997</v>
      </c>
      <c r="T55" s="93" t="s">
        <v>108</v>
      </c>
      <c r="U55" s="130" t="s">
        <v>451</v>
      </c>
      <c r="X55" s="133">
        <v>42570</v>
      </c>
      <c r="Y55" s="10">
        <v>72.209999999999994</v>
      </c>
      <c r="Z55" s="10">
        <v>72.66</v>
      </c>
      <c r="AA55" s="10">
        <v>72</v>
      </c>
      <c r="AB55" s="10">
        <v>72.64</v>
      </c>
      <c r="AC55" s="95">
        <v>1996200</v>
      </c>
      <c r="AD55" s="10">
        <v>72.64</v>
      </c>
      <c r="AE55" s="2">
        <f t="shared" si="0"/>
        <v>0.65999999999999659</v>
      </c>
      <c r="AF55" s="138">
        <f t="shared" si="1"/>
        <v>4.9806308799114074E-3</v>
      </c>
    </row>
    <row r="56" spans="1:32" x14ac:dyDescent="0.25">
      <c r="O56" s="83">
        <v>0.96</v>
      </c>
      <c r="P56" s="83">
        <f t="shared" si="2"/>
        <v>59.865600000000001</v>
      </c>
      <c r="T56" s="93" t="s">
        <v>111</v>
      </c>
      <c r="U56" s="130">
        <v>23.23</v>
      </c>
      <c r="X56" s="133">
        <v>42569</v>
      </c>
      <c r="Y56" s="10">
        <v>72.19</v>
      </c>
      <c r="Z56" s="10">
        <v>72.400000000000006</v>
      </c>
      <c r="AA56" s="10">
        <v>71.97</v>
      </c>
      <c r="AB56" s="10">
        <v>72.28</v>
      </c>
      <c r="AC56" s="95">
        <v>2217100</v>
      </c>
      <c r="AD56" s="10">
        <v>72.28</v>
      </c>
      <c r="AE56" s="2">
        <f t="shared" si="0"/>
        <v>0.43000000000000682</v>
      </c>
      <c r="AF56" s="138">
        <f t="shared" si="1"/>
        <v>3.6101083032491488E-3</v>
      </c>
    </row>
    <row r="57" spans="1:32" x14ac:dyDescent="0.25">
      <c r="O57" s="83">
        <v>0.95</v>
      </c>
      <c r="P57" s="83">
        <f t="shared" si="2"/>
        <v>59.241999999999997</v>
      </c>
      <c r="T57" s="93" t="s">
        <v>112</v>
      </c>
      <c r="U57" s="130">
        <v>2.75</v>
      </c>
      <c r="X57" s="133">
        <v>42566</v>
      </c>
      <c r="Y57" s="10">
        <v>72.25</v>
      </c>
      <c r="Z57" s="10">
        <v>72.28</v>
      </c>
      <c r="AA57" s="10">
        <v>71.849999999999994</v>
      </c>
      <c r="AB57" s="10">
        <v>72.02</v>
      </c>
      <c r="AC57" s="95">
        <v>2848900</v>
      </c>
      <c r="AD57" s="10">
        <v>72.02</v>
      </c>
      <c r="AE57" s="2">
        <f t="shared" si="0"/>
        <v>0.43000000000000682</v>
      </c>
      <c r="AF57" s="138">
        <f t="shared" si="1"/>
        <v>-9.7100846164521748E-4</v>
      </c>
    </row>
    <row r="58" spans="1:32" x14ac:dyDescent="0.25">
      <c r="O58" s="83">
        <v>0.94</v>
      </c>
      <c r="P58" s="83">
        <f t="shared" si="2"/>
        <v>58.618399999999994</v>
      </c>
      <c r="T58" s="93" t="s">
        <v>109</v>
      </c>
      <c r="U58" s="130" t="s">
        <v>672</v>
      </c>
      <c r="X58" s="133">
        <v>42565</v>
      </c>
      <c r="Y58" s="10">
        <v>71.69</v>
      </c>
      <c r="Z58" s="10">
        <v>72.319999999999993</v>
      </c>
      <c r="AA58" s="10">
        <v>71.680000000000007</v>
      </c>
      <c r="AB58" s="10">
        <v>72.09</v>
      </c>
      <c r="AC58" s="95">
        <v>2689500</v>
      </c>
      <c r="AD58" s="10">
        <v>72.09</v>
      </c>
      <c r="AE58" s="2">
        <f t="shared" si="0"/>
        <v>0.63999999999998636</v>
      </c>
      <c r="AF58" s="138">
        <f t="shared" si="1"/>
        <v>2.085070892410501E-3</v>
      </c>
    </row>
    <row r="59" spans="1:32" x14ac:dyDescent="0.25">
      <c r="O59" s="83">
        <v>0.93</v>
      </c>
      <c r="P59" s="83">
        <f t="shared" si="2"/>
        <v>57.994800000000005</v>
      </c>
      <c r="X59" s="133">
        <v>42564</v>
      </c>
      <c r="Y59" s="10">
        <v>71.489999999999995</v>
      </c>
      <c r="Z59" s="10">
        <v>71.97</v>
      </c>
      <c r="AA59" s="10">
        <v>71.36</v>
      </c>
      <c r="AB59" s="10">
        <v>71.94</v>
      </c>
      <c r="AC59" s="95">
        <v>2852100</v>
      </c>
      <c r="AD59" s="10">
        <v>71.94</v>
      </c>
      <c r="AE59" s="2">
        <f t="shared" si="0"/>
        <v>0.60999999999999943</v>
      </c>
      <c r="AF59" s="138">
        <f t="shared" si="1"/>
        <v>7.2808737048444261E-3</v>
      </c>
    </row>
    <row r="60" spans="1:32" x14ac:dyDescent="0.25">
      <c r="O60" s="83">
        <v>0.92</v>
      </c>
      <c r="P60" s="83">
        <f t="shared" si="2"/>
        <v>57.371200000000002</v>
      </c>
      <c r="X60" s="133">
        <v>42563</v>
      </c>
      <c r="Y60" s="10">
        <v>71.47</v>
      </c>
      <c r="Z60" s="10">
        <v>71.81</v>
      </c>
      <c r="AA60" s="10">
        <v>71.12</v>
      </c>
      <c r="AB60" s="10">
        <v>71.42</v>
      </c>
      <c r="AC60" s="95">
        <v>3486500</v>
      </c>
      <c r="AD60" s="10">
        <v>71.42</v>
      </c>
      <c r="AE60" s="2">
        <f t="shared" si="0"/>
        <v>0.68999999999999773</v>
      </c>
      <c r="AF60" s="138">
        <f t="shared" si="1"/>
        <v>-5.4309984681799595E-3</v>
      </c>
    </row>
    <row r="61" spans="1:32" x14ac:dyDescent="0.25">
      <c r="O61" s="83">
        <v>0.91</v>
      </c>
      <c r="P61" s="83">
        <f t="shared" si="2"/>
        <v>56.747599999999998</v>
      </c>
      <c r="X61" s="133">
        <v>42562</v>
      </c>
      <c r="Y61" s="10">
        <v>72.27</v>
      </c>
      <c r="Z61" s="10">
        <v>72.3</v>
      </c>
      <c r="AA61" s="10">
        <v>71.7</v>
      </c>
      <c r="AB61" s="10">
        <v>71.81</v>
      </c>
      <c r="AC61" s="95">
        <v>3559900</v>
      </c>
      <c r="AD61" s="10">
        <v>71.81</v>
      </c>
      <c r="AE61" s="2">
        <f t="shared" si="0"/>
        <v>0.59999999999999432</v>
      </c>
      <c r="AF61" s="138">
        <f t="shared" si="1"/>
        <v>-8.9704664642560328E-3</v>
      </c>
    </row>
    <row r="62" spans="1:32" x14ac:dyDescent="0.25">
      <c r="O62" s="83">
        <v>0.9</v>
      </c>
      <c r="P62" s="83">
        <f t="shared" si="2"/>
        <v>56.124000000000002</v>
      </c>
      <c r="X62" s="133">
        <v>42559</v>
      </c>
      <c r="Y62" s="10">
        <v>72.39</v>
      </c>
      <c r="Z62" s="10">
        <v>72.48</v>
      </c>
      <c r="AA62" s="10">
        <v>71.56</v>
      </c>
      <c r="AB62" s="10">
        <v>72.459999999999994</v>
      </c>
      <c r="AC62" s="95">
        <v>4234100</v>
      </c>
      <c r="AD62" s="10">
        <v>72.459999999999994</v>
      </c>
      <c r="AE62" s="2">
        <f t="shared" si="0"/>
        <v>0.92000000000000171</v>
      </c>
      <c r="AF62" s="138">
        <f t="shared" si="1"/>
        <v>6.1094140516522177E-3</v>
      </c>
    </row>
    <row r="63" spans="1:32" x14ac:dyDescent="0.25">
      <c r="X63" s="133">
        <v>42558</v>
      </c>
      <c r="Y63" s="10">
        <v>72.44</v>
      </c>
      <c r="Z63" s="10">
        <v>72.77</v>
      </c>
      <c r="AA63" s="10">
        <v>71.77</v>
      </c>
      <c r="AB63" s="10">
        <v>72.02</v>
      </c>
      <c r="AC63" s="95">
        <v>4383900</v>
      </c>
      <c r="AD63" s="10">
        <v>72.02</v>
      </c>
      <c r="AE63" s="2">
        <f t="shared" si="0"/>
        <v>1</v>
      </c>
      <c r="AF63" s="138" t="e">
        <f t="shared" si="1"/>
        <v>#DIV/0!</v>
      </c>
    </row>
    <row r="64" spans="1:32" x14ac:dyDescent="0.25">
      <c r="X64" s="133">
        <v>42558</v>
      </c>
      <c r="Y64" s="10" t="s">
        <v>264</v>
      </c>
      <c r="Z64" s="10"/>
      <c r="AA64" s="10"/>
      <c r="AB64" s="10"/>
      <c r="AC64" s="95"/>
      <c r="AD64" s="10"/>
      <c r="AE64" s="2">
        <f t="shared" si="0"/>
        <v>0</v>
      </c>
      <c r="AF64" s="138">
        <f t="shared" si="1"/>
        <v>-1</v>
      </c>
    </row>
    <row r="65" spans="24:32" x14ac:dyDescent="0.25">
      <c r="X65" s="133">
        <v>42557</v>
      </c>
      <c r="Y65" s="10">
        <v>72.27</v>
      </c>
      <c r="Z65" s="10">
        <v>72.95</v>
      </c>
      <c r="AA65" s="10">
        <v>71.86</v>
      </c>
      <c r="AB65" s="10">
        <v>72.56</v>
      </c>
      <c r="AC65" s="95">
        <v>7086800</v>
      </c>
      <c r="AD65" s="10">
        <v>72.08</v>
      </c>
      <c r="AE65" s="2">
        <f t="shared" si="0"/>
        <v>1.0900000000000034</v>
      </c>
      <c r="AF65" s="138">
        <f t="shared" si="1"/>
        <v>6.2822839592349133E-3</v>
      </c>
    </row>
    <row r="66" spans="24:32" x14ac:dyDescent="0.25">
      <c r="X66" s="133">
        <v>42556</v>
      </c>
      <c r="Y66" s="10">
        <v>71.88</v>
      </c>
      <c r="Z66" s="10">
        <v>72.66</v>
      </c>
      <c r="AA66" s="10">
        <v>71.73</v>
      </c>
      <c r="AB66" s="10">
        <v>72.11</v>
      </c>
      <c r="AC66" s="95">
        <v>4806000</v>
      </c>
      <c r="AD66" s="10">
        <v>71.63</v>
      </c>
      <c r="AE66" s="2">
        <f t="shared" si="0"/>
        <v>0.92999999999999261</v>
      </c>
      <c r="AF66" s="138">
        <f t="shared" si="1"/>
        <v>2.378953260565364E-3</v>
      </c>
    </row>
    <row r="67" spans="24:32" x14ac:dyDescent="0.25">
      <c r="X67" s="133">
        <v>42552</v>
      </c>
      <c r="Y67" s="10">
        <v>71.19</v>
      </c>
      <c r="Z67" s="10">
        <v>72.19</v>
      </c>
      <c r="AA67" s="10">
        <v>70.86</v>
      </c>
      <c r="AB67" s="10">
        <v>71.94</v>
      </c>
      <c r="AC67" s="95">
        <v>6075900</v>
      </c>
      <c r="AD67" s="10">
        <v>71.459999999999994</v>
      </c>
      <c r="AE67" s="2">
        <f>Z67-AA67</f>
        <v>1.3299999999999983</v>
      </c>
      <c r="AF67" s="138">
        <f>AD67/AD68-1</f>
        <v>8.6097388849681877E-3</v>
      </c>
    </row>
    <row r="68" spans="24:32" x14ac:dyDescent="0.25">
      <c r="X68" s="133">
        <v>42551</v>
      </c>
      <c r="Y68" s="10">
        <v>68</v>
      </c>
      <c r="Z68" s="10">
        <v>71.78</v>
      </c>
      <c r="AA68" s="10">
        <v>68</v>
      </c>
      <c r="AB68" s="10">
        <v>71.319999999999993</v>
      </c>
      <c r="AC68" s="95">
        <v>12380000</v>
      </c>
      <c r="AD68" s="10">
        <v>70.849999999999994</v>
      </c>
      <c r="AE68" s="2">
        <f>Z68-AA68</f>
        <v>3.7800000000000011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5" priority="9">
      <formula>F22&gt;0</formula>
    </cfRule>
    <cfRule type="expression" dxfId="54" priority="10">
      <formula>F22&lt;0</formula>
    </cfRule>
  </conditionalFormatting>
  <conditionalFormatting sqref="H22:H36">
    <cfRule type="expression" dxfId="53" priority="7">
      <formula>H22&gt;0</formula>
    </cfRule>
    <cfRule type="expression" dxfId="52" priority="8">
      <formula>H22&lt;0</formula>
    </cfRule>
  </conditionalFormatting>
  <conditionalFormatting sqref="Q8">
    <cfRule type="expression" dxfId="51" priority="3">
      <formula>Q8&gt;0</formula>
    </cfRule>
    <cfRule type="expression" dxfId="50" priority="4">
      <formula>Q8&lt;0</formula>
    </cfRule>
  </conditionalFormatting>
  <conditionalFormatting sqref="Q7">
    <cfRule type="expression" dxfId="49" priority="5">
      <formula>Q7&gt;0</formula>
    </cfRule>
    <cfRule type="expression" dxfId="48" priority="6">
      <formula>Q7&lt;0</formula>
    </cfRule>
  </conditionalFormatting>
  <conditionalFormatting sqref="M40">
    <cfRule type="expression" dxfId="47" priority="1">
      <formula>M40&gt;0</formula>
    </cfRule>
    <cfRule type="expression" dxfId="46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15.625" customWidth="1"/>
    <col min="21" max="21" width="30.75" customWidth="1"/>
    <col min="23" max="23" width="12.75" customWidth="1"/>
    <col min="24" max="24" width="8.125" customWidth="1"/>
    <col min="25" max="27" width="6" bestFit="1" customWidth="1"/>
    <col min="28" max="28" width="10.125" bestFit="1" customWidth="1"/>
    <col min="29" max="29" width="10.25" bestFit="1" customWidth="1"/>
    <col min="30" max="30" width="12.125" customWidth="1"/>
    <col min="31" max="31" width="12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42646</v>
      </c>
      <c r="X2" s="10">
        <v>31.64</v>
      </c>
      <c r="Y2" s="10">
        <v>32.24</v>
      </c>
      <c r="Z2" s="10">
        <v>31.61</v>
      </c>
      <c r="AA2" s="10">
        <v>32.04</v>
      </c>
      <c r="AB2" s="95">
        <v>11353300</v>
      </c>
      <c r="AC2" s="10">
        <v>32.04</v>
      </c>
      <c r="AD2" s="2">
        <f>Y2-Z2</f>
        <v>0.63000000000000256</v>
      </c>
      <c r="AE2" s="138">
        <f>AC2/AC3-1</f>
        <v>8.4985835694051381E-3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32.68</v>
      </c>
      <c r="W3" s="133">
        <v>42643</v>
      </c>
      <c r="X3" s="10">
        <v>31.63</v>
      </c>
      <c r="Y3" s="10">
        <v>31.95</v>
      </c>
      <c r="Z3" s="10">
        <v>31.58</v>
      </c>
      <c r="AA3" s="10">
        <v>31.77</v>
      </c>
      <c r="AB3" s="95">
        <v>9146400</v>
      </c>
      <c r="AC3" s="10">
        <v>31.77</v>
      </c>
      <c r="AD3" s="2">
        <f t="shared" ref="AD3:AD66" si="0">Y3-Z3</f>
        <v>0.37000000000000099</v>
      </c>
      <c r="AE3" s="138">
        <f t="shared" ref="AE3:AE66" si="1">AC3/AC4-1</f>
        <v>9.212198221092649E-3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32.68</v>
      </c>
      <c r="R4" s="527">
        <v>1.5900000000000001E-2</v>
      </c>
      <c r="W4" s="133">
        <v>42642</v>
      </c>
      <c r="X4" s="10">
        <v>31.77</v>
      </c>
      <c r="Y4" s="10">
        <v>31.96</v>
      </c>
      <c r="Z4" s="10">
        <v>31.45</v>
      </c>
      <c r="AA4" s="10">
        <v>31.48</v>
      </c>
      <c r="AB4" s="95">
        <v>8821200</v>
      </c>
      <c r="AC4" s="10">
        <v>31.48</v>
      </c>
      <c r="AD4" s="2">
        <f t="shared" si="0"/>
        <v>0.51000000000000156</v>
      </c>
      <c r="AE4" s="138">
        <f t="shared" si="1"/>
        <v>-1.3166144200626895E-2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42641</v>
      </c>
      <c r="X5" s="10">
        <v>31.75</v>
      </c>
      <c r="Y5" s="10">
        <v>31.94</v>
      </c>
      <c r="Z5" s="10">
        <v>31.54</v>
      </c>
      <c r="AA5" s="10">
        <v>31.9</v>
      </c>
      <c r="AB5" s="95">
        <v>10713600</v>
      </c>
      <c r="AC5" s="10">
        <v>31.9</v>
      </c>
      <c r="AD5" s="2">
        <f t="shared" si="0"/>
        <v>0.40000000000000213</v>
      </c>
      <c r="AE5" s="138">
        <f t="shared" si="1"/>
        <v>9.4936708860757779E-3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42640</v>
      </c>
      <c r="X6" s="10">
        <v>31.77</v>
      </c>
      <c r="Y6" s="10">
        <v>31.96</v>
      </c>
      <c r="Z6" s="10">
        <v>31.54</v>
      </c>
      <c r="AA6" s="10">
        <v>31.6</v>
      </c>
      <c r="AB6" s="95">
        <v>14465300</v>
      </c>
      <c r="AC6" s="10">
        <v>31.6</v>
      </c>
      <c r="AD6" s="2">
        <f t="shared" si="0"/>
        <v>0.42000000000000171</v>
      </c>
      <c r="AE6" s="138">
        <f t="shared" si="1"/>
        <v>-6.2893081761006275E-3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36.819999999999709</v>
      </c>
      <c r="R7">
        <v>0</v>
      </c>
      <c r="W7" s="133">
        <v>42639</v>
      </c>
      <c r="X7" s="10">
        <v>32.020000000000003</v>
      </c>
      <c r="Y7" s="10">
        <v>32.119999999999997</v>
      </c>
      <c r="Z7" s="10">
        <v>31.75</v>
      </c>
      <c r="AA7" s="10">
        <v>31.8</v>
      </c>
      <c r="AB7" s="95">
        <v>12700900</v>
      </c>
      <c r="AC7" s="10">
        <v>31.8</v>
      </c>
      <c r="AD7" s="2">
        <f t="shared" si="0"/>
        <v>0.36999999999999744</v>
      </c>
      <c r="AE7" s="138">
        <f t="shared" si="1"/>
        <v>-9.9626400996263298E-3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42636</v>
      </c>
      <c r="X8" s="10">
        <v>32.1</v>
      </c>
      <c r="Y8" s="10">
        <v>32.369999999999997</v>
      </c>
      <c r="Z8" s="10">
        <v>32.049999999999997</v>
      </c>
      <c r="AA8" s="10">
        <v>32.119999999999997</v>
      </c>
      <c r="AB8" s="95">
        <v>9812100</v>
      </c>
      <c r="AC8" s="10">
        <v>32.119999999999997</v>
      </c>
      <c r="AD8" s="2">
        <f t="shared" si="0"/>
        <v>0.32000000000000028</v>
      </c>
      <c r="AE8" s="138">
        <f t="shared" si="1"/>
        <v>-8.3359061438716964E-3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42635</v>
      </c>
      <c r="X9" s="10">
        <v>32.270000000000003</v>
      </c>
      <c r="Y9" s="10">
        <v>32.47</v>
      </c>
      <c r="Z9" s="10">
        <v>32.270000000000003</v>
      </c>
      <c r="AA9" s="10">
        <v>32.39</v>
      </c>
      <c r="AB9" s="95">
        <v>12034000</v>
      </c>
      <c r="AC9" s="10">
        <v>32.39</v>
      </c>
      <c r="AD9" s="2">
        <f t="shared" si="0"/>
        <v>0.19999999999999574</v>
      </c>
      <c r="AE9" s="138">
        <f t="shared" si="1"/>
        <v>8.7200249143568609E-3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M29</f>
        <v>36.819999999999709</v>
      </c>
      <c r="W10" s="133">
        <v>42634</v>
      </c>
      <c r="X10" s="10">
        <v>31.72</v>
      </c>
      <c r="Y10" s="10">
        <v>32.159999999999997</v>
      </c>
      <c r="Z10" s="10">
        <v>31.72</v>
      </c>
      <c r="AA10" s="10">
        <v>32.11</v>
      </c>
      <c r="AB10" s="95">
        <v>14468700</v>
      </c>
      <c r="AC10" s="10">
        <v>32.11</v>
      </c>
      <c r="AD10" s="2">
        <f t="shared" si="0"/>
        <v>0.43999999999999773</v>
      </c>
      <c r="AE10" s="138">
        <f t="shared" si="1"/>
        <v>1.4533965244865721E-2</v>
      </c>
    </row>
    <row r="11" spans="1:31" x14ac:dyDescent="0.25">
      <c r="O11" s="11" t="s">
        <v>182</v>
      </c>
      <c r="P11" s="34"/>
      <c r="Q11" s="138">
        <f>VALUE(TRIM(CLEAN(MID(U58, FIND("(", U58)+1, 5))))</f>
        <v>4.7800000000000002E-2</v>
      </c>
      <c r="W11" s="133">
        <v>42633</v>
      </c>
      <c r="X11" s="10">
        <v>31.91</v>
      </c>
      <c r="Y11" s="10">
        <v>31.94</v>
      </c>
      <c r="Z11" s="10">
        <v>31.33</v>
      </c>
      <c r="AA11" s="10">
        <v>31.65</v>
      </c>
      <c r="AB11" s="95">
        <v>12876200</v>
      </c>
      <c r="AC11" s="10">
        <v>31.65</v>
      </c>
      <c r="AD11" s="2">
        <f t="shared" si="0"/>
        <v>0.61000000000000298</v>
      </c>
      <c r="AE11" s="138">
        <f t="shared" si="1"/>
        <v>-2.2068095838587709E-3</v>
      </c>
    </row>
    <row r="12" spans="1:31" x14ac:dyDescent="0.25">
      <c r="W12" s="133">
        <v>42632</v>
      </c>
      <c r="X12" s="10">
        <v>31.9</v>
      </c>
      <c r="Y12" s="10">
        <v>32.08</v>
      </c>
      <c r="Z12" s="10">
        <v>31.66</v>
      </c>
      <c r="AA12" s="10">
        <v>31.72</v>
      </c>
      <c r="AB12" s="95">
        <v>32234800</v>
      </c>
      <c r="AC12" s="10">
        <v>31.72</v>
      </c>
      <c r="AD12" s="2">
        <f t="shared" si="0"/>
        <v>0.41999999999999815</v>
      </c>
      <c r="AE12" s="138">
        <f t="shared" si="1"/>
        <v>2.4216984178236922E-2</v>
      </c>
    </row>
    <row r="13" spans="1:31" x14ac:dyDescent="0.25">
      <c r="W13" s="133">
        <v>42629</v>
      </c>
      <c r="X13" s="10">
        <v>31.13</v>
      </c>
      <c r="Y13" s="10">
        <v>31.13</v>
      </c>
      <c r="Z13" s="10">
        <v>30.61</v>
      </c>
      <c r="AA13" s="10">
        <v>30.97</v>
      </c>
      <c r="AB13" s="95">
        <v>12780800</v>
      </c>
      <c r="AC13" s="10">
        <v>30.97</v>
      </c>
      <c r="AD13" s="2">
        <f t="shared" si="0"/>
        <v>0.51999999999999957</v>
      </c>
      <c r="AE13" s="138">
        <f t="shared" si="1"/>
        <v>-4.8200514138818651E-3</v>
      </c>
    </row>
    <row r="14" spans="1:31" x14ac:dyDescent="0.25">
      <c r="W14" s="133">
        <v>42628</v>
      </c>
      <c r="X14" s="10">
        <v>30.75</v>
      </c>
      <c r="Y14" s="10">
        <v>31.23</v>
      </c>
      <c r="Z14" s="10">
        <v>30.74</v>
      </c>
      <c r="AA14" s="10">
        <v>31.12</v>
      </c>
      <c r="AB14" s="95">
        <v>13467400</v>
      </c>
      <c r="AC14" s="10">
        <v>31.12</v>
      </c>
      <c r="AD14" s="2">
        <f t="shared" si="0"/>
        <v>0.49000000000000199</v>
      </c>
      <c r="AE14" s="138">
        <f t="shared" si="1"/>
        <v>1.3350700097688017E-2</v>
      </c>
    </row>
    <row r="15" spans="1:31" x14ac:dyDescent="0.25">
      <c r="W15" s="133">
        <v>42627</v>
      </c>
      <c r="X15" s="10">
        <v>30.79</v>
      </c>
      <c r="Y15" s="10">
        <v>30.87</v>
      </c>
      <c r="Z15" s="10">
        <v>30.49</v>
      </c>
      <c r="AA15" s="10">
        <v>30.71</v>
      </c>
      <c r="AB15" s="95">
        <v>12903200</v>
      </c>
      <c r="AC15" s="10">
        <v>30.71</v>
      </c>
      <c r="AD15" s="2">
        <f t="shared" si="0"/>
        <v>0.38000000000000256</v>
      </c>
      <c r="AE15" s="138">
        <f t="shared" si="1"/>
        <v>-7.4337427278603485E-3</v>
      </c>
    </row>
    <row r="16" spans="1:31" x14ac:dyDescent="0.25">
      <c r="W16" s="133">
        <v>42626</v>
      </c>
      <c r="X16" s="10">
        <v>31.02</v>
      </c>
      <c r="Y16" s="10">
        <v>31.15</v>
      </c>
      <c r="Z16" s="10">
        <v>30.82</v>
      </c>
      <c r="AA16" s="10">
        <v>30.94</v>
      </c>
      <c r="AB16" s="95">
        <v>16162900</v>
      </c>
      <c r="AC16" s="10">
        <v>30.94</v>
      </c>
      <c r="AD16" s="2">
        <f t="shared" si="0"/>
        <v>0.32999999999999829</v>
      </c>
      <c r="AE16" s="138">
        <f t="shared" si="1"/>
        <v>-7.6972418216805227E-3</v>
      </c>
    </row>
    <row r="17" spans="1:31" x14ac:dyDescent="0.25">
      <c r="W17" s="133">
        <v>42625</v>
      </c>
      <c r="X17" s="10">
        <v>30.36</v>
      </c>
      <c r="Y17" s="10">
        <v>31.35</v>
      </c>
      <c r="Z17" s="10">
        <v>30.13</v>
      </c>
      <c r="AA17" s="10">
        <v>31.18</v>
      </c>
      <c r="AB17" s="95">
        <v>17250300</v>
      </c>
      <c r="AC17" s="10">
        <v>31.18</v>
      </c>
      <c r="AD17" s="2">
        <f t="shared" si="0"/>
        <v>1.2200000000000024</v>
      </c>
      <c r="AE17" s="138">
        <f t="shared" si="1"/>
        <v>2.2965879265091749E-2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42622</v>
      </c>
      <c r="X18" s="10">
        <v>31.44</v>
      </c>
      <c r="Y18" s="10">
        <v>31.56</v>
      </c>
      <c r="Z18" s="10">
        <v>30.37</v>
      </c>
      <c r="AA18" s="10">
        <v>30.48</v>
      </c>
      <c r="AB18" s="95">
        <v>22476300</v>
      </c>
      <c r="AC18" s="10">
        <v>30.48</v>
      </c>
      <c r="AD18" s="2">
        <f t="shared" si="0"/>
        <v>1.1899999999999977</v>
      </c>
      <c r="AE18" s="138">
        <f t="shared" si="1"/>
        <v>-3.8789025543992439E-2</v>
      </c>
    </row>
    <row r="19" spans="1:31" x14ac:dyDescent="0.25">
      <c r="W19" s="133">
        <v>42621</v>
      </c>
      <c r="X19" s="10">
        <v>31.85</v>
      </c>
      <c r="Y19" s="10">
        <v>32</v>
      </c>
      <c r="Z19" s="10">
        <v>31.68</v>
      </c>
      <c r="AA19" s="10">
        <v>31.71</v>
      </c>
      <c r="AB19" s="95">
        <v>11808200</v>
      </c>
      <c r="AC19" s="10">
        <v>31.71</v>
      </c>
      <c r="AD19" s="2">
        <f t="shared" si="0"/>
        <v>0.32000000000000028</v>
      </c>
      <c r="AE19" s="138">
        <f t="shared" si="1"/>
        <v>-5.6444026340545239E-3</v>
      </c>
    </row>
    <row r="20" spans="1:31" x14ac:dyDescent="0.25">
      <c r="W20" s="133">
        <v>42620</v>
      </c>
      <c r="X20" s="10">
        <v>31.99</v>
      </c>
      <c r="Y20" s="10">
        <v>31.99</v>
      </c>
      <c r="Z20" s="10">
        <v>31.62</v>
      </c>
      <c r="AA20" s="10">
        <v>31.89</v>
      </c>
      <c r="AB20" s="95">
        <v>12554700</v>
      </c>
      <c r="AC20" s="10">
        <v>31.89</v>
      </c>
      <c r="AD20" s="2">
        <f t="shared" si="0"/>
        <v>0.36999999999999744</v>
      </c>
      <c r="AE20" s="138" t="e">
        <f t="shared" si="1"/>
        <v>#DIV/0!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133">
        <v>42620</v>
      </c>
      <c r="X21" s="10" t="s">
        <v>192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42619</v>
      </c>
      <c r="X22" s="10">
        <v>32.25</v>
      </c>
      <c r="Y22" s="10">
        <v>32.340000000000003</v>
      </c>
      <c r="Z22" s="10">
        <v>31.85</v>
      </c>
      <c r="AA22" s="10">
        <v>32.119999999999997</v>
      </c>
      <c r="AB22" s="95">
        <v>16774800</v>
      </c>
      <c r="AC22" s="10">
        <v>31.74</v>
      </c>
      <c r="AD22" s="2">
        <f t="shared" si="0"/>
        <v>0.49000000000000199</v>
      </c>
      <c r="AE22" s="138">
        <f t="shared" si="1"/>
        <v>-1.2586532410321372E-3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42615</v>
      </c>
      <c r="X23" s="10">
        <v>31.88</v>
      </c>
      <c r="Y23" s="10">
        <v>32.200000000000003</v>
      </c>
      <c r="Z23" s="10">
        <v>31.85</v>
      </c>
      <c r="AA23" s="10">
        <v>32.159999999999997</v>
      </c>
      <c r="AB23" s="95">
        <v>10828400</v>
      </c>
      <c r="AC23" s="10">
        <v>31.78</v>
      </c>
      <c r="AD23" s="2">
        <f t="shared" si="0"/>
        <v>0.35000000000000142</v>
      </c>
      <c r="AE23" s="138">
        <f t="shared" si="1"/>
        <v>1.1457670273711029E-2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42614</v>
      </c>
      <c r="X24" s="10">
        <v>31.86</v>
      </c>
      <c r="Y24" s="10">
        <v>32.549999999999997</v>
      </c>
      <c r="Z24" s="10">
        <v>31.34</v>
      </c>
      <c r="AA24" s="10">
        <v>31.8</v>
      </c>
      <c r="AB24" s="95">
        <v>14898800</v>
      </c>
      <c r="AC24" s="10">
        <v>31.42</v>
      </c>
      <c r="AD24" s="2">
        <f t="shared" si="0"/>
        <v>1.2099999999999973</v>
      </c>
      <c r="AE24" s="138">
        <f t="shared" si="1"/>
        <v>-3.8046924540265925E-3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42613</v>
      </c>
      <c r="X25" s="10">
        <v>31.67</v>
      </c>
      <c r="Y25" s="10">
        <v>31.94</v>
      </c>
      <c r="Z25" s="10">
        <v>31.65</v>
      </c>
      <c r="AA25" s="10">
        <v>31.92</v>
      </c>
      <c r="AB25" s="95">
        <v>9625600</v>
      </c>
      <c r="AC25" s="10">
        <v>31.54</v>
      </c>
      <c r="AD25" s="2">
        <f t="shared" si="0"/>
        <v>0.2900000000000027</v>
      </c>
      <c r="AE25" s="138">
        <f t="shared" si="1"/>
        <v>7.6677316293929376E-3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42612</v>
      </c>
      <c r="X26" s="10">
        <v>31.81</v>
      </c>
      <c r="Y26" s="10">
        <v>32</v>
      </c>
      <c r="Z26" s="10">
        <v>31.23</v>
      </c>
      <c r="AA26" s="10">
        <v>31.67</v>
      </c>
      <c r="AB26" s="95">
        <v>10748700</v>
      </c>
      <c r="AC26" s="10">
        <v>31.3</v>
      </c>
      <c r="AD26" s="2">
        <f t="shared" si="0"/>
        <v>0.76999999999999957</v>
      </c>
      <c r="AE26" s="138">
        <f t="shared" si="1"/>
        <v>-4.136175628380534E-3</v>
      </c>
    </row>
    <row r="27" spans="1:31" x14ac:dyDescent="0.25">
      <c r="W27" s="133">
        <v>42611</v>
      </c>
      <c r="X27" s="10">
        <v>31.78</v>
      </c>
      <c r="Y27" s="10">
        <v>31.96</v>
      </c>
      <c r="Z27" s="10">
        <v>31.57</v>
      </c>
      <c r="AA27" s="10">
        <v>31.81</v>
      </c>
      <c r="AB27" s="95">
        <v>7708300</v>
      </c>
      <c r="AC27" s="10">
        <v>31.43</v>
      </c>
      <c r="AD27" s="2">
        <f t="shared" si="0"/>
        <v>0.39000000000000057</v>
      </c>
      <c r="AE27" s="138">
        <f t="shared" si="1"/>
        <v>8.6649550706032752E-3</v>
      </c>
    </row>
    <row r="28" spans="1:31" x14ac:dyDescent="0.25">
      <c r="W28" s="133">
        <v>42608</v>
      </c>
      <c r="X28" s="10">
        <v>31.67</v>
      </c>
      <c r="Y28" s="10">
        <v>31.82</v>
      </c>
      <c r="Z28" s="10">
        <v>31.42</v>
      </c>
      <c r="AA28" s="10">
        <v>31.53</v>
      </c>
      <c r="AB28" s="95">
        <v>10436200</v>
      </c>
      <c r="AC28" s="10">
        <v>31.16</v>
      </c>
      <c r="AD28" s="2">
        <f t="shared" si="0"/>
        <v>0.39999999999999858</v>
      </c>
      <c r="AE28" s="138">
        <f t="shared" si="1"/>
        <v>-3.2082130253452412E-4</v>
      </c>
    </row>
    <row r="29" spans="1:31" x14ac:dyDescent="0.25">
      <c r="L29" t="s">
        <v>221</v>
      </c>
      <c r="M29" s="2">
        <f>M47+K47-F47</f>
        <v>36.819999999999709</v>
      </c>
      <c r="W29" s="133">
        <v>42607</v>
      </c>
      <c r="X29" s="10">
        <v>31.71</v>
      </c>
      <c r="Y29" s="10">
        <v>31.75</v>
      </c>
      <c r="Z29" s="10">
        <v>31.36</v>
      </c>
      <c r="AA29" s="10">
        <v>31.54</v>
      </c>
      <c r="AB29" s="95">
        <v>15930800</v>
      </c>
      <c r="AC29" s="10">
        <v>31.17</v>
      </c>
      <c r="AD29" s="2">
        <f t="shared" si="0"/>
        <v>0.39000000000000057</v>
      </c>
      <c r="AE29" s="138">
        <f t="shared" si="1"/>
        <v>-7.3248407643311531E-3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42606</v>
      </c>
      <c r="X30" s="10">
        <v>31.84</v>
      </c>
      <c r="Y30" s="10">
        <v>32.090000000000003</v>
      </c>
      <c r="Z30" s="10">
        <v>31.76</v>
      </c>
      <c r="AA30" s="10">
        <v>31.78</v>
      </c>
      <c r="AB30" s="95">
        <v>8179500</v>
      </c>
      <c r="AC30" s="10">
        <v>31.4</v>
      </c>
      <c r="AD30" s="2">
        <f t="shared" si="0"/>
        <v>0.33000000000000185</v>
      </c>
      <c r="AE30" s="138">
        <f t="shared" si="1"/>
        <v>-3.8071065989847552E-3</v>
      </c>
    </row>
    <row r="31" spans="1:31" x14ac:dyDescent="0.25">
      <c r="A31" s="393" t="s">
        <v>56</v>
      </c>
      <c r="B31" s="602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42605</v>
      </c>
      <c r="X31" s="10">
        <v>31.97</v>
      </c>
      <c r="Y31" s="10">
        <v>32.049999999999997</v>
      </c>
      <c r="Z31" s="10">
        <v>31.87</v>
      </c>
      <c r="AA31" s="10">
        <v>31.9</v>
      </c>
      <c r="AB31" s="95">
        <v>10961100</v>
      </c>
      <c r="AC31" s="10">
        <v>31.52</v>
      </c>
      <c r="AD31" s="2">
        <f t="shared" si="0"/>
        <v>0.17999999999999616</v>
      </c>
      <c r="AE31" s="138">
        <f t="shared" si="1"/>
        <v>9.5268339155296644E-4</v>
      </c>
    </row>
    <row r="32" spans="1:31" x14ac:dyDescent="0.25">
      <c r="A32" s="394" t="s">
        <v>71</v>
      </c>
      <c r="B32" s="602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42604</v>
      </c>
      <c r="X32" s="10">
        <v>31.79</v>
      </c>
      <c r="Y32" s="10">
        <v>31.95</v>
      </c>
      <c r="Z32" s="10">
        <v>31.7</v>
      </c>
      <c r="AA32" s="10">
        <v>31.87</v>
      </c>
      <c r="AB32" s="95">
        <v>8306000</v>
      </c>
      <c r="AC32" s="10">
        <v>31.49</v>
      </c>
      <c r="AD32" s="2">
        <f t="shared" si="0"/>
        <v>0.25</v>
      </c>
      <c r="AE32" s="138">
        <f t="shared" si="1"/>
        <v>1.2718600953893766E-3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42601</v>
      </c>
      <c r="X33" s="10">
        <v>31.48</v>
      </c>
      <c r="Y33" s="10">
        <v>31.89</v>
      </c>
      <c r="Z33" s="10">
        <v>31.4</v>
      </c>
      <c r="AA33" s="10">
        <v>31.83</v>
      </c>
      <c r="AB33" s="95">
        <v>8809700</v>
      </c>
      <c r="AC33" s="10">
        <v>31.45</v>
      </c>
      <c r="AD33" s="2">
        <f t="shared" si="0"/>
        <v>0.49000000000000199</v>
      </c>
      <c r="AE33" s="138">
        <f t="shared" si="1"/>
        <v>8.6593970493906713E-3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42600</v>
      </c>
      <c r="X34" s="10">
        <v>31.8</v>
      </c>
      <c r="Y34" s="10">
        <v>31.86</v>
      </c>
      <c r="Z34" s="10">
        <v>31.48</v>
      </c>
      <c r="AA34" s="10">
        <v>31.55</v>
      </c>
      <c r="AB34" s="95">
        <v>14089900</v>
      </c>
      <c r="AC34" s="10">
        <v>31.18</v>
      </c>
      <c r="AD34" s="2">
        <f t="shared" si="0"/>
        <v>0.37999999999999901</v>
      </c>
      <c r="AE34" s="138">
        <f t="shared" si="1"/>
        <v>-9.2151255163647194E-3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42599</v>
      </c>
      <c r="X35" s="10">
        <v>31.71</v>
      </c>
      <c r="Y35" s="10">
        <v>31.88</v>
      </c>
      <c r="Z35" s="10">
        <v>31.55</v>
      </c>
      <c r="AA35" s="10">
        <v>31.85</v>
      </c>
      <c r="AB35" s="95">
        <v>8392400</v>
      </c>
      <c r="AC35" s="10">
        <v>31.47</v>
      </c>
      <c r="AD35" s="2">
        <f t="shared" si="0"/>
        <v>0.32999999999999829</v>
      </c>
      <c r="AE35" s="138">
        <f t="shared" si="1"/>
        <v>4.4685604851579797E-3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42598</v>
      </c>
      <c r="X36" s="10">
        <v>31.81</v>
      </c>
      <c r="Y36" s="10">
        <v>31.85</v>
      </c>
      <c r="Z36" s="10">
        <v>31.61</v>
      </c>
      <c r="AA36" s="10">
        <v>31.71</v>
      </c>
      <c r="AB36" s="95">
        <v>9888500</v>
      </c>
      <c r="AC36" s="10">
        <v>31.33</v>
      </c>
      <c r="AD36" s="2">
        <f t="shared" si="0"/>
        <v>0.24000000000000199</v>
      </c>
      <c r="AE36" s="138">
        <f t="shared" si="1"/>
        <v>-4.7649301143584122E-3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42597</v>
      </c>
      <c r="X37" s="10">
        <v>31.59</v>
      </c>
      <c r="Y37" s="10">
        <v>31.89</v>
      </c>
      <c r="Z37" s="10">
        <v>31.55</v>
      </c>
      <c r="AA37" s="10">
        <v>31.86</v>
      </c>
      <c r="AB37" s="95">
        <v>9345300</v>
      </c>
      <c r="AC37" s="10">
        <v>31.48</v>
      </c>
      <c r="AD37" s="2">
        <f t="shared" si="0"/>
        <v>0.33999999999999986</v>
      </c>
      <c r="AE37" s="138">
        <f t="shared" si="1"/>
        <v>8.9743589743589425E-3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42594</v>
      </c>
      <c r="X38" s="10">
        <v>31.6</v>
      </c>
      <c r="Y38" s="10">
        <v>31.75</v>
      </c>
      <c r="Z38" s="10">
        <v>31.55</v>
      </c>
      <c r="AA38" s="10">
        <v>31.57</v>
      </c>
      <c r="AB38" s="95">
        <v>9843700</v>
      </c>
      <c r="AC38" s="10">
        <v>31.2</v>
      </c>
      <c r="AD38" s="2">
        <f t="shared" si="0"/>
        <v>0.19999999999999929</v>
      </c>
      <c r="AE38" s="138">
        <f t="shared" si="1"/>
        <v>-5.4191903092126736E-3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42593</v>
      </c>
      <c r="X39" s="10">
        <v>31.43</v>
      </c>
      <c r="Y39" s="10">
        <v>31.79</v>
      </c>
      <c r="Z39" s="10">
        <v>31.36</v>
      </c>
      <c r="AA39" s="10">
        <v>31.75</v>
      </c>
      <c r="AB39" s="95">
        <v>13210800</v>
      </c>
      <c r="AC39" s="10">
        <v>31.37</v>
      </c>
      <c r="AD39" s="2">
        <f t="shared" si="0"/>
        <v>0.42999999999999972</v>
      </c>
      <c r="AE39" s="138">
        <f t="shared" si="1"/>
        <v>1.586787564766845E-2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42592</v>
      </c>
      <c r="X40" s="10">
        <v>31.03</v>
      </c>
      <c r="Y40" s="10">
        <v>31.27</v>
      </c>
      <c r="Z40" s="10">
        <v>30.96</v>
      </c>
      <c r="AA40" s="10">
        <v>31.25</v>
      </c>
      <c r="AB40" s="95">
        <v>10833700</v>
      </c>
      <c r="AC40" s="10">
        <v>30.88</v>
      </c>
      <c r="AD40" s="2">
        <f t="shared" si="0"/>
        <v>0.30999999999999872</v>
      </c>
      <c r="AE40" s="138">
        <f t="shared" si="1"/>
        <v>5.8631921824103816E-3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84" t="s">
        <v>78</v>
      </c>
      <c r="P41" s="584"/>
      <c r="W41" s="133">
        <v>42591</v>
      </c>
      <c r="X41" s="10">
        <v>30.91</v>
      </c>
      <c r="Y41" s="10">
        <v>31.25</v>
      </c>
      <c r="Z41" s="10">
        <v>30.83</v>
      </c>
      <c r="AA41" s="10">
        <v>31.07</v>
      </c>
      <c r="AB41" s="95">
        <v>13691100</v>
      </c>
      <c r="AC41" s="10">
        <v>30.7</v>
      </c>
      <c r="AD41" s="2">
        <f t="shared" si="0"/>
        <v>0.42000000000000171</v>
      </c>
      <c r="AE41" s="138">
        <f t="shared" si="1"/>
        <v>6.2274664044574823E-3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35.948</v>
      </c>
      <c r="Q42" s="2"/>
      <c r="T42" s="91" t="s">
        <v>113</v>
      </c>
      <c r="W42" s="133">
        <v>42590</v>
      </c>
      <c r="X42" s="10">
        <v>30.92</v>
      </c>
      <c r="Y42" s="10">
        <v>31.06</v>
      </c>
      <c r="Z42" s="10">
        <v>30.8</v>
      </c>
      <c r="AA42" s="10">
        <v>30.88</v>
      </c>
      <c r="AB42" s="95">
        <v>10470900</v>
      </c>
      <c r="AC42" s="10">
        <v>30.51</v>
      </c>
      <c r="AD42" s="2">
        <f t="shared" si="0"/>
        <v>0.25999999999999801</v>
      </c>
      <c r="AE42" s="138">
        <f t="shared" si="1"/>
        <v>2.2996057818660542E-3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35.621200000000002</v>
      </c>
      <c r="Q43" s="2"/>
      <c r="T43" s="161" t="s">
        <v>98</v>
      </c>
      <c r="U43" s="161">
        <v>31.77</v>
      </c>
      <c r="W43" s="133">
        <v>42587</v>
      </c>
      <c r="X43" s="10">
        <v>30.51</v>
      </c>
      <c r="Y43" s="10">
        <v>30.89</v>
      </c>
      <c r="Z43" s="10">
        <v>30.5</v>
      </c>
      <c r="AA43" s="10">
        <v>30.8</v>
      </c>
      <c r="AB43" s="95">
        <v>13135900</v>
      </c>
      <c r="AC43" s="10">
        <v>30.44</v>
      </c>
      <c r="AD43" s="2">
        <f t="shared" si="0"/>
        <v>0.39000000000000057</v>
      </c>
      <c r="AE43" s="138">
        <f t="shared" si="1"/>
        <v>1.5343562374916742E-2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35.294400000000003</v>
      </c>
      <c r="Q44" s="2"/>
      <c r="T44" s="10" t="s">
        <v>99</v>
      </c>
      <c r="U44" s="10">
        <v>31.64</v>
      </c>
      <c r="W44" s="133">
        <v>42586</v>
      </c>
      <c r="X44" s="10">
        <v>30.24</v>
      </c>
      <c r="Y44" s="10">
        <v>30.53</v>
      </c>
      <c r="Z44" s="10">
        <v>30.23</v>
      </c>
      <c r="AA44" s="10">
        <v>30.34</v>
      </c>
      <c r="AB44" s="95">
        <v>8660900</v>
      </c>
      <c r="AC44" s="10">
        <v>29.98</v>
      </c>
      <c r="AD44" s="2">
        <f t="shared" si="0"/>
        <v>0.30000000000000071</v>
      </c>
      <c r="AE44" s="138">
        <f t="shared" si="1"/>
        <v>3.3467202141901353E-3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34.967600000000004</v>
      </c>
      <c r="Q45" s="2"/>
      <c r="T45" s="10" t="s">
        <v>100</v>
      </c>
      <c r="U45" s="10" t="s">
        <v>542</v>
      </c>
      <c r="W45" s="133">
        <v>42585</v>
      </c>
      <c r="X45" s="10">
        <v>30</v>
      </c>
      <c r="Y45" s="10">
        <v>30.25</v>
      </c>
      <c r="Z45" s="10">
        <v>29.91</v>
      </c>
      <c r="AA45" s="10">
        <v>30.24</v>
      </c>
      <c r="AB45" s="95">
        <v>14504200</v>
      </c>
      <c r="AC45" s="10">
        <v>29.88</v>
      </c>
      <c r="AD45" s="2">
        <f t="shared" si="0"/>
        <v>0.33999999999999986</v>
      </c>
      <c r="AE45" s="138">
        <f t="shared" si="1"/>
        <v>1.0141987829614729E-2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34.640799999999999</v>
      </c>
      <c r="Q46" s="2"/>
      <c r="T46" s="10" t="s">
        <v>101</v>
      </c>
      <c r="U46" s="10" t="s">
        <v>543</v>
      </c>
      <c r="W46" s="133">
        <v>42584</v>
      </c>
      <c r="X46" s="10">
        <v>31.03</v>
      </c>
      <c r="Y46" s="10">
        <v>31.08</v>
      </c>
      <c r="Z46" s="10">
        <v>29.82</v>
      </c>
      <c r="AA46" s="10">
        <v>29.93</v>
      </c>
      <c r="AB46" s="95">
        <v>24346900</v>
      </c>
      <c r="AC46" s="10">
        <v>29.58</v>
      </c>
      <c r="AD46" s="2">
        <f t="shared" si="0"/>
        <v>1.259999999999998</v>
      </c>
      <c r="AE46" s="138">
        <f t="shared" si="1"/>
        <v>-4.3646944713870095E-2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34.314</v>
      </c>
      <c r="Q47" s="2"/>
      <c r="T47" s="10" t="s">
        <v>102</v>
      </c>
      <c r="U47" s="10">
        <v>36.72</v>
      </c>
      <c r="W47" s="133">
        <v>42583</v>
      </c>
      <c r="X47" s="10">
        <v>31.54</v>
      </c>
      <c r="Y47" s="10">
        <v>31.62</v>
      </c>
      <c r="Z47" s="10">
        <v>31.2</v>
      </c>
      <c r="AA47" s="10">
        <v>31.3</v>
      </c>
      <c r="AB47" s="95">
        <v>11190600</v>
      </c>
      <c r="AC47" s="10">
        <v>30.93</v>
      </c>
      <c r="AD47" s="2">
        <f t="shared" si="0"/>
        <v>0.42000000000000171</v>
      </c>
      <c r="AE47" s="138">
        <f t="shared" si="1"/>
        <v>-7.6997112608278018E-3</v>
      </c>
    </row>
    <row r="48" spans="1:31" x14ac:dyDescent="0.25">
      <c r="O48" s="83">
        <v>1.04</v>
      </c>
      <c r="P48" s="83">
        <f t="shared" si="2"/>
        <v>33.987200000000001</v>
      </c>
      <c r="Q48" s="2"/>
      <c r="T48" s="10" t="s">
        <v>103</v>
      </c>
      <c r="U48" s="10">
        <v>1.6615899999999999</v>
      </c>
      <c r="W48" s="133">
        <v>42580</v>
      </c>
      <c r="X48" s="10">
        <v>30.79</v>
      </c>
      <c r="Y48" s="10">
        <v>31.55</v>
      </c>
      <c r="Z48" s="10">
        <v>30.78</v>
      </c>
      <c r="AA48" s="10">
        <v>31.54</v>
      </c>
      <c r="AB48" s="95">
        <v>16150500</v>
      </c>
      <c r="AC48" s="10">
        <v>31.17</v>
      </c>
      <c r="AD48" s="2">
        <f t="shared" si="0"/>
        <v>0.76999999999999957</v>
      </c>
      <c r="AE48" s="138">
        <f t="shared" si="1"/>
        <v>1.796211626387989E-2</v>
      </c>
    </row>
    <row r="49" spans="15:31" x14ac:dyDescent="0.25">
      <c r="O49" s="83">
        <v>1.03</v>
      </c>
      <c r="P49" s="83">
        <f t="shared" si="2"/>
        <v>33.660400000000003</v>
      </c>
      <c r="Q49" s="2"/>
      <c r="T49" s="10" t="s">
        <v>104</v>
      </c>
      <c r="U49" s="10" t="s">
        <v>413</v>
      </c>
      <c r="W49" s="133">
        <v>42579</v>
      </c>
      <c r="X49" s="10">
        <v>31.05</v>
      </c>
      <c r="Y49" s="10">
        <v>31.2</v>
      </c>
      <c r="Z49" s="10">
        <v>30.65</v>
      </c>
      <c r="AA49" s="10">
        <v>30.99</v>
      </c>
      <c r="AB49" s="95">
        <v>20363900</v>
      </c>
      <c r="AC49" s="10">
        <v>30.62</v>
      </c>
      <c r="AD49" s="2">
        <f t="shared" si="0"/>
        <v>0.55000000000000071</v>
      </c>
      <c r="AE49" s="138">
        <f t="shared" si="1"/>
        <v>-3.2237673830594171E-2</v>
      </c>
    </row>
    <row r="50" spans="15:31" x14ac:dyDescent="0.25">
      <c r="O50" s="83">
        <v>1.02</v>
      </c>
      <c r="P50" s="83">
        <f t="shared" si="2"/>
        <v>33.333599999999997</v>
      </c>
      <c r="Q50" s="2"/>
      <c r="T50" s="10"/>
      <c r="U50" s="10"/>
      <c r="W50" s="133">
        <v>42578</v>
      </c>
      <c r="X50" s="10">
        <v>32.18</v>
      </c>
      <c r="Y50" s="10">
        <v>32.29</v>
      </c>
      <c r="Z50" s="10">
        <v>31.97</v>
      </c>
      <c r="AA50" s="10">
        <v>32.020000000000003</v>
      </c>
      <c r="AB50" s="95">
        <v>9159500</v>
      </c>
      <c r="AC50" s="10">
        <v>31.64</v>
      </c>
      <c r="AD50" s="2">
        <f t="shared" si="0"/>
        <v>0.32000000000000028</v>
      </c>
      <c r="AE50" s="138">
        <f t="shared" si="1"/>
        <v>-4.0919106074913669E-3</v>
      </c>
    </row>
    <row r="51" spans="15:31" x14ac:dyDescent="0.25">
      <c r="O51" s="83">
        <v>1.01</v>
      </c>
      <c r="P51" s="83">
        <f t="shared" si="2"/>
        <v>33.006799999999998</v>
      </c>
      <c r="Q51" s="2"/>
      <c r="T51" s="10" t="s">
        <v>105</v>
      </c>
      <c r="U51" s="10" t="s">
        <v>544</v>
      </c>
      <c r="W51" s="133">
        <v>42577</v>
      </c>
      <c r="X51" s="10">
        <v>31.98</v>
      </c>
      <c r="Y51" s="10">
        <v>32.22</v>
      </c>
      <c r="Z51" s="10">
        <v>31.89</v>
      </c>
      <c r="AA51" s="10">
        <v>32.15</v>
      </c>
      <c r="AB51" s="95">
        <v>9462000</v>
      </c>
      <c r="AC51" s="10">
        <v>31.77</v>
      </c>
      <c r="AD51" s="2">
        <f t="shared" si="0"/>
        <v>0.32999999999999829</v>
      </c>
      <c r="AE51" s="138">
        <f t="shared" si="1"/>
        <v>2.8409090909091717E-3</v>
      </c>
    </row>
    <row r="52" spans="15:31" x14ac:dyDescent="0.25">
      <c r="O52" s="83">
        <v>1</v>
      </c>
      <c r="P52" s="83">
        <f t="shared" si="2"/>
        <v>32.68</v>
      </c>
      <c r="Q52" s="2"/>
      <c r="T52" s="10" t="s">
        <v>106</v>
      </c>
      <c r="U52" s="10" t="s">
        <v>333</v>
      </c>
      <c r="W52" s="133">
        <v>42576</v>
      </c>
      <c r="X52" s="10">
        <v>32.19</v>
      </c>
      <c r="Y52" s="10">
        <v>32.36</v>
      </c>
      <c r="Z52" s="10">
        <v>31.96</v>
      </c>
      <c r="AA52" s="10">
        <v>32.06</v>
      </c>
      <c r="AB52" s="95">
        <v>11324900</v>
      </c>
      <c r="AC52" s="10">
        <v>31.68</v>
      </c>
      <c r="AD52" s="2">
        <f t="shared" si="0"/>
        <v>0.39999999999999858</v>
      </c>
      <c r="AE52" s="138">
        <f t="shared" si="1"/>
        <v>-3.1466331025802319E-3</v>
      </c>
    </row>
    <row r="53" spans="15:31" x14ac:dyDescent="0.25">
      <c r="O53" s="83">
        <v>0.99</v>
      </c>
      <c r="P53" s="83">
        <f t="shared" si="2"/>
        <v>32.353200000000001</v>
      </c>
      <c r="Q53" s="2"/>
      <c r="T53" s="10" t="s">
        <v>107</v>
      </c>
      <c r="U53" s="95">
        <v>11375863</v>
      </c>
      <c r="W53" s="133">
        <v>42573</v>
      </c>
      <c r="X53" s="10">
        <v>32.1</v>
      </c>
      <c r="Y53" s="10">
        <v>32.24</v>
      </c>
      <c r="Z53" s="10">
        <v>31.72</v>
      </c>
      <c r="AA53" s="10">
        <v>32.159999999999997</v>
      </c>
      <c r="AB53" s="95">
        <v>13305400</v>
      </c>
      <c r="AC53" s="10">
        <v>31.78</v>
      </c>
      <c r="AD53" s="2">
        <f t="shared" si="0"/>
        <v>0.52000000000000313</v>
      </c>
      <c r="AE53" s="138">
        <f t="shared" si="1"/>
        <v>4.1074249605055346E-3</v>
      </c>
    </row>
    <row r="54" spans="15:31" x14ac:dyDescent="0.25">
      <c r="O54" s="83">
        <v>0.98</v>
      </c>
      <c r="P54" s="83">
        <f t="shared" si="2"/>
        <v>32.026400000000002</v>
      </c>
      <c r="Q54" s="2"/>
      <c r="T54" s="10" t="s">
        <v>110</v>
      </c>
      <c r="U54" s="95">
        <v>13341200</v>
      </c>
      <c r="W54" s="133">
        <v>42572</v>
      </c>
      <c r="X54" s="10">
        <v>31.49</v>
      </c>
      <c r="Y54" s="10">
        <v>32.869999999999997</v>
      </c>
      <c r="Z54" s="10">
        <v>31.49</v>
      </c>
      <c r="AA54" s="10">
        <v>32.03</v>
      </c>
      <c r="AB54" s="95">
        <v>36218500</v>
      </c>
      <c r="AC54" s="10">
        <v>31.65</v>
      </c>
      <c r="AD54" s="2">
        <f t="shared" si="0"/>
        <v>1.379999999999999</v>
      </c>
      <c r="AE54" s="138">
        <f t="shared" si="1"/>
        <v>1.7030848329048665E-2</v>
      </c>
    </row>
    <row r="55" spans="15:31" x14ac:dyDescent="0.25">
      <c r="O55" s="83">
        <v>0.97</v>
      </c>
      <c r="P55" s="83">
        <f t="shared" si="2"/>
        <v>31.6996</v>
      </c>
      <c r="T55" s="10" t="s">
        <v>108</v>
      </c>
      <c r="U55" s="10" t="s">
        <v>545</v>
      </c>
      <c r="W55" s="133">
        <v>42571</v>
      </c>
      <c r="X55" s="10">
        <v>31.42</v>
      </c>
      <c r="Y55" s="10">
        <v>31.58</v>
      </c>
      <c r="Z55" s="10">
        <v>31.07</v>
      </c>
      <c r="AA55" s="10">
        <v>31.49</v>
      </c>
      <c r="AB55" s="95">
        <v>20923000</v>
      </c>
      <c r="AC55" s="10">
        <v>31.12</v>
      </c>
      <c r="AD55" s="2">
        <f t="shared" si="0"/>
        <v>0.50999999999999801</v>
      </c>
      <c r="AE55" s="138">
        <f t="shared" si="1"/>
        <v>7.7720207253886286E-3</v>
      </c>
    </row>
    <row r="56" spans="15:31" x14ac:dyDescent="0.25">
      <c r="O56" s="83">
        <v>0.96</v>
      </c>
      <c r="P56" s="83">
        <f t="shared" si="2"/>
        <v>31.372799999999998</v>
      </c>
      <c r="T56" s="10" t="s">
        <v>111</v>
      </c>
      <c r="U56" s="10">
        <v>4.0999999999999996</v>
      </c>
      <c r="W56" s="133">
        <v>42570</v>
      </c>
      <c r="X56" s="10">
        <v>30.7</v>
      </c>
      <c r="Y56" s="10">
        <v>31.27</v>
      </c>
      <c r="Z56" s="10">
        <v>30.7</v>
      </c>
      <c r="AA56" s="10">
        <v>31.25</v>
      </c>
      <c r="AB56" s="95">
        <v>17164100</v>
      </c>
      <c r="AC56" s="10">
        <v>30.88</v>
      </c>
      <c r="AD56" s="2">
        <f t="shared" si="0"/>
        <v>0.57000000000000028</v>
      </c>
      <c r="AE56" s="138">
        <f t="shared" si="1"/>
        <v>1.2459016393442601E-2</v>
      </c>
    </row>
    <row r="57" spans="15:31" x14ac:dyDescent="0.25">
      <c r="O57" s="83">
        <v>0.95</v>
      </c>
      <c r="P57" s="83">
        <f t="shared" si="2"/>
        <v>31.045999999999999</v>
      </c>
      <c r="T57" s="10" t="s">
        <v>112</v>
      </c>
      <c r="U57" s="10">
        <v>7.81</v>
      </c>
      <c r="W57" s="133">
        <v>42569</v>
      </c>
      <c r="X57" s="10">
        <v>30.75</v>
      </c>
      <c r="Y57" s="10">
        <v>31.1</v>
      </c>
      <c r="Z57" s="10">
        <v>30.61</v>
      </c>
      <c r="AA57" s="10">
        <v>30.87</v>
      </c>
      <c r="AB57" s="95">
        <v>8732300</v>
      </c>
      <c r="AC57" s="10">
        <v>30.5</v>
      </c>
      <c r="AD57" s="2">
        <f t="shared" si="0"/>
        <v>0.49000000000000199</v>
      </c>
      <c r="AE57" s="138">
        <f t="shared" si="1"/>
        <v>2.959552778691199E-3</v>
      </c>
    </row>
    <row r="58" spans="15:31" x14ac:dyDescent="0.25">
      <c r="O58" s="83">
        <v>0.94</v>
      </c>
      <c r="P58" s="83">
        <f t="shared" si="2"/>
        <v>30.719199999999997</v>
      </c>
      <c r="T58" s="10" t="s">
        <v>109</v>
      </c>
      <c r="U58" s="10" t="s">
        <v>546</v>
      </c>
      <c r="W58" s="133">
        <v>42566</v>
      </c>
      <c r="X58" s="10">
        <v>30.82</v>
      </c>
      <c r="Y58" s="10">
        <v>30.98</v>
      </c>
      <c r="Z58" s="10">
        <v>30.57</v>
      </c>
      <c r="AA58" s="10">
        <v>30.77</v>
      </c>
      <c r="AB58" s="95">
        <v>8429500</v>
      </c>
      <c r="AC58" s="10">
        <v>30.41</v>
      </c>
      <c r="AD58" s="2">
        <f t="shared" si="0"/>
        <v>0.41000000000000014</v>
      </c>
      <c r="AE58" s="138">
        <f t="shared" si="1"/>
        <v>3.289473684211508E-4</v>
      </c>
    </row>
    <row r="59" spans="15:31" x14ac:dyDescent="0.25">
      <c r="O59" s="83">
        <v>0.93</v>
      </c>
      <c r="P59" s="83">
        <f t="shared" si="2"/>
        <v>30.392400000000002</v>
      </c>
      <c r="W59" s="133">
        <v>42565</v>
      </c>
      <c r="X59" s="10">
        <v>30.88</v>
      </c>
      <c r="Y59" s="10">
        <v>31.05</v>
      </c>
      <c r="Z59" s="10">
        <v>30.6</v>
      </c>
      <c r="AA59" s="10">
        <v>30.76</v>
      </c>
      <c r="AB59" s="95">
        <v>11306400</v>
      </c>
      <c r="AC59" s="10">
        <v>30.4</v>
      </c>
      <c r="AD59" s="2">
        <f t="shared" si="0"/>
        <v>0.44999999999999929</v>
      </c>
      <c r="AE59" s="138">
        <f t="shared" si="1"/>
        <v>4.2946812025106418E-3</v>
      </c>
    </row>
    <row r="60" spans="15:31" x14ac:dyDescent="0.25">
      <c r="O60" s="83">
        <v>0.92</v>
      </c>
      <c r="P60" s="83">
        <f t="shared" si="2"/>
        <v>30.0656</v>
      </c>
      <c r="W60" s="133">
        <v>42564</v>
      </c>
      <c r="X60" s="10">
        <v>30.63</v>
      </c>
      <c r="Y60" s="10">
        <v>30.69</v>
      </c>
      <c r="Z60" s="10">
        <v>30.22</v>
      </c>
      <c r="AA60" s="10">
        <v>30.63</v>
      </c>
      <c r="AB60" s="95">
        <v>13303600</v>
      </c>
      <c r="AC60" s="10">
        <v>30.27</v>
      </c>
      <c r="AD60" s="2">
        <f t="shared" si="0"/>
        <v>0.47000000000000242</v>
      </c>
      <c r="AE60" s="138">
        <f t="shared" si="1"/>
        <v>9.9206349206348854E-4</v>
      </c>
    </row>
    <row r="61" spans="15:31" x14ac:dyDescent="0.25">
      <c r="O61" s="83">
        <v>0.91</v>
      </c>
      <c r="P61" s="83">
        <f t="shared" si="2"/>
        <v>29.738800000000001</v>
      </c>
      <c r="W61" s="133">
        <v>42563</v>
      </c>
      <c r="X61" s="10">
        <v>30.45</v>
      </c>
      <c r="Y61" s="10">
        <v>30.85</v>
      </c>
      <c r="Z61" s="10">
        <v>30.39</v>
      </c>
      <c r="AA61" s="10">
        <v>30.6</v>
      </c>
      <c r="AB61" s="95">
        <v>16786300</v>
      </c>
      <c r="AC61" s="10">
        <v>30.24</v>
      </c>
      <c r="AD61" s="2">
        <f t="shared" si="0"/>
        <v>0.46000000000000085</v>
      </c>
      <c r="AE61" s="138">
        <f t="shared" si="1"/>
        <v>1.578770574403765E-2</v>
      </c>
    </row>
    <row r="62" spans="15:31" x14ac:dyDescent="0.25">
      <c r="O62" s="83">
        <v>0.9</v>
      </c>
      <c r="P62" s="83">
        <f t="shared" si="2"/>
        <v>29.411999999999999</v>
      </c>
      <c r="W62" s="133">
        <v>42562</v>
      </c>
      <c r="X62" s="10">
        <v>29.79</v>
      </c>
      <c r="Y62" s="10">
        <v>30.27</v>
      </c>
      <c r="Z62" s="10">
        <v>29.74</v>
      </c>
      <c r="AA62" s="10">
        <v>30.13</v>
      </c>
      <c r="AB62" s="95">
        <v>13870300</v>
      </c>
      <c r="AC62" s="10">
        <v>29.77</v>
      </c>
      <c r="AD62" s="2">
        <f t="shared" si="0"/>
        <v>0.53000000000000114</v>
      </c>
      <c r="AE62" s="138">
        <f t="shared" si="1"/>
        <v>1.569430228590929E-2</v>
      </c>
    </row>
    <row r="63" spans="15:31" x14ac:dyDescent="0.25">
      <c r="W63" s="133">
        <v>42559</v>
      </c>
      <c r="X63" s="10">
        <v>29.27</v>
      </c>
      <c r="Y63" s="10">
        <v>29.87</v>
      </c>
      <c r="Z63" s="10">
        <v>29.27</v>
      </c>
      <c r="AA63" s="10">
        <v>29.66</v>
      </c>
      <c r="AB63" s="95">
        <v>16659400</v>
      </c>
      <c r="AC63" s="10">
        <v>29.31</v>
      </c>
      <c r="AD63" s="2">
        <f t="shared" si="0"/>
        <v>0.60000000000000142</v>
      </c>
      <c r="AE63" s="138">
        <f t="shared" si="1"/>
        <v>3.2042253521126662E-2</v>
      </c>
    </row>
    <row r="64" spans="15:31" x14ac:dyDescent="0.25">
      <c r="W64" s="133">
        <v>42558</v>
      </c>
      <c r="X64" s="10">
        <v>28.49</v>
      </c>
      <c r="Y64" s="10">
        <v>29.06</v>
      </c>
      <c r="Z64" s="10">
        <v>28.42</v>
      </c>
      <c r="AA64" s="10">
        <v>28.74</v>
      </c>
      <c r="AB64" s="95">
        <v>10842300</v>
      </c>
      <c r="AC64" s="10">
        <v>28.4</v>
      </c>
      <c r="AD64" s="2">
        <f t="shared" si="0"/>
        <v>0.63999999999999702</v>
      </c>
      <c r="AE64" s="138">
        <f t="shared" si="1"/>
        <v>1.2116892373485344E-2</v>
      </c>
    </row>
    <row r="65" spans="23:31" x14ac:dyDescent="0.25">
      <c r="W65" s="133">
        <v>42557</v>
      </c>
      <c r="X65" s="10">
        <v>28</v>
      </c>
      <c r="Y65" s="10">
        <v>28.41</v>
      </c>
      <c r="Z65" s="10">
        <v>27.52</v>
      </c>
      <c r="AA65" s="10">
        <v>28.4</v>
      </c>
      <c r="AB65" s="95">
        <v>14631400</v>
      </c>
      <c r="AC65" s="10">
        <v>28.06</v>
      </c>
      <c r="AD65" s="2">
        <f t="shared" si="0"/>
        <v>0.89000000000000057</v>
      </c>
      <c r="AE65" s="138">
        <f t="shared" si="1"/>
        <v>7.902298850574585E-3</v>
      </c>
    </row>
    <row r="66" spans="23:31" x14ac:dyDescent="0.25">
      <c r="W66" s="133">
        <v>42556</v>
      </c>
      <c r="X66" s="10">
        <v>28.64</v>
      </c>
      <c r="Y66" s="10">
        <v>28.68</v>
      </c>
      <c r="Z66" s="10">
        <v>28.04</v>
      </c>
      <c r="AA66" s="10">
        <v>28.17</v>
      </c>
      <c r="AB66" s="95">
        <v>12178200</v>
      </c>
      <c r="AC66" s="10">
        <v>27.84</v>
      </c>
      <c r="AD66" s="2">
        <f t="shared" si="0"/>
        <v>0.64000000000000057</v>
      </c>
      <c r="AE66" s="138">
        <f t="shared" si="1"/>
        <v>-2.48686514886165E-2</v>
      </c>
    </row>
    <row r="67" spans="23:31" x14ac:dyDescent="0.25">
      <c r="W67" s="133">
        <v>42552</v>
      </c>
      <c r="X67" s="10">
        <v>28.69</v>
      </c>
      <c r="Y67" s="10">
        <v>28.98</v>
      </c>
      <c r="Z67" s="10">
        <v>28.36</v>
      </c>
      <c r="AA67" s="10">
        <v>28.89</v>
      </c>
      <c r="AB67" s="95">
        <v>15157900</v>
      </c>
      <c r="AC67" s="10">
        <v>28.55</v>
      </c>
      <c r="AD67" s="2">
        <f>Y67-Z67</f>
        <v>0.62000000000000099</v>
      </c>
      <c r="AE67" s="138">
        <f>AC67/AC68-1</f>
        <v>2.0736503396496353E-2</v>
      </c>
    </row>
    <row r="68" spans="23:31" x14ac:dyDescent="0.25">
      <c r="W68" s="133">
        <v>42551</v>
      </c>
      <c r="X68" s="10">
        <v>28.18</v>
      </c>
      <c r="Y68" s="10">
        <v>29.66</v>
      </c>
      <c r="Z68" s="10">
        <v>27.7</v>
      </c>
      <c r="AA68" s="10">
        <v>28.3</v>
      </c>
      <c r="AB68" s="95">
        <v>15360600</v>
      </c>
      <c r="AC68" s="10">
        <v>27.97</v>
      </c>
      <c r="AD68" s="2">
        <f>Y68-Z68</f>
        <v>1.9600000000000009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1.625" customWidth="1"/>
    <col min="21" max="21" width="16.75" style="86" customWidth="1"/>
    <col min="23" max="23" width="15.375" customWidth="1"/>
    <col min="24" max="24" width="13.125" bestFit="1" customWidth="1"/>
    <col min="25" max="27" width="7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42646</v>
      </c>
      <c r="X2" s="10">
        <v>157.94999999999999</v>
      </c>
      <c r="Y2" s="10">
        <v>159.22</v>
      </c>
      <c r="Z2" s="10">
        <v>157.57</v>
      </c>
      <c r="AA2" s="10">
        <v>159.12</v>
      </c>
      <c r="AB2" s="95">
        <v>1297900</v>
      </c>
      <c r="AC2" s="10">
        <v>159.12</v>
      </c>
      <c r="AD2" s="2"/>
      <c r="AE2" s="138"/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158.28</v>
      </c>
      <c r="W3" s="133">
        <v>42643</v>
      </c>
      <c r="X3" s="10">
        <v>156.69999999999999</v>
      </c>
      <c r="Y3" s="10">
        <v>159.53</v>
      </c>
      <c r="Z3" s="10">
        <v>156.69999999999999</v>
      </c>
      <c r="AA3" s="10">
        <v>159.06</v>
      </c>
      <c r="AB3" s="95">
        <v>1876400</v>
      </c>
      <c r="AC3" s="10">
        <v>159.06</v>
      </c>
      <c r="AD3" s="2"/>
      <c r="AE3" s="138"/>
      <c r="AI3" t="s">
        <v>173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158.28</v>
      </c>
      <c r="R4" s="527">
        <v>4.4999999999999997E-3</v>
      </c>
      <c r="W4" s="133">
        <v>42642</v>
      </c>
      <c r="X4" s="10">
        <v>158.63</v>
      </c>
      <c r="Y4" s="10">
        <v>159.27000000000001</v>
      </c>
      <c r="Z4" s="10">
        <v>155.34</v>
      </c>
      <c r="AA4" s="10">
        <v>156.06</v>
      </c>
      <c r="AB4" s="95">
        <v>1473900</v>
      </c>
      <c r="AC4" s="10">
        <v>156.06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42641</v>
      </c>
      <c r="X5" s="10">
        <v>159.09</v>
      </c>
      <c r="Y5" s="10">
        <v>159.09</v>
      </c>
      <c r="Z5" s="10">
        <v>157.13999999999999</v>
      </c>
      <c r="AA5" s="10">
        <v>158.63999999999999</v>
      </c>
      <c r="AB5" s="95">
        <v>946700</v>
      </c>
      <c r="AC5" s="10">
        <v>158.63999999999999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42640</v>
      </c>
      <c r="X6" s="10">
        <v>156.44999999999999</v>
      </c>
      <c r="Y6" s="10">
        <v>159.02000000000001</v>
      </c>
      <c r="Z6" s="10">
        <v>155.83000000000001</v>
      </c>
      <c r="AA6" s="10">
        <v>158.88</v>
      </c>
      <c r="AB6" s="95">
        <v>1874200</v>
      </c>
      <c r="AC6" s="10">
        <v>158.88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185</v>
      </c>
      <c r="Q7" s="2">
        <f>Q10+Q8</f>
        <v>171.47000000000003</v>
      </c>
      <c r="R7">
        <v>0</v>
      </c>
      <c r="W7" s="133">
        <v>42639</v>
      </c>
      <c r="X7" s="10">
        <v>156.97999999999999</v>
      </c>
      <c r="Y7" s="10">
        <v>156.97999999999999</v>
      </c>
      <c r="Z7" s="10">
        <v>155.61000000000001</v>
      </c>
      <c r="AA7" s="10">
        <v>156.16</v>
      </c>
      <c r="AB7" s="95">
        <v>1650500</v>
      </c>
      <c r="AC7" s="10">
        <v>156.16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188</v>
      </c>
      <c r="P8" s="34"/>
      <c r="Q8" s="2">
        <f>K18+M18-F18+Q2*Q4</f>
        <v>0</v>
      </c>
      <c r="W8" s="133">
        <v>42636</v>
      </c>
      <c r="X8" s="10">
        <v>156.85</v>
      </c>
      <c r="Y8" s="10">
        <v>158.15</v>
      </c>
      <c r="Z8" s="10">
        <v>156.71</v>
      </c>
      <c r="AA8" s="10">
        <v>157.66</v>
      </c>
      <c r="AB8" s="95">
        <v>1626200</v>
      </c>
      <c r="AC8" s="10">
        <v>157.66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222</v>
      </c>
      <c r="Q9" s="138">
        <f>IF(Q2=0, 0, Q8/Q6)</f>
        <v>0</v>
      </c>
      <c r="W9" s="133">
        <v>42635</v>
      </c>
      <c r="X9" s="10">
        <v>156.41</v>
      </c>
      <c r="Y9" s="10">
        <v>158.11000000000001</v>
      </c>
      <c r="Z9" s="10">
        <v>155.68</v>
      </c>
      <c r="AA9" s="10">
        <v>157.66</v>
      </c>
      <c r="AB9" s="95">
        <v>1599000</v>
      </c>
      <c r="AC9" s="10">
        <v>157.66</v>
      </c>
      <c r="AD9" s="2"/>
      <c r="AE9" s="138"/>
    </row>
    <row r="10" spans="1:43" x14ac:dyDescent="0.25">
      <c r="O10" s="11" t="s">
        <v>221</v>
      </c>
      <c r="P10" s="34"/>
      <c r="Q10" s="2">
        <f>M34</f>
        <v>171.47000000000003</v>
      </c>
      <c r="W10" s="133">
        <v>42634</v>
      </c>
      <c r="X10" s="10">
        <v>152.46</v>
      </c>
      <c r="Y10" s="10">
        <v>155.62</v>
      </c>
      <c r="Z10" s="10">
        <v>152.12</v>
      </c>
      <c r="AA10" s="10">
        <v>155.41999999999999</v>
      </c>
      <c r="AB10" s="95">
        <v>1791200</v>
      </c>
      <c r="AC10" s="10">
        <v>155.41999999999999</v>
      </c>
      <c r="AD10" s="2"/>
      <c r="AE10" s="138"/>
    </row>
    <row r="11" spans="1:43" x14ac:dyDescent="0.25">
      <c r="O11" s="11" t="s">
        <v>182</v>
      </c>
      <c r="P11" s="34"/>
      <c r="Q11" s="138">
        <f>IF(U58="N/A (N/A)", 0, VALUE(TRIM(CLEAN(MID(U58, FIND("(", U58)+1, 5)))))</f>
        <v>3.8E-3</v>
      </c>
      <c r="W11" s="133">
        <v>42633</v>
      </c>
      <c r="X11" s="10">
        <v>151.37</v>
      </c>
      <c r="Y11" s="10">
        <v>152.53</v>
      </c>
      <c r="Z11" s="10">
        <v>150.46</v>
      </c>
      <c r="AA11" s="10">
        <v>151.62</v>
      </c>
      <c r="AB11" s="95">
        <v>1488200</v>
      </c>
      <c r="AC11" s="10">
        <v>151.62</v>
      </c>
      <c r="AD11" s="2"/>
      <c r="AE11" s="138"/>
    </row>
    <row r="12" spans="1:43" x14ac:dyDescent="0.25">
      <c r="W12" s="133">
        <v>42632</v>
      </c>
      <c r="X12" s="10">
        <v>150.18</v>
      </c>
      <c r="Y12" s="10">
        <v>151.28</v>
      </c>
      <c r="Z12" s="10">
        <v>149.91</v>
      </c>
      <c r="AA12" s="10">
        <v>150</v>
      </c>
      <c r="AB12" s="95">
        <v>1058900</v>
      </c>
      <c r="AC12" s="10">
        <v>150</v>
      </c>
      <c r="AD12" s="2"/>
      <c r="AE12" s="138"/>
    </row>
    <row r="13" spans="1:43" x14ac:dyDescent="0.25">
      <c r="W13" s="133">
        <v>42629</v>
      </c>
      <c r="X13" s="10">
        <v>150.16999999999999</v>
      </c>
      <c r="Y13" s="10">
        <v>150.38999999999999</v>
      </c>
      <c r="Z13" s="10">
        <v>148.94999999999999</v>
      </c>
      <c r="AA13" s="10">
        <v>150.05000000000001</v>
      </c>
      <c r="AB13" s="95">
        <v>1985500</v>
      </c>
      <c r="AC13" s="10">
        <v>150.05000000000001</v>
      </c>
      <c r="AD13" s="2"/>
      <c r="AE13" s="138"/>
    </row>
    <row r="14" spans="1:43" x14ac:dyDescent="0.25">
      <c r="W14" s="133">
        <v>42628</v>
      </c>
      <c r="X14" s="10">
        <v>148.37</v>
      </c>
      <c r="Y14" s="10">
        <v>150.81</v>
      </c>
      <c r="Z14" s="10">
        <v>147.94999999999999</v>
      </c>
      <c r="AA14" s="10">
        <v>150</v>
      </c>
      <c r="AB14" s="95">
        <v>2085500</v>
      </c>
      <c r="AC14" s="10">
        <v>150</v>
      </c>
      <c r="AD14" s="2"/>
      <c r="AE14" s="138"/>
    </row>
    <row r="15" spans="1:43" x14ac:dyDescent="0.25">
      <c r="W15" s="133">
        <v>42627</v>
      </c>
      <c r="X15" s="10">
        <v>145.01</v>
      </c>
      <c r="Y15" s="10">
        <v>147.87</v>
      </c>
      <c r="Z15" s="10">
        <v>145.01</v>
      </c>
      <c r="AA15" s="10">
        <v>147.85</v>
      </c>
      <c r="AB15" s="95">
        <v>3221700</v>
      </c>
      <c r="AC15" s="10">
        <v>147.85</v>
      </c>
      <c r="AD15" s="2"/>
      <c r="AE15" s="138"/>
    </row>
    <row r="16" spans="1:43" x14ac:dyDescent="0.25">
      <c r="W16" s="133">
        <v>42626</v>
      </c>
      <c r="X16" s="10">
        <v>145.25</v>
      </c>
      <c r="Y16" s="10">
        <v>145.86000000000001</v>
      </c>
      <c r="Z16" s="10">
        <v>143.11000000000001</v>
      </c>
      <c r="AA16" s="10">
        <v>145.15</v>
      </c>
      <c r="AB16" s="95">
        <v>1933900</v>
      </c>
      <c r="AC16" s="10">
        <v>145.15</v>
      </c>
      <c r="AD16" s="2"/>
      <c r="AE16" s="138"/>
    </row>
    <row r="17" spans="1:31" x14ac:dyDescent="0.25">
      <c r="W17" s="133">
        <v>42626</v>
      </c>
      <c r="X17" s="10" t="s">
        <v>183</v>
      </c>
      <c r="Y17" s="10"/>
      <c r="Z17" s="10"/>
      <c r="AA17" s="10"/>
      <c r="AB17" s="95"/>
      <c r="AC17" s="10"/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42625</v>
      </c>
      <c r="X18" s="10">
        <v>143.19</v>
      </c>
      <c r="Y18" s="10">
        <v>146.76</v>
      </c>
      <c r="Z18" s="10">
        <v>143.01</v>
      </c>
      <c r="AA18" s="10">
        <v>146.4</v>
      </c>
      <c r="AB18" s="95">
        <v>1932500</v>
      </c>
      <c r="AC18" s="10">
        <v>146.25</v>
      </c>
      <c r="AD18" s="2"/>
      <c r="AE18" s="138"/>
    </row>
    <row r="19" spans="1:31" x14ac:dyDescent="0.25">
      <c r="W19" s="133">
        <v>42622</v>
      </c>
      <c r="X19" s="10">
        <v>148.09</v>
      </c>
      <c r="Y19" s="10">
        <v>148.52000000000001</v>
      </c>
      <c r="Z19" s="10">
        <v>143.68</v>
      </c>
      <c r="AA19" s="10">
        <v>143.68</v>
      </c>
      <c r="AB19" s="95">
        <v>2995200</v>
      </c>
      <c r="AC19" s="10">
        <v>143.53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159</v>
      </c>
      <c r="W20" s="133">
        <v>42621</v>
      </c>
      <c r="X20" s="10">
        <v>150.4</v>
      </c>
      <c r="Y20" s="10">
        <v>151.24</v>
      </c>
      <c r="Z20" s="10">
        <v>150.38</v>
      </c>
      <c r="AA20" s="10">
        <v>150.65</v>
      </c>
      <c r="AB20" s="95">
        <v>1399400</v>
      </c>
      <c r="AC20" s="10">
        <v>150.5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42620</v>
      </c>
      <c r="X21" s="10">
        <v>150.63</v>
      </c>
      <c r="Y21" s="10">
        <v>151.43</v>
      </c>
      <c r="Z21" s="10">
        <v>150.29</v>
      </c>
      <c r="AA21" s="10">
        <v>150.5</v>
      </c>
      <c r="AB21" s="95">
        <v>1527300</v>
      </c>
      <c r="AC21" s="10">
        <v>150.35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42619</v>
      </c>
      <c r="X22" s="10">
        <v>151.25</v>
      </c>
      <c r="Y22" s="10">
        <v>151.38999999999999</v>
      </c>
      <c r="Z22" s="10">
        <v>150.66999999999999</v>
      </c>
      <c r="AA22" s="10">
        <v>151</v>
      </c>
      <c r="AB22" s="95">
        <v>1498000</v>
      </c>
      <c r="AC22" s="10">
        <v>150.85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42615</v>
      </c>
      <c r="X23" s="10">
        <v>151.22999999999999</v>
      </c>
      <c r="Y23" s="10">
        <v>151.84</v>
      </c>
      <c r="Z23" s="10">
        <v>150.66999999999999</v>
      </c>
      <c r="AA23" s="10">
        <v>151.18</v>
      </c>
      <c r="AB23" s="95">
        <v>1104200</v>
      </c>
      <c r="AC23" s="10">
        <v>151.03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42614</v>
      </c>
      <c r="X24" s="10">
        <v>152.65</v>
      </c>
      <c r="Y24" s="10">
        <v>152.83000000000001</v>
      </c>
      <c r="Z24" s="10">
        <v>150.4</v>
      </c>
      <c r="AA24" s="10">
        <v>150.94999999999999</v>
      </c>
      <c r="AB24" s="95">
        <v>1306000</v>
      </c>
      <c r="AC24" s="10">
        <v>150.80000000000001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42613</v>
      </c>
      <c r="X25" s="10">
        <v>153.16999999999999</v>
      </c>
      <c r="Y25" s="10">
        <v>153.4</v>
      </c>
      <c r="Z25" s="10">
        <v>151.56</v>
      </c>
      <c r="AA25" s="10">
        <v>152.19</v>
      </c>
      <c r="AB25" s="95">
        <v>1053800</v>
      </c>
      <c r="AC25" s="10">
        <v>152.03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42612</v>
      </c>
      <c r="X26" s="10">
        <v>153.80000000000001</v>
      </c>
      <c r="Y26" s="10">
        <v>154.04</v>
      </c>
      <c r="Z26" s="10">
        <v>152.06</v>
      </c>
      <c r="AA26" s="10">
        <v>153.16</v>
      </c>
      <c r="AB26" s="95">
        <v>966500</v>
      </c>
      <c r="AC26" s="10">
        <v>153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42611</v>
      </c>
      <c r="X27" s="10">
        <v>152.28</v>
      </c>
      <c r="Y27" s="10">
        <v>154.11000000000001</v>
      </c>
      <c r="Z27" s="10">
        <v>152.16999999999999</v>
      </c>
      <c r="AA27" s="10">
        <v>153.51</v>
      </c>
      <c r="AB27" s="95">
        <v>986700</v>
      </c>
      <c r="AC27" s="10">
        <v>153.35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42608</v>
      </c>
      <c r="X28" s="10">
        <v>151.91999999999999</v>
      </c>
      <c r="Y28" s="10">
        <v>153.05000000000001</v>
      </c>
      <c r="Z28" s="10">
        <v>151.44999999999999</v>
      </c>
      <c r="AA28" s="10">
        <v>152.36000000000001</v>
      </c>
      <c r="AB28" s="95">
        <v>1158300</v>
      </c>
      <c r="AC28" s="10">
        <v>152.19999999999999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42607</v>
      </c>
      <c r="X29" s="10">
        <v>151.29</v>
      </c>
      <c r="Y29" s="10">
        <v>152.38999999999999</v>
      </c>
      <c r="Z29" s="10">
        <v>150.75</v>
      </c>
      <c r="AA29" s="10">
        <v>151.35</v>
      </c>
      <c r="AB29" s="95">
        <v>1358100</v>
      </c>
      <c r="AC29" s="10">
        <v>151.19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42606</v>
      </c>
      <c r="X30" s="10">
        <v>154.36000000000001</v>
      </c>
      <c r="Y30" s="10">
        <v>154.5</v>
      </c>
      <c r="Z30" s="10">
        <v>150.78</v>
      </c>
      <c r="AA30" s="10">
        <v>151.26</v>
      </c>
      <c r="AB30" s="95">
        <v>1513700</v>
      </c>
      <c r="AC30" s="10">
        <v>151.11000000000001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42605</v>
      </c>
      <c r="X31" s="10">
        <v>154.56</v>
      </c>
      <c r="Y31" s="10">
        <v>156.19</v>
      </c>
      <c r="Z31" s="10">
        <v>154.16999999999999</v>
      </c>
      <c r="AA31" s="10">
        <v>154.55000000000001</v>
      </c>
      <c r="AB31" s="95">
        <v>1064700</v>
      </c>
      <c r="AC31" s="10">
        <v>154.38999999999999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42604</v>
      </c>
      <c r="X32" s="10">
        <v>153.68</v>
      </c>
      <c r="Y32" s="10">
        <v>154.27000000000001</v>
      </c>
      <c r="Z32" s="10">
        <v>153.28</v>
      </c>
      <c r="AA32" s="10">
        <v>153.99</v>
      </c>
      <c r="AB32" s="95">
        <v>705900</v>
      </c>
      <c r="AC32" s="10">
        <v>153.83000000000001</v>
      </c>
      <c r="AD32" s="2"/>
      <c r="AE32" s="138"/>
    </row>
    <row r="33" spans="1:31" x14ac:dyDescent="0.25">
      <c r="W33" s="133">
        <v>42601</v>
      </c>
      <c r="X33" s="10">
        <v>152.88</v>
      </c>
      <c r="Y33" s="10">
        <v>153.81</v>
      </c>
      <c r="Z33" s="10">
        <v>152.5</v>
      </c>
      <c r="AA33" s="10">
        <v>153.58000000000001</v>
      </c>
      <c r="AB33" s="95">
        <v>1498000</v>
      </c>
      <c r="AC33" s="10">
        <v>153.41999999999999</v>
      </c>
      <c r="AD33" s="2"/>
      <c r="AE33" s="138"/>
    </row>
    <row r="34" spans="1:31" x14ac:dyDescent="0.25">
      <c r="L34" t="s">
        <v>221</v>
      </c>
      <c r="M34" s="2">
        <f>M45+K45-F45</f>
        <v>171.47000000000003</v>
      </c>
      <c r="W34" s="133">
        <v>42600</v>
      </c>
      <c r="X34" s="10">
        <v>154.22</v>
      </c>
      <c r="Y34" s="10">
        <v>154.47</v>
      </c>
      <c r="Z34" s="10">
        <v>152.74</v>
      </c>
      <c r="AA34" s="10">
        <v>153.35</v>
      </c>
      <c r="AB34" s="95">
        <v>2155800</v>
      </c>
      <c r="AC34" s="10">
        <v>153.19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42599</v>
      </c>
      <c r="X35" s="10">
        <v>155.46</v>
      </c>
      <c r="Y35" s="10">
        <v>155.54</v>
      </c>
      <c r="Z35" s="10">
        <v>153.66999999999999</v>
      </c>
      <c r="AA35" s="10">
        <v>154.66999999999999</v>
      </c>
      <c r="AB35" s="95">
        <v>916400</v>
      </c>
      <c r="AC35" s="10">
        <v>154.51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42598</v>
      </c>
      <c r="X36" s="10">
        <v>155.62</v>
      </c>
      <c r="Y36" s="10">
        <v>155.96</v>
      </c>
      <c r="Z36" s="10">
        <v>154.97</v>
      </c>
      <c r="AA36" s="10">
        <v>154.97</v>
      </c>
      <c r="AB36" s="95">
        <v>861300</v>
      </c>
      <c r="AC36" s="10">
        <v>154.81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42597</v>
      </c>
      <c r="X37" s="10">
        <v>155.69</v>
      </c>
      <c r="Y37" s="10">
        <v>156.46</v>
      </c>
      <c r="Z37" s="10">
        <v>155.29</v>
      </c>
      <c r="AA37" s="10">
        <v>155.97</v>
      </c>
      <c r="AB37" s="95">
        <v>959100</v>
      </c>
      <c r="AC37" s="10">
        <v>155.81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42594</v>
      </c>
      <c r="X38" s="10">
        <v>156.77000000000001</v>
      </c>
      <c r="Y38" s="10">
        <v>156.84</v>
      </c>
      <c r="Z38" s="10">
        <v>155.05000000000001</v>
      </c>
      <c r="AA38" s="10">
        <v>155.49</v>
      </c>
      <c r="AB38" s="95">
        <v>864700</v>
      </c>
      <c r="AC38" s="10">
        <v>155.33000000000001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42593</v>
      </c>
      <c r="X39" s="10">
        <v>156.24</v>
      </c>
      <c r="Y39" s="10">
        <v>157.55000000000001</v>
      </c>
      <c r="Z39" s="10">
        <v>155.84</v>
      </c>
      <c r="AA39" s="10">
        <v>157.46</v>
      </c>
      <c r="AB39" s="95">
        <v>781100</v>
      </c>
      <c r="AC39" s="10">
        <v>157.30000000000001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42592</v>
      </c>
      <c r="X40" s="10">
        <v>156.79</v>
      </c>
      <c r="Y40" s="10">
        <v>157.37</v>
      </c>
      <c r="Z40" s="10">
        <v>155.6</v>
      </c>
      <c r="AA40" s="10">
        <v>156.01</v>
      </c>
      <c r="AB40" s="95">
        <v>687300</v>
      </c>
      <c r="AC40" s="10">
        <v>155.85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42591</v>
      </c>
      <c r="X41" s="10">
        <v>156.54</v>
      </c>
      <c r="Y41" s="10">
        <v>157.25</v>
      </c>
      <c r="Z41" s="10">
        <v>156.25</v>
      </c>
      <c r="AA41" s="10">
        <v>156.68</v>
      </c>
      <c r="AB41" s="95">
        <v>584900</v>
      </c>
      <c r="AC41" s="10">
        <v>156.52000000000001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42590</v>
      </c>
      <c r="X42" s="10">
        <v>157.44</v>
      </c>
      <c r="Y42" s="10">
        <v>157.81</v>
      </c>
      <c r="Z42" s="10">
        <v>156.16</v>
      </c>
      <c r="AA42" s="10">
        <v>156.52000000000001</v>
      </c>
      <c r="AB42" s="95">
        <v>833800</v>
      </c>
      <c r="AC42" s="10">
        <v>156.36000000000001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159.06</v>
      </c>
      <c r="W43" s="133">
        <v>42587</v>
      </c>
      <c r="X43" s="10">
        <v>157.32</v>
      </c>
      <c r="Y43" s="10">
        <v>157.81</v>
      </c>
      <c r="Z43" s="10">
        <v>156.82</v>
      </c>
      <c r="AA43" s="10">
        <v>157.51</v>
      </c>
      <c r="AB43" s="95">
        <v>935600</v>
      </c>
      <c r="AC43" s="10">
        <v>157.35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157.94999999999999</v>
      </c>
      <c r="W44" s="133">
        <v>42586</v>
      </c>
      <c r="X44" s="10">
        <v>156.62</v>
      </c>
      <c r="Y44" s="10">
        <v>157.69</v>
      </c>
      <c r="Z44" s="10">
        <v>156.25</v>
      </c>
      <c r="AA44" s="10">
        <v>156.41999999999999</v>
      </c>
      <c r="AB44" s="95">
        <v>893300</v>
      </c>
      <c r="AC44" s="10">
        <v>156.26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84" t="s">
        <v>78</v>
      </c>
      <c r="P45" s="584"/>
      <c r="T45" s="100" t="s">
        <v>100</v>
      </c>
      <c r="U45" s="100" t="s">
        <v>547</v>
      </c>
      <c r="W45" s="133">
        <v>42585</v>
      </c>
      <c r="X45" s="10">
        <v>156.83000000000001</v>
      </c>
      <c r="Y45" s="10">
        <v>156.83000000000001</v>
      </c>
      <c r="Z45" s="10">
        <v>155.66999999999999</v>
      </c>
      <c r="AA45" s="10">
        <v>156</v>
      </c>
      <c r="AB45" s="95">
        <v>1039700</v>
      </c>
      <c r="AC45" s="10">
        <v>155.84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174.108</v>
      </c>
      <c r="Q46" s="2"/>
      <c r="T46" s="100" t="s">
        <v>101</v>
      </c>
      <c r="U46" s="100" t="s">
        <v>548</v>
      </c>
      <c r="W46" s="133">
        <v>42584</v>
      </c>
      <c r="X46" s="10">
        <v>159.53</v>
      </c>
      <c r="Y46" s="10">
        <v>159.79</v>
      </c>
      <c r="Z46" s="10">
        <v>155.88999999999999</v>
      </c>
      <c r="AA46" s="10">
        <v>156.44</v>
      </c>
      <c r="AB46" s="95">
        <v>1711300</v>
      </c>
      <c r="AC46" s="10">
        <v>156.28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172.52520000000001</v>
      </c>
      <c r="Q47" s="2"/>
      <c r="T47" s="100" t="s">
        <v>102</v>
      </c>
      <c r="U47" s="100">
        <v>173.29</v>
      </c>
      <c r="W47" s="133">
        <v>42583</v>
      </c>
      <c r="X47" s="10">
        <v>158.75</v>
      </c>
      <c r="Y47" s="10">
        <v>160.68</v>
      </c>
      <c r="Z47" s="10">
        <v>158.57</v>
      </c>
      <c r="AA47" s="10">
        <v>159.56</v>
      </c>
      <c r="AB47" s="95">
        <v>1794000</v>
      </c>
      <c r="AC47" s="10">
        <v>159.4</v>
      </c>
      <c r="AD47" s="2"/>
      <c r="AE47" s="138"/>
    </row>
    <row r="48" spans="1:31" x14ac:dyDescent="0.25">
      <c r="O48" s="83">
        <v>1.08</v>
      </c>
      <c r="P48" s="83">
        <f t="shared" si="0"/>
        <v>170.94240000000002</v>
      </c>
      <c r="Q48" s="2"/>
      <c r="T48" s="100" t="s">
        <v>103</v>
      </c>
      <c r="U48" s="100">
        <v>0.99170800000000003</v>
      </c>
      <c r="W48" s="133">
        <v>42580</v>
      </c>
      <c r="X48" s="10">
        <v>158.94</v>
      </c>
      <c r="Y48" s="10">
        <v>159.99</v>
      </c>
      <c r="Z48" s="10">
        <v>158.38</v>
      </c>
      <c r="AA48" s="10">
        <v>158.84</v>
      </c>
      <c r="AB48" s="95">
        <v>1438600</v>
      </c>
      <c r="AC48" s="10">
        <v>158.68</v>
      </c>
      <c r="AD48" s="2"/>
      <c r="AE48" s="138"/>
    </row>
    <row r="49" spans="15:31" x14ac:dyDescent="0.25">
      <c r="O49" s="83">
        <v>1.07</v>
      </c>
      <c r="P49" s="83">
        <f t="shared" si="0"/>
        <v>169.3596</v>
      </c>
      <c r="Q49" s="2"/>
      <c r="T49" s="100" t="s">
        <v>123</v>
      </c>
      <c r="U49" s="100" t="s">
        <v>292</v>
      </c>
      <c r="W49" s="133">
        <v>42579</v>
      </c>
      <c r="X49" s="10">
        <v>157.16</v>
      </c>
      <c r="Y49" s="10">
        <v>159.26</v>
      </c>
      <c r="Z49" s="10">
        <v>156.56</v>
      </c>
      <c r="AA49" s="10">
        <v>158.82</v>
      </c>
      <c r="AB49" s="95">
        <v>1654700</v>
      </c>
      <c r="AC49" s="10">
        <v>158.66</v>
      </c>
      <c r="AD49" s="2"/>
      <c r="AE49" s="138"/>
    </row>
    <row r="50" spans="15:31" x14ac:dyDescent="0.25">
      <c r="O50" s="83">
        <v>1.06</v>
      </c>
      <c r="P50" s="83">
        <f t="shared" si="0"/>
        <v>167.77680000000001</v>
      </c>
      <c r="Q50" s="2"/>
      <c r="T50" s="100"/>
      <c r="U50" s="100"/>
      <c r="W50" s="133">
        <v>42578</v>
      </c>
      <c r="X50" s="10">
        <v>159.38999999999999</v>
      </c>
      <c r="Y50" s="10">
        <v>159.5</v>
      </c>
      <c r="Z50" s="10">
        <v>157.47999999999999</v>
      </c>
      <c r="AA50" s="10">
        <v>158.9</v>
      </c>
      <c r="AB50" s="95">
        <v>1536800</v>
      </c>
      <c r="AC50" s="10">
        <v>158.74</v>
      </c>
      <c r="AD50" s="2"/>
      <c r="AE50" s="138"/>
    </row>
    <row r="51" spans="15:31" x14ac:dyDescent="0.25">
      <c r="O51" s="83">
        <v>1.05</v>
      </c>
      <c r="P51" s="83">
        <f t="shared" si="0"/>
        <v>166.19400000000002</v>
      </c>
      <c r="Q51" s="2"/>
      <c r="T51" s="100" t="s">
        <v>105</v>
      </c>
      <c r="U51" s="100" t="s">
        <v>549</v>
      </c>
      <c r="W51" s="133">
        <v>42577</v>
      </c>
      <c r="X51" s="10">
        <v>157</v>
      </c>
      <c r="Y51" s="10">
        <v>159.13</v>
      </c>
      <c r="Z51" s="10">
        <v>156.30000000000001</v>
      </c>
      <c r="AA51" s="10">
        <v>158.88999999999999</v>
      </c>
      <c r="AB51" s="95">
        <v>1508200</v>
      </c>
      <c r="AC51" s="10">
        <v>158.72999999999999</v>
      </c>
      <c r="AD51" s="2"/>
      <c r="AE51" s="138"/>
    </row>
    <row r="52" spans="15:31" x14ac:dyDescent="0.25">
      <c r="O52" s="83">
        <v>1.04</v>
      </c>
      <c r="P52" s="83">
        <f t="shared" si="0"/>
        <v>164.6112</v>
      </c>
      <c r="Q52" s="2"/>
      <c r="T52" s="100" t="s">
        <v>106</v>
      </c>
      <c r="U52" s="100" t="s">
        <v>423</v>
      </c>
      <c r="W52" s="133">
        <v>42576</v>
      </c>
      <c r="X52" s="10">
        <v>157</v>
      </c>
      <c r="Y52" s="10">
        <v>157.56</v>
      </c>
      <c r="Z52" s="10">
        <v>156.29</v>
      </c>
      <c r="AA52" s="10">
        <v>156.97999999999999</v>
      </c>
      <c r="AB52" s="95">
        <v>1119400</v>
      </c>
      <c r="AC52" s="10">
        <v>156.82</v>
      </c>
      <c r="AD52" s="2"/>
      <c r="AE52" s="138"/>
    </row>
    <row r="53" spans="15:31" x14ac:dyDescent="0.25">
      <c r="O53" s="83">
        <v>1.03</v>
      </c>
      <c r="P53" s="83">
        <f t="shared" si="0"/>
        <v>163.0284</v>
      </c>
      <c r="Q53" s="2"/>
      <c r="T53" s="100" t="s">
        <v>107</v>
      </c>
      <c r="U53" s="101">
        <v>1304487</v>
      </c>
      <c r="W53" s="133">
        <v>42573</v>
      </c>
      <c r="X53" s="10">
        <v>156.82</v>
      </c>
      <c r="Y53" s="10">
        <v>157.37</v>
      </c>
      <c r="Z53" s="10">
        <v>156.02000000000001</v>
      </c>
      <c r="AA53" s="10">
        <v>156.88999999999999</v>
      </c>
      <c r="AB53" s="95">
        <v>901900</v>
      </c>
      <c r="AC53" s="10">
        <v>156.72999999999999</v>
      </c>
      <c r="AD53" s="2"/>
      <c r="AE53" s="138"/>
    </row>
    <row r="54" spans="15:31" x14ac:dyDescent="0.25">
      <c r="O54" s="83">
        <v>1.02</v>
      </c>
      <c r="P54" s="83">
        <f t="shared" si="0"/>
        <v>161.44560000000001</v>
      </c>
      <c r="Q54" s="2"/>
      <c r="T54" s="100" t="s">
        <v>110</v>
      </c>
      <c r="U54" s="101">
        <v>1371780</v>
      </c>
      <c r="W54" s="133">
        <v>42572</v>
      </c>
      <c r="X54" s="10">
        <v>157.53</v>
      </c>
      <c r="Y54" s="10">
        <v>157.79</v>
      </c>
      <c r="Z54" s="10">
        <v>155.72</v>
      </c>
      <c r="AA54" s="10">
        <v>156.19999999999999</v>
      </c>
      <c r="AB54" s="95">
        <v>1103200</v>
      </c>
      <c r="AC54" s="10">
        <v>156.04</v>
      </c>
      <c r="AD54" s="2"/>
      <c r="AE54" s="138"/>
    </row>
    <row r="55" spans="15:31" x14ac:dyDescent="0.25">
      <c r="O55" s="83">
        <v>1.01</v>
      </c>
      <c r="P55" s="83">
        <f t="shared" si="0"/>
        <v>159.86279999999999</v>
      </c>
      <c r="Q55" s="2"/>
      <c r="T55" s="100" t="s">
        <v>108</v>
      </c>
      <c r="U55" s="100" t="s">
        <v>550</v>
      </c>
      <c r="W55" s="133">
        <v>42571</v>
      </c>
      <c r="X55" s="10">
        <v>156.79</v>
      </c>
      <c r="Y55" s="10">
        <v>158.1</v>
      </c>
      <c r="Z55" s="10">
        <v>156.54</v>
      </c>
      <c r="AA55" s="10">
        <v>157.69</v>
      </c>
      <c r="AB55" s="95">
        <v>686900</v>
      </c>
      <c r="AC55" s="10">
        <v>157.53</v>
      </c>
      <c r="AD55" s="2"/>
      <c r="AE55" s="138"/>
    </row>
    <row r="56" spans="15:31" x14ac:dyDescent="0.25">
      <c r="O56" s="83">
        <v>1</v>
      </c>
      <c r="P56" s="83">
        <f t="shared" si="0"/>
        <v>158.28</v>
      </c>
      <c r="Q56" s="2"/>
      <c r="T56" s="100" t="s">
        <v>111</v>
      </c>
      <c r="U56" s="100">
        <v>31.83</v>
      </c>
      <c r="W56" s="133">
        <v>42570</v>
      </c>
      <c r="X56" s="10">
        <v>156.27000000000001</v>
      </c>
      <c r="Y56" s="10">
        <v>156.94</v>
      </c>
      <c r="Z56" s="10">
        <v>155.56</v>
      </c>
      <c r="AA56" s="10">
        <v>156.63999999999999</v>
      </c>
      <c r="AB56" s="95">
        <v>679200</v>
      </c>
      <c r="AC56" s="10">
        <v>156.47999999999999</v>
      </c>
      <c r="AD56" s="2"/>
      <c r="AE56" s="138"/>
    </row>
    <row r="57" spans="15:31" x14ac:dyDescent="0.25">
      <c r="O57" s="83">
        <v>0.99</v>
      </c>
      <c r="P57" s="83">
        <f t="shared" si="0"/>
        <v>156.69720000000001</v>
      </c>
      <c r="Q57" s="2"/>
      <c r="T57" s="100" t="s">
        <v>112</v>
      </c>
      <c r="U57" s="100">
        <v>5</v>
      </c>
      <c r="W57" s="133">
        <v>42569</v>
      </c>
      <c r="X57" s="10">
        <v>156.65</v>
      </c>
      <c r="Y57" s="10">
        <v>157.32</v>
      </c>
      <c r="Z57" s="10">
        <v>156.06</v>
      </c>
      <c r="AA57" s="10">
        <v>157.05000000000001</v>
      </c>
      <c r="AB57" s="95">
        <v>1098900</v>
      </c>
      <c r="AC57" s="10">
        <v>156.88999999999999</v>
      </c>
      <c r="AD57" s="2"/>
      <c r="AE57" s="138"/>
    </row>
    <row r="58" spans="15:31" x14ac:dyDescent="0.25">
      <c r="O58" s="83">
        <v>0.98</v>
      </c>
      <c r="P58" s="83">
        <f t="shared" si="0"/>
        <v>155.11439999999999</v>
      </c>
      <c r="Q58" s="2"/>
      <c r="T58" s="100" t="s">
        <v>109</v>
      </c>
      <c r="U58" s="100" t="s">
        <v>414</v>
      </c>
      <c r="W58" s="133">
        <v>42566</v>
      </c>
      <c r="X58" s="10">
        <v>158.37</v>
      </c>
      <c r="Y58" s="10">
        <v>158.37</v>
      </c>
      <c r="Z58" s="10">
        <v>156.75</v>
      </c>
      <c r="AA58" s="10">
        <v>157.04</v>
      </c>
      <c r="AB58" s="95">
        <v>1628200</v>
      </c>
      <c r="AC58" s="10">
        <v>156.88</v>
      </c>
      <c r="AD58" s="2"/>
      <c r="AE58" s="138"/>
    </row>
    <row r="59" spans="15:31" x14ac:dyDescent="0.25">
      <c r="O59" s="83">
        <v>0.97</v>
      </c>
      <c r="P59" s="83">
        <f t="shared" si="0"/>
        <v>153.5316</v>
      </c>
      <c r="W59" s="133">
        <v>42565</v>
      </c>
      <c r="X59" s="10">
        <v>156.6</v>
      </c>
      <c r="Y59" s="10">
        <v>158.07</v>
      </c>
      <c r="Z59" s="10">
        <v>155.69999999999999</v>
      </c>
      <c r="AA59" s="10">
        <v>157.72999999999999</v>
      </c>
      <c r="AB59" s="95">
        <v>2033500</v>
      </c>
      <c r="AC59" s="10">
        <v>157.57</v>
      </c>
      <c r="AD59" s="2"/>
      <c r="AE59" s="138"/>
    </row>
    <row r="60" spans="15:31" x14ac:dyDescent="0.25">
      <c r="O60" s="83">
        <v>0.96</v>
      </c>
      <c r="P60" s="83">
        <f t="shared" si="0"/>
        <v>151.94880000000001</v>
      </c>
      <c r="W60" s="133">
        <v>42564</v>
      </c>
      <c r="X60" s="10">
        <v>155.01</v>
      </c>
      <c r="Y60" s="10">
        <v>155.16999999999999</v>
      </c>
      <c r="Z60" s="10">
        <v>154.09</v>
      </c>
      <c r="AA60" s="10">
        <v>154.80000000000001</v>
      </c>
      <c r="AB60" s="95">
        <v>844200</v>
      </c>
      <c r="AC60" s="10">
        <v>154.63999999999999</v>
      </c>
      <c r="AD60" s="2"/>
      <c r="AE60" s="138"/>
    </row>
    <row r="61" spans="15:31" x14ac:dyDescent="0.25">
      <c r="O61" s="83">
        <v>0.95</v>
      </c>
      <c r="P61" s="83">
        <f t="shared" si="0"/>
        <v>150.36599999999999</v>
      </c>
      <c r="W61" s="133">
        <v>42563</v>
      </c>
      <c r="X61" s="10">
        <v>153.22999999999999</v>
      </c>
      <c r="Y61" s="10">
        <v>154.77000000000001</v>
      </c>
      <c r="Z61" s="10">
        <v>152.44999999999999</v>
      </c>
      <c r="AA61" s="10">
        <v>154.38</v>
      </c>
      <c r="AB61" s="95">
        <v>1188000</v>
      </c>
      <c r="AC61" s="10">
        <v>154.22</v>
      </c>
      <c r="AD61" s="2"/>
      <c r="AE61" s="138"/>
    </row>
    <row r="62" spans="15:31" x14ac:dyDescent="0.25">
      <c r="O62" s="83">
        <v>0.94</v>
      </c>
      <c r="P62" s="83">
        <f t="shared" si="0"/>
        <v>148.78319999999999</v>
      </c>
      <c r="W62" s="133">
        <v>42562</v>
      </c>
      <c r="X62" s="10">
        <v>153.07</v>
      </c>
      <c r="Y62" s="10">
        <v>153.65</v>
      </c>
      <c r="Z62" s="10">
        <v>152.01</v>
      </c>
      <c r="AA62" s="10">
        <v>152.34</v>
      </c>
      <c r="AB62" s="95">
        <v>959100</v>
      </c>
      <c r="AC62" s="10">
        <v>152.18</v>
      </c>
      <c r="AD62" s="2"/>
      <c r="AE62" s="138"/>
    </row>
    <row r="63" spans="15:31" x14ac:dyDescent="0.25">
      <c r="O63" s="83">
        <v>0.93</v>
      </c>
      <c r="P63" s="83">
        <f t="shared" si="0"/>
        <v>147.2004</v>
      </c>
      <c r="W63" s="133">
        <v>42559</v>
      </c>
      <c r="X63" s="10">
        <v>150.47</v>
      </c>
      <c r="Y63" s="10">
        <v>153.41999999999999</v>
      </c>
      <c r="Z63" s="10">
        <v>150.36000000000001</v>
      </c>
      <c r="AA63" s="10">
        <v>152.69</v>
      </c>
      <c r="AB63" s="95">
        <v>1153700</v>
      </c>
      <c r="AC63" s="10">
        <v>152.53</v>
      </c>
      <c r="AD63" s="2"/>
      <c r="AE63" s="138"/>
    </row>
    <row r="64" spans="15:31" x14ac:dyDescent="0.25">
      <c r="O64" s="83">
        <v>0.92</v>
      </c>
      <c r="P64" s="83">
        <f t="shared" si="0"/>
        <v>145.61760000000001</v>
      </c>
      <c r="W64" s="133">
        <v>42558</v>
      </c>
      <c r="X64" s="10">
        <v>148.84</v>
      </c>
      <c r="Y64" s="10">
        <v>149.72999999999999</v>
      </c>
      <c r="Z64" s="10">
        <v>148.44999999999999</v>
      </c>
      <c r="AA64" s="10">
        <v>149.06</v>
      </c>
      <c r="AB64" s="95">
        <v>1331900</v>
      </c>
      <c r="AC64" s="10">
        <v>148.91</v>
      </c>
      <c r="AD64" s="2"/>
      <c r="AE64" s="138"/>
    </row>
    <row r="65" spans="15:31" x14ac:dyDescent="0.25">
      <c r="O65" s="83">
        <v>0.91</v>
      </c>
      <c r="P65" s="83">
        <f t="shared" si="0"/>
        <v>144.03480000000002</v>
      </c>
      <c r="W65" s="133">
        <v>42557</v>
      </c>
      <c r="X65" s="10">
        <v>146.4</v>
      </c>
      <c r="Y65" s="10">
        <v>149.38</v>
      </c>
      <c r="Z65" s="10">
        <v>145.75</v>
      </c>
      <c r="AA65" s="10">
        <v>149.11000000000001</v>
      </c>
      <c r="AB65" s="95">
        <v>1869400</v>
      </c>
      <c r="AC65" s="10">
        <v>148.96</v>
      </c>
      <c r="AD65" s="2"/>
      <c r="AE65" s="138"/>
    </row>
    <row r="66" spans="15:31" x14ac:dyDescent="0.25">
      <c r="O66" s="83">
        <v>0.9</v>
      </c>
      <c r="P66" s="83">
        <f t="shared" si="0"/>
        <v>142.452</v>
      </c>
      <c r="W66" s="133">
        <v>42556</v>
      </c>
      <c r="X66" s="10">
        <v>148.19999999999999</v>
      </c>
      <c r="Y66" s="10">
        <v>148.74</v>
      </c>
      <c r="Z66" s="10">
        <v>146.63999999999999</v>
      </c>
      <c r="AA66" s="10">
        <v>147.25</v>
      </c>
      <c r="AB66" s="95">
        <v>1878200</v>
      </c>
      <c r="AC66" s="10">
        <v>147.1</v>
      </c>
      <c r="AD66" s="2"/>
      <c r="AE66" s="138"/>
    </row>
    <row r="67" spans="15:31" x14ac:dyDescent="0.25">
      <c r="W67" s="133">
        <v>42552</v>
      </c>
      <c r="X67" s="10">
        <v>147.94</v>
      </c>
      <c r="Y67" s="10">
        <v>149.85</v>
      </c>
      <c r="Z67" s="10">
        <v>147.47</v>
      </c>
      <c r="AA67" s="10">
        <v>149.22999999999999</v>
      </c>
      <c r="AB67" s="95">
        <v>1433100</v>
      </c>
      <c r="AC67" s="10">
        <v>149.08000000000001</v>
      </c>
      <c r="AD67" s="2"/>
      <c r="AE67" s="138"/>
    </row>
    <row r="68" spans="15:31" x14ac:dyDescent="0.25">
      <c r="W68" s="133">
        <v>42551</v>
      </c>
      <c r="X68" s="10">
        <v>145.59</v>
      </c>
      <c r="Y68" s="10">
        <v>147.78</v>
      </c>
      <c r="Z68" s="10">
        <v>145.13</v>
      </c>
      <c r="AA68" s="10">
        <v>147.76</v>
      </c>
      <c r="AB68" s="95">
        <v>2419800</v>
      </c>
      <c r="AC68" s="10">
        <v>147.61000000000001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8.625" bestFit="1" customWidth="1"/>
    <col min="21" max="21" width="34.75" style="86" bestFit="1" customWidth="1"/>
    <col min="23" max="23" width="12.75" customWidth="1"/>
    <col min="24" max="24" width="9.375" customWidth="1"/>
    <col min="25" max="27" width="6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42646</v>
      </c>
      <c r="X2" s="10">
        <v>34.950000000000003</v>
      </c>
      <c r="Y2" s="10">
        <v>35.270000000000003</v>
      </c>
      <c r="Z2" s="10">
        <v>34.79</v>
      </c>
      <c r="AA2" s="10">
        <v>34.880000000000003</v>
      </c>
      <c r="AB2" s="95">
        <v>507700</v>
      </c>
      <c r="AC2" s="10">
        <v>34.880000000000003</v>
      </c>
      <c r="AD2" s="2">
        <f>Y2-Z2</f>
        <v>0.48000000000000398</v>
      </c>
      <c r="AE2" s="138">
        <f>AC2/AC3-1</f>
        <v>-7.3989755264655122E-3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35.409999999999997</v>
      </c>
      <c r="W3" s="133">
        <v>42643</v>
      </c>
      <c r="X3" s="10">
        <v>34.65</v>
      </c>
      <c r="Y3" s="10">
        <v>35.28</v>
      </c>
      <c r="Z3" s="10">
        <v>34.6</v>
      </c>
      <c r="AA3" s="10">
        <v>35.14</v>
      </c>
      <c r="AB3" s="95">
        <v>629100</v>
      </c>
      <c r="AC3" s="10">
        <v>35.14</v>
      </c>
      <c r="AD3" s="2">
        <f t="shared" ref="AD3:AD66" si="0">Y3-Z3</f>
        <v>0.67999999999999972</v>
      </c>
      <c r="AE3" s="138">
        <f t="shared" ref="AE3:AE66" si="1">AC3/AC4-1</f>
        <v>1.678240740740744E-2</v>
      </c>
      <c r="AI3" t="s">
        <v>173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35.409999999999997</v>
      </c>
      <c r="R4" s="527">
        <v>2.46E-2</v>
      </c>
      <c r="W4" s="133">
        <v>42642</v>
      </c>
      <c r="X4" s="10">
        <v>34.5</v>
      </c>
      <c r="Y4" s="10">
        <v>34.950000000000003</v>
      </c>
      <c r="Z4" s="10">
        <v>34.46</v>
      </c>
      <c r="AA4" s="10">
        <v>34.56</v>
      </c>
      <c r="AB4" s="95">
        <v>562400</v>
      </c>
      <c r="AC4" s="10">
        <v>34.56</v>
      </c>
      <c r="AD4" s="2">
        <f t="shared" si="0"/>
        <v>0.49000000000000199</v>
      </c>
      <c r="AE4" s="138">
        <f t="shared" si="1"/>
        <v>-3.7474776592676395E-3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42641</v>
      </c>
      <c r="X5" s="10">
        <v>34.04</v>
      </c>
      <c r="Y5" s="10">
        <v>34.71</v>
      </c>
      <c r="Z5" s="10">
        <v>33.86</v>
      </c>
      <c r="AA5" s="10">
        <v>34.69</v>
      </c>
      <c r="AB5" s="95">
        <v>366500</v>
      </c>
      <c r="AC5" s="10">
        <v>34.69</v>
      </c>
      <c r="AD5" s="2">
        <f t="shared" si="0"/>
        <v>0.85000000000000142</v>
      </c>
      <c r="AE5" s="138">
        <f t="shared" si="1"/>
        <v>2.602780242531777E-2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42640</v>
      </c>
      <c r="X6" s="10">
        <v>33.29</v>
      </c>
      <c r="Y6" s="10">
        <v>33.89</v>
      </c>
      <c r="Z6" s="10">
        <v>33.29</v>
      </c>
      <c r="AA6" s="10">
        <v>33.81</v>
      </c>
      <c r="AB6" s="95">
        <v>553900</v>
      </c>
      <c r="AC6" s="10">
        <v>33.81</v>
      </c>
      <c r="AD6" s="2">
        <f t="shared" si="0"/>
        <v>0.60000000000000142</v>
      </c>
      <c r="AE6" s="138">
        <f t="shared" si="1"/>
        <v>5.6513979773944456E-3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529.88000000000284</v>
      </c>
      <c r="R7">
        <v>0</v>
      </c>
      <c r="W7" s="133">
        <v>42639</v>
      </c>
      <c r="X7" s="10">
        <v>33.159999999999997</v>
      </c>
      <c r="Y7" s="10">
        <v>33.76</v>
      </c>
      <c r="Z7" s="10">
        <v>32.96</v>
      </c>
      <c r="AA7" s="10">
        <v>33.619999999999997</v>
      </c>
      <c r="AB7" s="95">
        <v>666100</v>
      </c>
      <c r="AC7" s="10">
        <v>33.619999999999997</v>
      </c>
      <c r="AD7" s="2">
        <f t="shared" si="0"/>
        <v>0.79999999999999716</v>
      </c>
      <c r="AE7" s="138">
        <f t="shared" si="1"/>
        <v>1.0823812387251941E-2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42636</v>
      </c>
      <c r="X8" s="10">
        <v>33.49</v>
      </c>
      <c r="Y8" s="10">
        <v>33.64</v>
      </c>
      <c r="Z8" s="10">
        <v>33.020000000000003</v>
      </c>
      <c r="AA8" s="10">
        <v>33.26</v>
      </c>
      <c r="AB8" s="95">
        <v>411600</v>
      </c>
      <c r="AC8" s="10">
        <v>33.26</v>
      </c>
      <c r="AD8" s="2">
        <f t="shared" si="0"/>
        <v>0.61999999999999744</v>
      </c>
      <c r="AE8" s="138">
        <f t="shared" si="1"/>
        <v>-1.2177012177012281E-2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42635</v>
      </c>
      <c r="X9" s="10">
        <v>33.340000000000003</v>
      </c>
      <c r="Y9" s="10">
        <v>33.68</v>
      </c>
      <c r="Z9" s="10">
        <v>33.25</v>
      </c>
      <c r="AA9" s="10">
        <v>33.67</v>
      </c>
      <c r="AB9" s="95">
        <v>549100</v>
      </c>
      <c r="AC9" s="10">
        <v>33.67</v>
      </c>
      <c r="AD9" s="2">
        <f t="shared" si="0"/>
        <v>0.42999999999999972</v>
      </c>
      <c r="AE9" s="138">
        <f t="shared" si="1"/>
        <v>2.2471910112359605E-2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M36</f>
        <v>529.88000000000284</v>
      </c>
      <c r="W10" s="133">
        <v>42634</v>
      </c>
      <c r="X10" s="10">
        <v>32.409999999999997</v>
      </c>
      <c r="Y10" s="10">
        <v>32.950000000000003</v>
      </c>
      <c r="Z10" s="10">
        <v>32.29</v>
      </c>
      <c r="AA10" s="10">
        <v>32.93</v>
      </c>
      <c r="AB10" s="95">
        <v>363400</v>
      </c>
      <c r="AC10" s="10">
        <v>32.93</v>
      </c>
      <c r="AD10" s="2">
        <f t="shared" si="0"/>
        <v>0.66000000000000369</v>
      </c>
      <c r="AE10" s="138">
        <f t="shared" si="1"/>
        <v>2.2036002482929806E-2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2.9600000000000001E-2</v>
      </c>
      <c r="W11" s="133">
        <v>42633</v>
      </c>
      <c r="X11" s="10">
        <v>32.6</v>
      </c>
      <c r="Y11" s="10">
        <v>32.64</v>
      </c>
      <c r="Z11" s="10">
        <v>32.22</v>
      </c>
      <c r="AA11" s="10">
        <v>32.22</v>
      </c>
      <c r="AB11" s="95">
        <v>356500</v>
      </c>
      <c r="AC11" s="10">
        <v>32.22</v>
      </c>
      <c r="AD11" s="2">
        <f t="shared" si="0"/>
        <v>0.42000000000000171</v>
      </c>
      <c r="AE11" s="138">
        <f t="shared" si="1"/>
        <v>-6.781750924784169E-3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42632</v>
      </c>
      <c r="X12" s="10">
        <v>32.61</v>
      </c>
      <c r="Y12" s="10">
        <v>32.840000000000003</v>
      </c>
      <c r="Z12" s="10">
        <v>32.270000000000003</v>
      </c>
      <c r="AA12" s="10">
        <v>32.44</v>
      </c>
      <c r="AB12" s="95">
        <v>690600</v>
      </c>
      <c r="AC12" s="10">
        <v>32.44</v>
      </c>
      <c r="AD12" s="2">
        <f t="shared" si="0"/>
        <v>0.57000000000000028</v>
      </c>
      <c r="AE12" s="138">
        <f t="shared" si="1"/>
        <v>8.39291265153852E-3</v>
      </c>
    </row>
    <row r="13" spans="1:43" x14ac:dyDescent="0.25">
      <c r="W13" s="133">
        <v>42629</v>
      </c>
      <c r="X13" s="10">
        <v>32.200000000000003</v>
      </c>
      <c r="Y13" s="10">
        <v>32.369999999999997</v>
      </c>
      <c r="Z13" s="10">
        <v>31.86</v>
      </c>
      <c r="AA13" s="10">
        <v>32.17</v>
      </c>
      <c r="AB13" s="95">
        <v>697200</v>
      </c>
      <c r="AC13" s="10">
        <v>32.17</v>
      </c>
      <c r="AD13" s="2">
        <f t="shared" si="0"/>
        <v>0.50999999999999801</v>
      </c>
      <c r="AE13" s="138">
        <f t="shared" si="1"/>
        <v>-1.1066707654472818E-2</v>
      </c>
    </row>
    <row r="14" spans="1:43" x14ac:dyDescent="0.25">
      <c r="W14" s="133">
        <v>42628</v>
      </c>
      <c r="X14" s="10">
        <v>31.92</v>
      </c>
      <c r="Y14" s="10">
        <v>32.590000000000003</v>
      </c>
      <c r="Z14" s="10">
        <v>31.76</v>
      </c>
      <c r="AA14" s="10">
        <v>32.53</v>
      </c>
      <c r="AB14" s="95">
        <v>660300</v>
      </c>
      <c r="AC14" s="10">
        <v>32.53</v>
      </c>
      <c r="AD14" s="2">
        <f t="shared" si="0"/>
        <v>0.83000000000000185</v>
      </c>
      <c r="AE14" s="138">
        <f t="shared" si="1"/>
        <v>2.0709130844053902E-2</v>
      </c>
    </row>
    <row r="15" spans="1:43" x14ac:dyDescent="0.25">
      <c r="W15" s="133">
        <v>42627</v>
      </c>
      <c r="X15" s="10">
        <v>32.42</v>
      </c>
      <c r="Y15" s="10">
        <v>32.56</v>
      </c>
      <c r="Z15" s="10">
        <v>31.71</v>
      </c>
      <c r="AA15" s="10">
        <v>31.87</v>
      </c>
      <c r="AB15" s="95">
        <v>583300</v>
      </c>
      <c r="AC15" s="10">
        <v>31.87</v>
      </c>
      <c r="AD15" s="2">
        <f t="shared" si="0"/>
        <v>0.85000000000000142</v>
      </c>
      <c r="AE15" s="138">
        <f t="shared" si="1"/>
        <v>-1.4837712519319979E-2</v>
      </c>
    </row>
    <row r="16" spans="1:43" x14ac:dyDescent="0.25">
      <c r="W16" s="133">
        <v>42626</v>
      </c>
      <c r="X16" s="10">
        <v>32.799999999999997</v>
      </c>
      <c r="Y16" s="10">
        <v>33.08</v>
      </c>
      <c r="Z16" s="10">
        <v>32.049999999999997</v>
      </c>
      <c r="AA16" s="10">
        <v>32.35</v>
      </c>
      <c r="AB16" s="95">
        <v>615400</v>
      </c>
      <c r="AC16" s="10">
        <v>32.35</v>
      </c>
      <c r="AD16" s="2">
        <f t="shared" si="0"/>
        <v>1.0300000000000011</v>
      </c>
      <c r="AE16" s="138">
        <f t="shared" si="1"/>
        <v>-3.0566376985316057E-2</v>
      </c>
    </row>
    <row r="17" spans="1:31" x14ac:dyDescent="0.25">
      <c r="W17" s="133">
        <v>42625</v>
      </c>
      <c r="X17" s="10">
        <v>32.33</v>
      </c>
      <c r="Y17" s="10">
        <v>33.5</v>
      </c>
      <c r="Z17" s="10">
        <v>32.33</v>
      </c>
      <c r="AA17" s="10">
        <v>33.369999999999997</v>
      </c>
      <c r="AB17" s="95">
        <v>488600</v>
      </c>
      <c r="AC17" s="10">
        <v>33.369999999999997</v>
      </c>
      <c r="AD17" s="2">
        <f t="shared" si="0"/>
        <v>1.1700000000000017</v>
      </c>
      <c r="AE17" s="138">
        <f t="shared" si="1"/>
        <v>1.8931297709923633E-2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42622</v>
      </c>
      <c r="X18" s="10">
        <v>33.479999999999997</v>
      </c>
      <c r="Y18" s="10">
        <v>33.49</v>
      </c>
      <c r="Z18" s="10">
        <v>32.74</v>
      </c>
      <c r="AA18" s="10">
        <v>32.75</v>
      </c>
      <c r="AB18" s="95">
        <v>1094200</v>
      </c>
      <c r="AC18" s="10">
        <v>32.75</v>
      </c>
      <c r="AD18" s="2">
        <f t="shared" si="0"/>
        <v>0.75</v>
      </c>
      <c r="AE18" s="138">
        <f t="shared" si="1"/>
        <v>-2.7612826603325424E-2</v>
      </c>
    </row>
    <row r="19" spans="1:31" x14ac:dyDescent="0.25">
      <c r="W19" s="133">
        <v>42621</v>
      </c>
      <c r="X19" s="10">
        <v>33.74</v>
      </c>
      <c r="Y19" s="10">
        <v>33.880000000000003</v>
      </c>
      <c r="Z19" s="10">
        <v>33.57</v>
      </c>
      <c r="AA19" s="10">
        <v>33.68</v>
      </c>
      <c r="AB19" s="95">
        <v>253800</v>
      </c>
      <c r="AC19" s="10">
        <v>33.68</v>
      </c>
      <c r="AD19" s="2">
        <f t="shared" si="0"/>
        <v>0.31000000000000227</v>
      </c>
      <c r="AE19" s="138">
        <f t="shared" si="1"/>
        <v>-3.8450162673765442E-3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159</v>
      </c>
      <c r="W20" s="133">
        <v>42620</v>
      </c>
      <c r="X20" s="10">
        <v>33.369999999999997</v>
      </c>
      <c r="Y20" s="10">
        <v>33.81</v>
      </c>
      <c r="Z20" s="10">
        <v>33.369999999999997</v>
      </c>
      <c r="AA20" s="10">
        <v>33.81</v>
      </c>
      <c r="AB20" s="95">
        <v>300300</v>
      </c>
      <c r="AC20" s="10">
        <v>33.81</v>
      </c>
      <c r="AD20" s="2">
        <f t="shared" si="0"/>
        <v>0.44000000000000483</v>
      </c>
      <c r="AE20" s="138">
        <f t="shared" si="1"/>
        <v>8.9525514771711112E-3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42619</v>
      </c>
      <c r="X21" s="10">
        <v>34.01</v>
      </c>
      <c r="Y21" s="10">
        <v>34.15</v>
      </c>
      <c r="Z21" s="10">
        <v>33.42</v>
      </c>
      <c r="AA21" s="10">
        <v>33.51</v>
      </c>
      <c r="AB21" s="95">
        <v>369700</v>
      </c>
      <c r="AC21" s="10">
        <v>33.51</v>
      </c>
      <c r="AD21" s="2">
        <f t="shared" si="0"/>
        <v>0.72999999999999687</v>
      </c>
      <c r="AE21" s="138">
        <f t="shared" si="1"/>
        <v>-1.2960235640648188E-2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42615</v>
      </c>
      <c r="X22" s="10">
        <v>34.08</v>
      </c>
      <c r="Y22" s="10">
        <v>34.14</v>
      </c>
      <c r="Z22" s="10">
        <v>33.799999999999997</v>
      </c>
      <c r="AA22" s="10">
        <v>33.950000000000003</v>
      </c>
      <c r="AB22" s="95">
        <v>266800</v>
      </c>
      <c r="AC22" s="10">
        <v>33.950000000000003</v>
      </c>
      <c r="AD22" s="2">
        <f t="shared" si="0"/>
        <v>0.34000000000000341</v>
      </c>
      <c r="AE22" s="138">
        <f t="shared" si="1"/>
        <v>7.4183976261128493E-3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42614</v>
      </c>
      <c r="X23" s="10">
        <v>33.92</v>
      </c>
      <c r="Y23" s="10">
        <v>33.99</v>
      </c>
      <c r="Z23" s="10">
        <v>33.270000000000003</v>
      </c>
      <c r="AA23" s="10">
        <v>33.700000000000003</v>
      </c>
      <c r="AB23" s="95">
        <v>559700</v>
      </c>
      <c r="AC23" s="10">
        <v>33.700000000000003</v>
      </c>
      <c r="AD23" s="2">
        <f t="shared" si="0"/>
        <v>0.71999999999999886</v>
      </c>
      <c r="AE23" s="138">
        <f t="shared" si="1"/>
        <v>-5.0191910245053206E-3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42613</v>
      </c>
      <c r="X24" s="10">
        <v>34.25</v>
      </c>
      <c r="Y24" s="10">
        <v>34.47</v>
      </c>
      <c r="Z24" s="10">
        <v>33.619999999999997</v>
      </c>
      <c r="AA24" s="10">
        <v>33.869999999999997</v>
      </c>
      <c r="AB24" s="95">
        <v>547900</v>
      </c>
      <c r="AC24" s="10">
        <v>33.869999999999997</v>
      </c>
      <c r="AD24" s="2">
        <f t="shared" si="0"/>
        <v>0.85000000000000142</v>
      </c>
      <c r="AE24" s="138">
        <f t="shared" si="1"/>
        <v>-1.4834205933682565E-2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42612</v>
      </c>
      <c r="X25" s="10">
        <v>34.270000000000003</v>
      </c>
      <c r="Y25" s="10">
        <v>34.57</v>
      </c>
      <c r="Z25" s="10">
        <v>34.25</v>
      </c>
      <c r="AA25" s="10">
        <v>34.380000000000003</v>
      </c>
      <c r="AB25" s="95">
        <v>327100</v>
      </c>
      <c r="AC25" s="10">
        <v>34.380000000000003</v>
      </c>
      <c r="AD25" s="2">
        <f t="shared" si="0"/>
        <v>0.32000000000000028</v>
      </c>
      <c r="AE25" s="138">
        <f t="shared" si="1"/>
        <v>0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42611</v>
      </c>
      <c r="X26" s="10">
        <v>34.21</v>
      </c>
      <c r="Y26" s="10">
        <v>34.5</v>
      </c>
      <c r="Z26" s="10">
        <v>34.200000000000003</v>
      </c>
      <c r="AA26" s="10">
        <v>34.380000000000003</v>
      </c>
      <c r="AB26" s="95">
        <v>350800</v>
      </c>
      <c r="AC26" s="10">
        <v>34.380000000000003</v>
      </c>
      <c r="AD26" s="2">
        <f t="shared" si="0"/>
        <v>0.29999999999999716</v>
      </c>
      <c r="AE26" s="138">
        <f t="shared" si="1"/>
        <v>6.7349926793558446E-3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42608</v>
      </c>
      <c r="X27" s="10">
        <v>34.32</v>
      </c>
      <c r="Y27" s="10">
        <v>34.619999999999997</v>
      </c>
      <c r="Z27" s="10">
        <v>34.01</v>
      </c>
      <c r="AA27" s="10">
        <v>34.15</v>
      </c>
      <c r="AB27" s="95">
        <v>337500</v>
      </c>
      <c r="AC27" s="10">
        <v>34.15</v>
      </c>
      <c r="AD27" s="2">
        <f t="shared" si="0"/>
        <v>0.60999999999999943</v>
      </c>
      <c r="AE27" s="138">
        <f t="shared" si="1"/>
        <v>-1.4619883040937198E-3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42607</v>
      </c>
      <c r="X28" s="10">
        <v>33.82</v>
      </c>
      <c r="Y28" s="10">
        <v>34.380000000000003</v>
      </c>
      <c r="Z28" s="10">
        <v>33.81</v>
      </c>
      <c r="AA28" s="10">
        <v>34.200000000000003</v>
      </c>
      <c r="AB28" s="95">
        <v>455400</v>
      </c>
      <c r="AC28" s="10">
        <v>34.200000000000003</v>
      </c>
      <c r="AD28" s="2">
        <f t="shared" si="0"/>
        <v>0.57000000000000028</v>
      </c>
      <c r="AE28" s="138">
        <f t="shared" si="1"/>
        <v>3.815673613149384E-3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42606</v>
      </c>
      <c r="X29" s="10">
        <v>34.17</v>
      </c>
      <c r="Y29" s="10">
        <v>34.409999999999997</v>
      </c>
      <c r="Z29" s="10">
        <v>34.01</v>
      </c>
      <c r="AA29" s="10">
        <v>34.07</v>
      </c>
      <c r="AB29" s="95">
        <v>472900</v>
      </c>
      <c r="AC29" s="10">
        <v>34.07</v>
      </c>
      <c r="AD29" s="2">
        <f t="shared" si="0"/>
        <v>0.39999999999999858</v>
      </c>
      <c r="AE29" s="138">
        <f t="shared" si="1"/>
        <v>-6.7055393586005207E-3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42605</v>
      </c>
      <c r="X30" s="10">
        <v>33.82</v>
      </c>
      <c r="Y30" s="10">
        <v>34.380000000000003</v>
      </c>
      <c r="Z30" s="10">
        <v>33.82</v>
      </c>
      <c r="AA30" s="10">
        <v>34.299999999999997</v>
      </c>
      <c r="AB30" s="95">
        <v>491200</v>
      </c>
      <c r="AC30" s="10">
        <v>34.299999999999997</v>
      </c>
      <c r="AD30" s="2">
        <f t="shared" si="0"/>
        <v>0.56000000000000227</v>
      </c>
      <c r="AE30" s="138">
        <f t="shared" si="1"/>
        <v>1.9619500594530326E-2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42604</v>
      </c>
      <c r="X31" s="10">
        <v>33.24</v>
      </c>
      <c r="Y31" s="10">
        <v>33.659999999999997</v>
      </c>
      <c r="Z31" s="10">
        <v>33.229999999999997</v>
      </c>
      <c r="AA31" s="10">
        <v>33.64</v>
      </c>
      <c r="AB31" s="95">
        <v>266900</v>
      </c>
      <c r="AC31" s="10">
        <v>33.64</v>
      </c>
      <c r="AD31" s="2">
        <f t="shared" si="0"/>
        <v>0.42999999999999972</v>
      </c>
      <c r="AE31" s="138">
        <f t="shared" si="1"/>
        <v>-2.3724792408066353E-3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42601</v>
      </c>
      <c r="X32" s="10">
        <v>33.36</v>
      </c>
      <c r="Y32" s="10">
        <v>33.81</v>
      </c>
      <c r="Z32" s="10">
        <v>33.159999999999997</v>
      </c>
      <c r="AA32" s="10">
        <v>33.72</v>
      </c>
      <c r="AB32" s="95">
        <v>281600</v>
      </c>
      <c r="AC32" s="10">
        <v>33.72</v>
      </c>
      <c r="AD32" s="2">
        <f t="shared" si="0"/>
        <v>0.65000000000000568</v>
      </c>
      <c r="AE32" s="138">
        <f t="shared" si="1"/>
        <v>3.5714285714285587E-3</v>
      </c>
    </row>
    <row r="33" spans="1:31" x14ac:dyDescent="0.25">
      <c r="W33" s="133">
        <v>42600</v>
      </c>
      <c r="X33" s="10">
        <v>33.590000000000003</v>
      </c>
      <c r="Y33" s="10">
        <v>33.72</v>
      </c>
      <c r="Z33" s="10">
        <v>33.5</v>
      </c>
      <c r="AA33" s="10">
        <v>33.6</v>
      </c>
      <c r="AB33" s="95">
        <v>328700</v>
      </c>
      <c r="AC33" s="10">
        <v>33.6</v>
      </c>
      <c r="AD33" s="2">
        <f t="shared" si="0"/>
        <v>0.21999999999999886</v>
      </c>
      <c r="AE33" s="138">
        <f t="shared" si="1"/>
        <v>-8.9206066012492702E-4</v>
      </c>
    </row>
    <row r="34" spans="1:31" x14ac:dyDescent="0.25">
      <c r="W34" s="133">
        <v>42599</v>
      </c>
      <c r="X34" s="10">
        <v>33.5</v>
      </c>
      <c r="Y34" s="10">
        <v>33.67</v>
      </c>
      <c r="Z34" s="10">
        <v>33.33</v>
      </c>
      <c r="AA34" s="10">
        <v>33.630000000000003</v>
      </c>
      <c r="AB34" s="95">
        <v>324900</v>
      </c>
      <c r="AC34" s="10">
        <v>33.630000000000003</v>
      </c>
      <c r="AD34" s="2">
        <f t="shared" si="0"/>
        <v>0.34000000000000341</v>
      </c>
      <c r="AE34" s="138">
        <f t="shared" si="1"/>
        <v>2.6833631484795006E-3</v>
      </c>
    </row>
    <row r="35" spans="1:31" x14ac:dyDescent="0.25">
      <c r="W35" s="133">
        <v>42598</v>
      </c>
      <c r="X35" s="10">
        <v>33.700000000000003</v>
      </c>
      <c r="Y35" s="10">
        <v>33.770000000000003</v>
      </c>
      <c r="Z35" s="10">
        <v>33.42</v>
      </c>
      <c r="AA35" s="10">
        <v>33.54</v>
      </c>
      <c r="AB35" s="95">
        <v>251900</v>
      </c>
      <c r="AC35" s="10">
        <v>33.54</v>
      </c>
      <c r="AD35" s="2">
        <f t="shared" si="0"/>
        <v>0.35000000000000142</v>
      </c>
      <c r="AE35" s="138">
        <f t="shared" si="1"/>
        <v>-5.3380782918149849E-3</v>
      </c>
    </row>
    <row r="36" spans="1:31" x14ac:dyDescent="0.25">
      <c r="L36" t="s">
        <v>221</v>
      </c>
      <c r="M36" s="2">
        <f>M47+K47-F47</f>
        <v>529.88000000000284</v>
      </c>
      <c r="W36" s="133">
        <v>42597</v>
      </c>
      <c r="X36" s="10">
        <v>33.659999999999997</v>
      </c>
      <c r="Y36" s="10">
        <v>33.840000000000003</v>
      </c>
      <c r="Z36" s="10">
        <v>33.53</v>
      </c>
      <c r="AA36" s="10">
        <v>33.72</v>
      </c>
      <c r="AB36" s="95">
        <v>416800</v>
      </c>
      <c r="AC36" s="10">
        <v>33.72</v>
      </c>
      <c r="AD36" s="2">
        <f t="shared" si="0"/>
        <v>0.31000000000000227</v>
      </c>
      <c r="AE36" s="138">
        <f t="shared" si="1"/>
        <v>5.966587112171684E-3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42594</v>
      </c>
      <c r="X37" s="10">
        <v>33.74</v>
      </c>
      <c r="Y37" s="10">
        <v>33.89</v>
      </c>
      <c r="Z37" s="10">
        <v>33.43</v>
      </c>
      <c r="AA37" s="10">
        <v>33.520000000000003</v>
      </c>
      <c r="AB37" s="95">
        <v>300900</v>
      </c>
      <c r="AC37" s="10">
        <v>33.520000000000003</v>
      </c>
      <c r="AD37" s="2">
        <f t="shared" si="0"/>
        <v>0.46000000000000085</v>
      </c>
      <c r="AE37" s="138">
        <f t="shared" si="1"/>
        <v>-1.0625737898465104E-2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42593</v>
      </c>
      <c r="X38" s="10">
        <v>33.659999999999997</v>
      </c>
      <c r="Y38" s="10">
        <v>34.06</v>
      </c>
      <c r="Z38" s="10">
        <v>33.659999999999997</v>
      </c>
      <c r="AA38" s="10">
        <v>33.880000000000003</v>
      </c>
      <c r="AB38" s="95">
        <v>398400</v>
      </c>
      <c r="AC38" s="10">
        <v>33.880000000000003</v>
      </c>
      <c r="AD38" s="2">
        <f t="shared" si="0"/>
        <v>0.40000000000000568</v>
      </c>
      <c r="AE38" s="138" t="e">
        <f t="shared" si="1"/>
        <v>#DIV/0!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42593</v>
      </c>
      <c r="X39" s="10" t="s">
        <v>142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42592</v>
      </c>
      <c r="X40" s="10">
        <v>34.01</v>
      </c>
      <c r="Y40" s="10">
        <v>34.07</v>
      </c>
      <c r="Z40" s="10">
        <v>33.67</v>
      </c>
      <c r="AA40" s="10">
        <v>33.729999999999997</v>
      </c>
      <c r="AB40" s="95">
        <v>319300</v>
      </c>
      <c r="AC40" s="10">
        <v>33.47</v>
      </c>
      <c r="AD40" s="2">
        <f t="shared" si="0"/>
        <v>0.39999999999999858</v>
      </c>
      <c r="AE40" s="138">
        <f t="shared" si="1"/>
        <v>-4.4616299821534922E-3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42591</v>
      </c>
      <c r="X41" s="10">
        <v>34.049999999999997</v>
      </c>
      <c r="Y41" s="10">
        <v>34.21</v>
      </c>
      <c r="Z41" s="10">
        <v>33.79</v>
      </c>
      <c r="AA41" s="10">
        <v>33.880000000000003</v>
      </c>
      <c r="AB41" s="95">
        <v>346800</v>
      </c>
      <c r="AC41" s="10">
        <v>33.619999999999997</v>
      </c>
      <c r="AD41" s="2">
        <f t="shared" si="0"/>
        <v>0.42000000000000171</v>
      </c>
      <c r="AE41" s="138">
        <f t="shared" si="1"/>
        <v>-8.2595870206489952E-3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42590</v>
      </c>
      <c r="X42" s="10">
        <v>34.130000000000003</v>
      </c>
      <c r="Y42" s="10">
        <v>34.369999999999997</v>
      </c>
      <c r="Z42" s="10">
        <v>34.03</v>
      </c>
      <c r="AA42" s="10">
        <v>34.159999999999997</v>
      </c>
      <c r="AB42" s="95">
        <v>517700</v>
      </c>
      <c r="AC42" s="10">
        <v>33.9</v>
      </c>
      <c r="AD42" s="2">
        <f t="shared" si="0"/>
        <v>0.33999999999999631</v>
      </c>
      <c r="AE42" s="138">
        <f t="shared" si="1"/>
        <v>4.4444444444444731E-3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38.951000000000001</v>
      </c>
      <c r="T43" s="93" t="s">
        <v>98</v>
      </c>
      <c r="U43" s="439">
        <v>35.14</v>
      </c>
      <c r="W43" s="133">
        <v>42587</v>
      </c>
      <c r="X43" s="10">
        <v>33.57</v>
      </c>
      <c r="Y43" s="10">
        <v>34.119999999999997</v>
      </c>
      <c r="Z43" s="10">
        <v>33.520000000000003</v>
      </c>
      <c r="AA43" s="10">
        <v>34.01</v>
      </c>
      <c r="AB43" s="95">
        <v>482500</v>
      </c>
      <c r="AC43" s="10">
        <v>33.75</v>
      </c>
      <c r="AD43" s="2">
        <f t="shared" si="0"/>
        <v>0.59999999999999432</v>
      </c>
      <c r="AE43" s="138">
        <f t="shared" si="1"/>
        <v>1.9637462235649439E-2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38.596899999999998</v>
      </c>
      <c r="T44" s="93" t="s">
        <v>99</v>
      </c>
      <c r="U44" s="439">
        <v>34.950000000000003</v>
      </c>
      <c r="W44" s="133">
        <v>42586</v>
      </c>
      <c r="X44" s="10">
        <v>33.35</v>
      </c>
      <c r="Y44" s="10">
        <v>33.69</v>
      </c>
      <c r="Z44" s="10">
        <v>33.33</v>
      </c>
      <c r="AA44" s="10">
        <v>33.36</v>
      </c>
      <c r="AB44" s="95">
        <v>665800</v>
      </c>
      <c r="AC44" s="10">
        <v>33.1</v>
      </c>
      <c r="AD44" s="2">
        <f t="shared" si="0"/>
        <v>0.35999999999999943</v>
      </c>
      <c r="AE44" s="138">
        <f t="shared" si="1"/>
        <v>-1.8094089264172331E-3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38.242799999999995</v>
      </c>
      <c r="T45" s="93" t="s">
        <v>100</v>
      </c>
      <c r="U45" s="439" t="s">
        <v>551</v>
      </c>
      <c r="W45" s="133">
        <v>42585</v>
      </c>
      <c r="X45" s="10">
        <v>33.28</v>
      </c>
      <c r="Y45" s="10">
        <v>33.590000000000003</v>
      </c>
      <c r="Z45" s="10">
        <v>33.14</v>
      </c>
      <c r="AA45" s="10">
        <v>33.42</v>
      </c>
      <c r="AB45" s="95">
        <v>838600</v>
      </c>
      <c r="AC45" s="10">
        <v>33.159999999999997</v>
      </c>
      <c r="AD45" s="2">
        <f t="shared" si="0"/>
        <v>0.45000000000000284</v>
      </c>
      <c r="AE45" s="138">
        <f t="shared" si="1"/>
        <v>2.4183796856105388E-3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37.8887</v>
      </c>
      <c r="Q46" s="2"/>
      <c r="T46" s="93" t="s">
        <v>101</v>
      </c>
      <c r="U46" s="439" t="s">
        <v>552</v>
      </c>
      <c r="W46" s="133">
        <v>42584</v>
      </c>
      <c r="X46" s="10">
        <v>33.57</v>
      </c>
      <c r="Y46" s="10">
        <v>33.770000000000003</v>
      </c>
      <c r="Z46" s="10">
        <v>33.159999999999997</v>
      </c>
      <c r="AA46" s="10">
        <v>33.340000000000003</v>
      </c>
      <c r="AB46" s="95">
        <v>876700</v>
      </c>
      <c r="AC46" s="10">
        <v>33.08</v>
      </c>
      <c r="AD46" s="2">
        <f t="shared" si="0"/>
        <v>0.61000000000000654</v>
      </c>
      <c r="AE46" s="138">
        <f t="shared" si="1"/>
        <v>-8.0959520239880511E-3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37.534599999999998</v>
      </c>
      <c r="Q47" s="2"/>
      <c r="T47" s="93" t="s">
        <v>102</v>
      </c>
      <c r="U47" s="439">
        <v>34.33</v>
      </c>
      <c r="W47" s="133">
        <v>42583</v>
      </c>
      <c r="X47" s="10">
        <v>33.36</v>
      </c>
      <c r="Y47" s="10">
        <v>33.81</v>
      </c>
      <c r="Z47" s="10">
        <v>33.159999999999997</v>
      </c>
      <c r="AA47" s="10">
        <v>33.61</v>
      </c>
      <c r="AB47" s="95">
        <v>1048400</v>
      </c>
      <c r="AC47" s="10">
        <v>33.35</v>
      </c>
      <c r="AD47" s="2">
        <f t="shared" si="0"/>
        <v>0.65000000000000568</v>
      </c>
      <c r="AE47" s="138">
        <f t="shared" si="1"/>
        <v>4.8207291352817538E-3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37.180499999999995</v>
      </c>
      <c r="Q48" s="2"/>
      <c r="T48" s="93" t="s">
        <v>103</v>
      </c>
      <c r="U48" s="439">
        <v>1.41367</v>
      </c>
      <c r="W48" s="133">
        <v>42580</v>
      </c>
      <c r="X48" s="10">
        <v>33.28</v>
      </c>
      <c r="Y48" s="10">
        <v>33.619999999999997</v>
      </c>
      <c r="Z48" s="10">
        <v>32.729999999999997</v>
      </c>
      <c r="AA48" s="10">
        <v>33.450000000000003</v>
      </c>
      <c r="AB48" s="95">
        <v>928400</v>
      </c>
      <c r="AC48" s="10">
        <v>33.19</v>
      </c>
      <c r="AD48" s="2">
        <f t="shared" si="0"/>
        <v>0.89000000000000057</v>
      </c>
      <c r="AE48" s="138">
        <f t="shared" si="1"/>
        <v>3.0220610456328512E-3</v>
      </c>
    </row>
    <row r="49" spans="15:31" x14ac:dyDescent="0.25">
      <c r="O49" s="83">
        <v>1.04</v>
      </c>
      <c r="P49" s="83">
        <f t="shared" si="5"/>
        <v>36.8264</v>
      </c>
      <c r="Q49" s="2"/>
      <c r="T49" s="93" t="s">
        <v>104</v>
      </c>
      <c r="U49" s="439" t="s">
        <v>130</v>
      </c>
      <c r="W49" s="133">
        <v>42579</v>
      </c>
      <c r="X49" s="10">
        <v>31.54</v>
      </c>
      <c r="Y49" s="10">
        <v>33.590000000000003</v>
      </c>
      <c r="Z49" s="10">
        <v>31.54</v>
      </c>
      <c r="AA49" s="10">
        <v>33.35</v>
      </c>
      <c r="AB49" s="95">
        <v>1388000</v>
      </c>
      <c r="AC49" s="10">
        <v>33.090000000000003</v>
      </c>
      <c r="AD49" s="2">
        <f t="shared" si="0"/>
        <v>2.0500000000000043</v>
      </c>
      <c r="AE49" s="138">
        <f t="shared" si="1"/>
        <v>2.8917910447761486E-2</v>
      </c>
    </row>
    <row r="50" spans="15:31" x14ac:dyDescent="0.25">
      <c r="O50" s="83">
        <v>1.03</v>
      </c>
      <c r="P50" s="83">
        <f t="shared" si="5"/>
        <v>36.472299999999997</v>
      </c>
      <c r="Q50" s="2"/>
      <c r="T50" s="93"/>
      <c r="U50" s="439"/>
      <c r="W50" s="133">
        <v>42578</v>
      </c>
      <c r="X50" s="10">
        <v>32.08</v>
      </c>
      <c r="Y50" s="10">
        <v>32.85</v>
      </c>
      <c r="Z50" s="10">
        <v>32.020000000000003</v>
      </c>
      <c r="AA50" s="10">
        <v>32.409999999999997</v>
      </c>
      <c r="AB50" s="95">
        <v>1261000</v>
      </c>
      <c r="AC50" s="10">
        <v>32.159999999999997</v>
      </c>
      <c r="AD50" s="2">
        <f t="shared" si="0"/>
        <v>0.82999999999999829</v>
      </c>
      <c r="AE50" s="138">
        <f t="shared" si="1"/>
        <v>1.3232514177693666E-2</v>
      </c>
    </row>
    <row r="51" spans="15:31" x14ac:dyDescent="0.25">
      <c r="O51" s="83">
        <v>1.02</v>
      </c>
      <c r="P51" s="83">
        <f t="shared" si="5"/>
        <v>36.118199999999995</v>
      </c>
      <c r="Q51" s="2"/>
      <c r="T51" s="93" t="s">
        <v>105</v>
      </c>
      <c r="U51" s="439" t="s">
        <v>553</v>
      </c>
      <c r="W51" s="133">
        <v>42577</v>
      </c>
      <c r="X51" s="10">
        <v>31.2</v>
      </c>
      <c r="Y51" s="10">
        <v>32.03</v>
      </c>
      <c r="Z51" s="10">
        <v>31.04</v>
      </c>
      <c r="AA51" s="10">
        <v>31.99</v>
      </c>
      <c r="AB51" s="95">
        <v>530400</v>
      </c>
      <c r="AC51" s="10">
        <v>31.74</v>
      </c>
      <c r="AD51" s="2">
        <f t="shared" si="0"/>
        <v>0.99000000000000199</v>
      </c>
      <c r="AE51" s="138">
        <f t="shared" si="1"/>
        <v>2.7516995791518228E-2</v>
      </c>
    </row>
    <row r="52" spans="15:31" x14ac:dyDescent="0.25">
      <c r="O52" s="83">
        <v>1.01</v>
      </c>
      <c r="P52" s="83">
        <f t="shared" si="5"/>
        <v>35.764099999999999</v>
      </c>
      <c r="Q52" s="2"/>
      <c r="T52" s="93" t="s">
        <v>106</v>
      </c>
      <c r="U52" s="439" t="s">
        <v>256</v>
      </c>
      <c r="W52" s="133">
        <v>42576</v>
      </c>
      <c r="X52" s="10">
        <v>31.04</v>
      </c>
      <c r="Y52" s="10">
        <v>31.19</v>
      </c>
      <c r="Z52" s="10">
        <v>30.84</v>
      </c>
      <c r="AA52" s="10">
        <v>31.13</v>
      </c>
      <c r="AB52" s="95">
        <v>477100</v>
      </c>
      <c r="AC52" s="10">
        <v>30.89</v>
      </c>
      <c r="AD52" s="2">
        <f t="shared" si="0"/>
        <v>0.35000000000000142</v>
      </c>
      <c r="AE52" s="138">
        <f t="shared" si="1"/>
        <v>2.271252433484694E-3</v>
      </c>
    </row>
    <row r="53" spans="15:31" x14ac:dyDescent="0.25">
      <c r="O53" s="83">
        <v>1</v>
      </c>
      <c r="P53" s="83">
        <f t="shared" si="5"/>
        <v>35.409999999999997</v>
      </c>
      <c r="Q53" s="2"/>
      <c r="T53" s="93" t="s">
        <v>107</v>
      </c>
      <c r="U53" s="440">
        <v>507872</v>
      </c>
      <c r="W53" s="133">
        <v>42573</v>
      </c>
      <c r="X53" s="10">
        <v>30.51</v>
      </c>
      <c r="Y53" s="10">
        <v>31.16</v>
      </c>
      <c r="Z53" s="10">
        <v>30.47</v>
      </c>
      <c r="AA53" s="10">
        <v>31.06</v>
      </c>
      <c r="AB53" s="95">
        <v>561600</v>
      </c>
      <c r="AC53" s="10">
        <v>30.82</v>
      </c>
      <c r="AD53" s="2">
        <f t="shared" si="0"/>
        <v>0.69000000000000128</v>
      </c>
      <c r="AE53" s="138">
        <f t="shared" si="1"/>
        <v>5.8746736292427659E-3</v>
      </c>
    </row>
    <row r="54" spans="15:31" x14ac:dyDescent="0.25">
      <c r="O54" s="83">
        <v>0.99</v>
      </c>
      <c r="P54" s="83">
        <f t="shared" si="5"/>
        <v>35.055899999999994</v>
      </c>
      <c r="Q54" s="2"/>
      <c r="T54" s="93" t="s">
        <v>110</v>
      </c>
      <c r="U54" s="440">
        <v>572295</v>
      </c>
      <c r="W54" s="133">
        <v>42572</v>
      </c>
      <c r="X54" s="10">
        <v>31.38</v>
      </c>
      <c r="Y54" s="10">
        <v>31.4</v>
      </c>
      <c r="Z54" s="10">
        <v>30.61</v>
      </c>
      <c r="AA54" s="10">
        <v>30.88</v>
      </c>
      <c r="AB54" s="95">
        <v>991600</v>
      </c>
      <c r="AC54" s="10">
        <v>30.64</v>
      </c>
      <c r="AD54" s="2">
        <f t="shared" si="0"/>
        <v>0.78999999999999915</v>
      </c>
      <c r="AE54" s="138">
        <f t="shared" si="1"/>
        <v>-2.2959183673469385E-2</v>
      </c>
    </row>
    <row r="55" spans="15:31" x14ac:dyDescent="0.25">
      <c r="O55" s="83">
        <v>0.98</v>
      </c>
      <c r="P55" s="83">
        <f t="shared" si="5"/>
        <v>34.701799999999999</v>
      </c>
      <c r="Q55" s="2"/>
      <c r="T55" s="93" t="s">
        <v>108</v>
      </c>
      <c r="U55" s="439" t="s">
        <v>554</v>
      </c>
      <c r="W55" s="133">
        <v>42571</v>
      </c>
      <c r="X55" s="10">
        <v>31.45</v>
      </c>
      <c r="Y55" s="10">
        <v>31.84</v>
      </c>
      <c r="Z55" s="10">
        <v>31.38</v>
      </c>
      <c r="AA55" s="10">
        <v>31.6</v>
      </c>
      <c r="AB55" s="95">
        <v>443800</v>
      </c>
      <c r="AC55" s="10">
        <v>31.36</v>
      </c>
      <c r="AD55" s="2">
        <f t="shared" si="0"/>
        <v>0.46000000000000085</v>
      </c>
      <c r="AE55" s="138">
        <f t="shared" si="1"/>
        <v>2.2371364653244186E-3</v>
      </c>
    </row>
    <row r="56" spans="15:31" x14ac:dyDescent="0.25">
      <c r="O56" s="83">
        <v>0.97</v>
      </c>
      <c r="P56" s="83">
        <f t="shared" si="5"/>
        <v>34.347699999999996</v>
      </c>
      <c r="Q56" s="2"/>
      <c r="T56" s="93" t="s">
        <v>111</v>
      </c>
      <c r="U56" s="439">
        <v>20.95</v>
      </c>
      <c r="W56" s="133">
        <v>42570</v>
      </c>
      <c r="X56" s="10">
        <v>31.46</v>
      </c>
      <c r="Y56" s="10">
        <v>31.7</v>
      </c>
      <c r="Z56" s="10">
        <v>31.42</v>
      </c>
      <c r="AA56" s="10">
        <v>31.53</v>
      </c>
      <c r="AB56" s="95">
        <v>439400</v>
      </c>
      <c r="AC56" s="10">
        <v>31.29</v>
      </c>
      <c r="AD56" s="2">
        <f t="shared" si="0"/>
        <v>0.27999999999999758</v>
      </c>
      <c r="AE56" s="138">
        <f t="shared" si="1"/>
        <v>-5.4036872218691245E-3</v>
      </c>
    </row>
    <row r="57" spans="15:31" x14ac:dyDescent="0.25">
      <c r="O57" s="83">
        <v>0.96</v>
      </c>
      <c r="P57" s="83">
        <f t="shared" si="5"/>
        <v>33.993599999999994</v>
      </c>
      <c r="Q57" s="2"/>
      <c r="T57" s="93" t="s">
        <v>112</v>
      </c>
      <c r="U57" s="439">
        <v>1.67</v>
      </c>
      <c r="W57" s="133">
        <v>42569</v>
      </c>
      <c r="X57" s="10">
        <v>31.36</v>
      </c>
      <c r="Y57" s="10">
        <v>31.81</v>
      </c>
      <c r="Z57" s="10">
        <v>31.36</v>
      </c>
      <c r="AA57" s="10">
        <v>31.7</v>
      </c>
      <c r="AB57" s="95">
        <v>330000</v>
      </c>
      <c r="AC57" s="10">
        <v>31.46</v>
      </c>
      <c r="AD57" s="2">
        <f t="shared" si="0"/>
        <v>0.44999999999999929</v>
      </c>
      <c r="AE57" s="138">
        <f t="shared" si="1"/>
        <v>-9.526833915527444E-4</v>
      </c>
    </row>
    <row r="58" spans="15:31" x14ac:dyDescent="0.25">
      <c r="O58" s="83">
        <v>0.95</v>
      </c>
      <c r="P58" s="83">
        <f t="shared" si="5"/>
        <v>33.639499999999998</v>
      </c>
      <c r="Q58" s="2"/>
      <c r="T58" s="93" t="s">
        <v>109</v>
      </c>
      <c r="U58" s="439" t="s">
        <v>555</v>
      </c>
      <c r="W58" s="133">
        <v>42566</v>
      </c>
      <c r="X58" s="10">
        <v>31.56</v>
      </c>
      <c r="Y58" s="10">
        <v>31.78</v>
      </c>
      <c r="Z58" s="10">
        <v>31.35</v>
      </c>
      <c r="AA58" s="10">
        <v>31.73</v>
      </c>
      <c r="AB58" s="95">
        <v>658000</v>
      </c>
      <c r="AC58" s="10">
        <v>31.49</v>
      </c>
      <c r="AD58" s="2">
        <f t="shared" si="0"/>
        <v>0.42999999999999972</v>
      </c>
      <c r="AE58" s="138">
        <f t="shared" si="1"/>
        <v>6.7135549872121558E-3</v>
      </c>
    </row>
    <row r="59" spans="15:31" x14ac:dyDescent="0.25">
      <c r="O59" s="83">
        <v>0.94</v>
      </c>
      <c r="P59" s="83">
        <f t="shared" si="5"/>
        <v>33.285399999999996</v>
      </c>
      <c r="W59" s="133">
        <v>42565</v>
      </c>
      <c r="X59" s="10">
        <v>31.86</v>
      </c>
      <c r="Y59" s="10">
        <v>32.03</v>
      </c>
      <c r="Z59" s="10">
        <v>31.5</v>
      </c>
      <c r="AA59" s="10">
        <v>31.52</v>
      </c>
      <c r="AB59" s="95">
        <v>568400</v>
      </c>
      <c r="AC59" s="10">
        <v>31.28</v>
      </c>
      <c r="AD59" s="2">
        <f t="shared" si="0"/>
        <v>0.53000000000000114</v>
      </c>
      <c r="AE59" s="138">
        <f t="shared" si="1"/>
        <v>-3.1959092361766306E-4</v>
      </c>
    </row>
    <row r="60" spans="15:31" x14ac:dyDescent="0.25">
      <c r="O60" s="83">
        <v>0.93</v>
      </c>
      <c r="P60" s="83">
        <f t="shared" si="5"/>
        <v>32.9313</v>
      </c>
      <c r="W60" s="133">
        <v>42564</v>
      </c>
      <c r="X60" s="10">
        <v>32.06</v>
      </c>
      <c r="Y60" s="10">
        <v>32.06</v>
      </c>
      <c r="Z60" s="10">
        <v>31.25</v>
      </c>
      <c r="AA60" s="10">
        <v>31.53</v>
      </c>
      <c r="AB60" s="95">
        <v>607500</v>
      </c>
      <c r="AC60" s="10">
        <v>31.29</v>
      </c>
      <c r="AD60" s="2">
        <f t="shared" si="0"/>
        <v>0.81000000000000227</v>
      </c>
      <c r="AE60" s="138">
        <f t="shared" si="1"/>
        <v>-8.8691796008869561E-3</v>
      </c>
    </row>
    <row r="61" spans="15:31" x14ac:dyDescent="0.25">
      <c r="O61" s="83">
        <v>0.92</v>
      </c>
      <c r="P61" s="83">
        <f t="shared" si="5"/>
        <v>32.577199999999998</v>
      </c>
      <c r="W61" s="133">
        <v>42563</v>
      </c>
      <c r="X61" s="10">
        <v>31.76</v>
      </c>
      <c r="Y61" s="10">
        <v>31.89</v>
      </c>
      <c r="Z61" s="10">
        <v>31.35</v>
      </c>
      <c r="AA61" s="10">
        <v>31.82</v>
      </c>
      <c r="AB61" s="95">
        <v>738300</v>
      </c>
      <c r="AC61" s="10">
        <v>31.57</v>
      </c>
      <c r="AD61" s="2">
        <f t="shared" si="0"/>
        <v>0.53999999999999915</v>
      </c>
      <c r="AE61" s="138">
        <f t="shared" si="1"/>
        <v>1.7074742268041287E-2</v>
      </c>
    </row>
    <row r="62" spans="15:31" x14ac:dyDescent="0.25">
      <c r="O62" s="83">
        <v>0.91</v>
      </c>
      <c r="P62" s="83">
        <f t="shared" si="5"/>
        <v>32.223099999999995</v>
      </c>
      <c r="W62" s="133">
        <v>42562</v>
      </c>
      <c r="X62" s="10">
        <v>31.5</v>
      </c>
      <c r="Y62" s="10">
        <v>31.62</v>
      </c>
      <c r="Z62" s="10">
        <v>31.02</v>
      </c>
      <c r="AA62" s="10">
        <v>31.28</v>
      </c>
      <c r="AB62" s="95">
        <v>700700</v>
      </c>
      <c r="AC62" s="10">
        <v>31.04</v>
      </c>
      <c r="AD62" s="2">
        <f t="shared" si="0"/>
        <v>0.60000000000000142</v>
      </c>
      <c r="AE62" s="138">
        <f t="shared" si="1"/>
        <v>1.9041365725541715E-2</v>
      </c>
    </row>
    <row r="63" spans="15:31" x14ac:dyDescent="0.25">
      <c r="O63" s="83">
        <v>0.9</v>
      </c>
      <c r="P63" s="83">
        <f t="shared" si="5"/>
        <v>31.868999999999996</v>
      </c>
      <c r="W63" s="133">
        <v>42559</v>
      </c>
      <c r="X63" s="10">
        <v>30.5</v>
      </c>
      <c r="Y63" s="10">
        <v>30.99</v>
      </c>
      <c r="Z63" s="10">
        <v>30.44</v>
      </c>
      <c r="AA63" s="10">
        <v>30.7</v>
      </c>
      <c r="AB63" s="95">
        <v>1109000</v>
      </c>
      <c r="AC63" s="10">
        <v>30.46</v>
      </c>
      <c r="AD63" s="2">
        <f t="shared" si="0"/>
        <v>0.54999999999999716</v>
      </c>
      <c r="AE63" s="138">
        <f t="shared" si="1"/>
        <v>2.317769566677863E-2</v>
      </c>
    </row>
    <row r="64" spans="15:31" x14ac:dyDescent="0.25">
      <c r="W64" s="133">
        <v>42558</v>
      </c>
      <c r="X64" s="10">
        <v>30.16</v>
      </c>
      <c r="Y64" s="10">
        <v>30.63</v>
      </c>
      <c r="Z64" s="10">
        <v>29.65</v>
      </c>
      <c r="AA64" s="10">
        <v>30</v>
      </c>
      <c r="AB64" s="95">
        <v>804900</v>
      </c>
      <c r="AC64" s="10">
        <v>29.77</v>
      </c>
      <c r="AD64" s="2">
        <f t="shared" si="0"/>
        <v>0.98000000000000043</v>
      </c>
      <c r="AE64" s="138">
        <f t="shared" si="1"/>
        <v>-3.6813922356090378E-3</v>
      </c>
    </row>
    <row r="65" spans="23:31" x14ac:dyDescent="0.25">
      <c r="W65" s="133">
        <v>42557</v>
      </c>
      <c r="X65" s="10">
        <v>29.85</v>
      </c>
      <c r="Y65" s="10">
        <v>30.22</v>
      </c>
      <c r="Z65" s="10">
        <v>29.31</v>
      </c>
      <c r="AA65" s="10">
        <v>30.11</v>
      </c>
      <c r="AB65" s="95">
        <v>1179700</v>
      </c>
      <c r="AC65" s="10">
        <v>29.88</v>
      </c>
      <c r="AD65" s="2">
        <f t="shared" si="0"/>
        <v>0.91000000000000014</v>
      </c>
      <c r="AE65" s="138">
        <f t="shared" si="1"/>
        <v>3.0211480362538623E-3</v>
      </c>
    </row>
    <row r="66" spans="23:31" x14ac:dyDescent="0.25">
      <c r="W66" s="133">
        <v>42556</v>
      </c>
      <c r="X66" s="10">
        <v>30.57</v>
      </c>
      <c r="Y66" s="10">
        <v>30.76</v>
      </c>
      <c r="Z66" s="10">
        <v>29.75</v>
      </c>
      <c r="AA66" s="10">
        <v>30.02</v>
      </c>
      <c r="AB66" s="95">
        <v>645800</v>
      </c>
      <c r="AC66" s="10">
        <v>29.79</v>
      </c>
      <c r="AD66" s="2">
        <f t="shared" si="0"/>
        <v>1.0100000000000016</v>
      </c>
      <c r="AE66" s="138">
        <f t="shared" si="1"/>
        <v>-2.8375733855185992E-2</v>
      </c>
    </row>
    <row r="67" spans="23:31" x14ac:dyDescent="0.25">
      <c r="W67" s="133">
        <v>42552</v>
      </c>
      <c r="X67" s="10">
        <v>30.59</v>
      </c>
      <c r="Y67" s="10">
        <v>31.18</v>
      </c>
      <c r="Z67" s="10">
        <v>30.51</v>
      </c>
      <c r="AA67" s="10">
        <v>30.9</v>
      </c>
      <c r="AB67" s="95">
        <v>513500</v>
      </c>
      <c r="AC67" s="10">
        <v>30.66</v>
      </c>
      <c r="AD67" s="2">
        <f>Y67-Z67</f>
        <v>0.66999999999999815</v>
      </c>
      <c r="AE67" s="138">
        <f>AC67/AC68-1</f>
        <v>7.8895463510848529E-3</v>
      </c>
    </row>
    <row r="68" spans="23:31" x14ac:dyDescent="0.25">
      <c r="W68" s="133">
        <v>42551</v>
      </c>
      <c r="X68" s="10">
        <v>29.94</v>
      </c>
      <c r="Y68" s="10">
        <v>30.68</v>
      </c>
      <c r="Z68" s="10">
        <v>29.76</v>
      </c>
      <c r="AA68" s="10">
        <v>30.66</v>
      </c>
      <c r="AB68" s="95">
        <v>803700</v>
      </c>
      <c r="AC68" s="10">
        <v>30.42</v>
      </c>
      <c r="AD68" s="2">
        <f>Y68-Z68</f>
        <v>0.91999999999999815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25" style="2"/>
    <col min="20" max="20" width="21.875" customWidth="1"/>
    <col min="21" max="21" width="29.125" customWidth="1"/>
    <col min="23" max="23" width="11.125" customWidth="1"/>
    <col min="24" max="24" width="8.25" customWidth="1"/>
    <col min="25" max="27" width="7" bestFit="1" customWidth="1"/>
    <col min="28" max="28" width="10.125" bestFit="1" customWidth="1"/>
    <col min="29" max="29" width="10.25" bestFit="1" customWidth="1"/>
    <col min="30" max="31" width="12.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42646</v>
      </c>
      <c r="X2" s="10">
        <v>101.6</v>
      </c>
      <c r="Y2" s="10">
        <v>102.67</v>
      </c>
      <c r="Z2" s="10">
        <v>101.29</v>
      </c>
      <c r="AA2" s="10">
        <v>102.43</v>
      </c>
      <c r="AB2" s="95">
        <v>3969500</v>
      </c>
      <c r="AC2" s="10">
        <v>102.43</v>
      </c>
      <c r="AD2" s="2">
        <f>Y2-Z2</f>
        <v>1.3799999999999955</v>
      </c>
      <c r="AE2" s="138">
        <f>AC2/AC3-1</f>
        <v>8.1692913385829069E-3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102.25</v>
      </c>
      <c r="W3" s="133">
        <v>42643</v>
      </c>
      <c r="X3" s="10">
        <v>101.42</v>
      </c>
      <c r="Y3" s="10">
        <v>102.03</v>
      </c>
      <c r="Z3" s="10">
        <v>101.06</v>
      </c>
      <c r="AA3" s="10">
        <v>101.6</v>
      </c>
      <c r="AB3" s="95">
        <v>4963600</v>
      </c>
      <c r="AC3" s="10">
        <v>101.6</v>
      </c>
      <c r="AD3" s="2">
        <f t="shared" ref="AD3:AD66" si="0">Y3-Z3</f>
        <v>0.96999999999999886</v>
      </c>
      <c r="AE3" s="138">
        <f t="shared" ref="AE3:AE66" si="1">AC3/AC4-1</f>
        <v>5.343360379972184E-3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102.25</v>
      </c>
      <c r="R4" s="527">
        <v>8.0999999999999996E-3</v>
      </c>
      <c r="W4" s="133">
        <v>42642</v>
      </c>
      <c r="X4" s="10">
        <v>102.78</v>
      </c>
      <c r="Y4" s="10">
        <v>102.78</v>
      </c>
      <c r="Z4" s="10">
        <v>100.88</v>
      </c>
      <c r="AA4" s="10">
        <v>101.06</v>
      </c>
      <c r="AB4" s="95">
        <v>3720000</v>
      </c>
      <c r="AC4" s="10">
        <v>101.06</v>
      </c>
      <c r="AD4" s="2">
        <f t="shared" si="0"/>
        <v>1.9000000000000057</v>
      </c>
      <c r="AE4" s="138">
        <f t="shared" si="1"/>
        <v>-1.260381045432335E-2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42641</v>
      </c>
      <c r="X5" s="10">
        <v>102.68</v>
      </c>
      <c r="Y5" s="10">
        <v>102.87</v>
      </c>
      <c r="Z5" s="10">
        <v>101.67</v>
      </c>
      <c r="AA5" s="10">
        <v>102.35</v>
      </c>
      <c r="AB5" s="95">
        <v>5010700</v>
      </c>
      <c r="AC5" s="10">
        <v>102.35</v>
      </c>
      <c r="AD5" s="2">
        <f t="shared" si="0"/>
        <v>1.2000000000000028</v>
      </c>
      <c r="AE5" s="138">
        <f t="shared" si="1"/>
        <v>0</v>
      </c>
    </row>
    <row r="6" spans="1:31" x14ac:dyDescent="0.25">
      <c r="O6" s="11" t="s">
        <v>64</v>
      </c>
      <c r="Q6" s="2">
        <f>Q3*Q2</f>
        <v>0</v>
      </c>
      <c r="W6" s="133">
        <v>42640</v>
      </c>
      <c r="X6" s="10">
        <v>102.08</v>
      </c>
      <c r="Y6" s="10">
        <v>102.73</v>
      </c>
      <c r="Z6" s="10">
        <v>101.78</v>
      </c>
      <c r="AA6" s="10">
        <v>102.35</v>
      </c>
      <c r="AB6" s="95">
        <v>4299300</v>
      </c>
      <c r="AC6" s="10">
        <v>102.35</v>
      </c>
      <c r="AD6" s="2">
        <f t="shared" si="0"/>
        <v>0.95000000000000284</v>
      </c>
      <c r="AE6" s="138">
        <f t="shared" si="1"/>
        <v>1.173823730802992E-3</v>
      </c>
    </row>
    <row r="7" spans="1:31" x14ac:dyDescent="0.25">
      <c r="O7" s="11" t="s">
        <v>185</v>
      </c>
      <c r="Q7" s="2">
        <f>Q10+Q8</f>
        <v>114.84999999999991</v>
      </c>
      <c r="R7">
        <v>0</v>
      </c>
      <c r="W7" s="133">
        <v>42639</v>
      </c>
      <c r="X7" s="10">
        <v>102.16</v>
      </c>
      <c r="Y7" s="10">
        <v>102.96</v>
      </c>
      <c r="Z7" s="10">
        <v>101.78</v>
      </c>
      <c r="AA7" s="10">
        <v>102.23</v>
      </c>
      <c r="AB7" s="95">
        <v>3354600</v>
      </c>
      <c r="AC7" s="10">
        <v>102.23</v>
      </c>
      <c r="AD7" s="2">
        <f t="shared" si="0"/>
        <v>1.1799999999999926</v>
      </c>
      <c r="AE7" s="138">
        <f t="shared" si="1"/>
        <v>-3.21762870514819E-3</v>
      </c>
    </row>
    <row r="8" spans="1:31" x14ac:dyDescent="0.25">
      <c r="O8" s="11" t="s">
        <v>188</v>
      </c>
      <c r="P8" s="34"/>
      <c r="Q8" s="2">
        <f>K18+M18-F18+Q2*Q4</f>
        <v>0</v>
      </c>
      <c r="W8" s="133">
        <v>42636</v>
      </c>
      <c r="X8" s="10">
        <v>102.1</v>
      </c>
      <c r="Y8" s="10">
        <v>103</v>
      </c>
      <c r="Z8" s="10">
        <v>101.91</v>
      </c>
      <c r="AA8" s="10">
        <v>102.56</v>
      </c>
      <c r="AB8" s="95">
        <v>2646400</v>
      </c>
      <c r="AC8" s="10">
        <v>102.56</v>
      </c>
      <c r="AD8" s="2">
        <f t="shared" si="0"/>
        <v>1.0900000000000034</v>
      </c>
      <c r="AE8" s="138">
        <f t="shared" si="1"/>
        <v>-4.2718446601941462E-3</v>
      </c>
    </row>
    <row r="9" spans="1:31" x14ac:dyDescent="0.25">
      <c r="O9" s="11" t="s">
        <v>222</v>
      </c>
      <c r="Q9" s="138">
        <f>IF(Q2=0, 0, Q8/Q6)</f>
        <v>0</v>
      </c>
      <c r="W9" s="133">
        <v>42635</v>
      </c>
      <c r="X9" s="10">
        <v>102.73</v>
      </c>
      <c r="Y9" s="10">
        <v>103.48</v>
      </c>
      <c r="Z9" s="10">
        <v>102.62</v>
      </c>
      <c r="AA9" s="10">
        <v>103</v>
      </c>
      <c r="AB9" s="95">
        <v>3574600</v>
      </c>
      <c r="AC9" s="10">
        <v>103</v>
      </c>
      <c r="AD9" s="2">
        <f t="shared" si="0"/>
        <v>0.85999999999999943</v>
      </c>
      <c r="AE9" s="138">
        <f t="shared" si="1"/>
        <v>1.0200078462142104E-2</v>
      </c>
    </row>
    <row r="10" spans="1:31" x14ac:dyDescent="0.25">
      <c r="O10" s="11" t="s">
        <v>221</v>
      </c>
      <c r="P10" s="34"/>
      <c r="Q10" s="2">
        <f>M27</f>
        <v>114.84999999999991</v>
      </c>
      <c r="W10" s="133">
        <v>42634</v>
      </c>
      <c r="X10" s="10">
        <v>100.65</v>
      </c>
      <c r="Y10" s="10">
        <v>102.08</v>
      </c>
      <c r="Z10" s="10">
        <v>100.47</v>
      </c>
      <c r="AA10" s="10">
        <v>101.96</v>
      </c>
      <c r="AB10" s="95">
        <v>3144800</v>
      </c>
      <c r="AC10" s="10">
        <v>101.96</v>
      </c>
      <c r="AD10" s="2">
        <f t="shared" si="0"/>
        <v>1.6099999999999994</v>
      </c>
      <c r="AE10" s="138">
        <f t="shared" si="1"/>
        <v>1.7158818834796419E-2</v>
      </c>
    </row>
    <row r="11" spans="1:31" x14ac:dyDescent="0.25">
      <c r="O11" s="11" t="s">
        <v>182</v>
      </c>
      <c r="P11" s="34"/>
      <c r="Q11" s="138">
        <f>IF(U58="N/A (N/A)", 0, VALUE(TRIM(CLEAN(MID(U58, FIND("(", U58)+1, 5)))))</f>
        <v>2.5999999999999999E-2</v>
      </c>
      <c r="W11" s="133">
        <v>42633</v>
      </c>
      <c r="X11" s="10">
        <v>100.77</v>
      </c>
      <c r="Y11" s="10">
        <v>101.5</v>
      </c>
      <c r="Z11" s="10">
        <v>100.24</v>
      </c>
      <c r="AA11" s="10">
        <v>100.24</v>
      </c>
      <c r="AB11" s="95">
        <v>3110100</v>
      </c>
      <c r="AC11" s="10">
        <v>100.24</v>
      </c>
      <c r="AD11" s="2">
        <f t="shared" si="0"/>
        <v>1.2600000000000051</v>
      </c>
      <c r="AE11" s="138">
        <f t="shared" si="1"/>
        <v>-1.9912385503784158E-3</v>
      </c>
    </row>
    <row r="12" spans="1:31" x14ac:dyDescent="0.25">
      <c r="W12" s="133">
        <v>42632</v>
      </c>
      <c r="X12" s="10">
        <v>100.5</v>
      </c>
      <c r="Y12" s="10">
        <v>101.18</v>
      </c>
      <c r="Z12" s="10">
        <v>100.23</v>
      </c>
      <c r="AA12" s="10">
        <v>100.44</v>
      </c>
      <c r="AB12" s="95">
        <v>3316100</v>
      </c>
      <c r="AC12" s="10">
        <v>100.44</v>
      </c>
      <c r="AD12" s="2">
        <f t="shared" si="0"/>
        <v>0.95000000000000284</v>
      </c>
      <c r="AE12" s="138">
        <f t="shared" si="1"/>
        <v>3.3966033966035258E-3</v>
      </c>
    </row>
    <row r="13" spans="1:31" x14ac:dyDescent="0.25">
      <c r="W13" s="133">
        <v>42629</v>
      </c>
      <c r="X13" s="10">
        <v>102.57</v>
      </c>
      <c r="Y13" s="10">
        <v>102.57</v>
      </c>
      <c r="Z13" s="10">
        <v>99.85</v>
      </c>
      <c r="AA13" s="10">
        <v>100.1</v>
      </c>
      <c r="AB13" s="95">
        <v>7724200</v>
      </c>
      <c r="AC13" s="10">
        <v>100.1</v>
      </c>
      <c r="AD13" s="2">
        <f t="shared" si="0"/>
        <v>2.7199999999999989</v>
      </c>
      <c r="AE13" s="138">
        <f t="shared" si="1"/>
        <v>-2.5411352351280336E-2</v>
      </c>
    </row>
    <row r="14" spans="1:31" x14ac:dyDescent="0.25">
      <c r="W14" s="133">
        <v>42628</v>
      </c>
      <c r="X14" s="10">
        <v>101.44</v>
      </c>
      <c r="Y14" s="10">
        <v>102.91</v>
      </c>
      <c r="Z14" s="10">
        <v>101.26</v>
      </c>
      <c r="AA14" s="10">
        <v>102.71</v>
      </c>
      <c r="AB14" s="95">
        <v>3139900</v>
      </c>
      <c r="AC14" s="10">
        <v>102.71</v>
      </c>
      <c r="AD14" s="2">
        <f t="shared" si="0"/>
        <v>1.6499999999999915</v>
      </c>
      <c r="AE14" s="138">
        <f t="shared" si="1"/>
        <v>1.0328546134172667E-2</v>
      </c>
    </row>
    <row r="15" spans="1:31" x14ac:dyDescent="0.25">
      <c r="W15" s="133">
        <v>42627</v>
      </c>
      <c r="X15" s="10">
        <v>102.19</v>
      </c>
      <c r="Y15" s="10">
        <v>102.86</v>
      </c>
      <c r="Z15" s="10">
        <v>101.44</v>
      </c>
      <c r="AA15" s="10">
        <v>101.66</v>
      </c>
      <c r="AB15" s="95">
        <v>4092200</v>
      </c>
      <c r="AC15" s="10">
        <v>101.66</v>
      </c>
      <c r="AD15" s="2">
        <f t="shared" si="0"/>
        <v>1.4200000000000017</v>
      </c>
      <c r="AE15" s="138">
        <f t="shared" si="1"/>
        <v>-6.4503518373729696E-3</v>
      </c>
    </row>
    <row r="16" spans="1:31" x14ac:dyDescent="0.25">
      <c r="W16" s="133">
        <v>42626</v>
      </c>
      <c r="X16" s="10">
        <v>103.07</v>
      </c>
      <c r="Y16" s="10">
        <v>103.35</v>
      </c>
      <c r="Z16" s="10">
        <v>102.05</v>
      </c>
      <c r="AA16" s="10">
        <v>102.32</v>
      </c>
      <c r="AB16" s="95">
        <v>3543300</v>
      </c>
      <c r="AC16" s="10">
        <v>102.32</v>
      </c>
      <c r="AD16" s="2">
        <f t="shared" si="0"/>
        <v>1.2999999999999972</v>
      </c>
      <c r="AE16" s="138">
        <f t="shared" si="1"/>
        <v>-1.6437566086705879E-2</v>
      </c>
    </row>
    <row r="17" spans="1:31" x14ac:dyDescent="0.25">
      <c r="W17" s="133">
        <v>42625</v>
      </c>
      <c r="X17" s="10">
        <v>102.2</v>
      </c>
      <c r="Y17" s="10">
        <v>104.35</v>
      </c>
      <c r="Z17" s="10">
        <v>101.89</v>
      </c>
      <c r="AA17" s="10">
        <v>104.03</v>
      </c>
      <c r="AB17" s="95">
        <v>3851800</v>
      </c>
      <c r="AC17" s="10">
        <v>104.03</v>
      </c>
      <c r="AD17" s="2">
        <f t="shared" si="0"/>
        <v>2.4599999999999937</v>
      </c>
      <c r="AE17" s="138">
        <f t="shared" si="1"/>
        <v>1.3147643163225586E-2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42622</v>
      </c>
      <c r="X18" s="10">
        <v>105</v>
      </c>
      <c r="Y18" s="10">
        <v>105.1</v>
      </c>
      <c r="Z18" s="10">
        <v>102.67</v>
      </c>
      <c r="AA18" s="10">
        <v>102.68</v>
      </c>
      <c r="AB18" s="95">
        <v>4258200</v>
      </c>
      <c r="AC18" s="10">
        <v>102.68</v>
      </c>
      <c r="AD18" s="2">
        <f t="shared" si="0"/>
        <v>2.4299999999999926</v>
      </c>
      <c r="AE18" s="138">
        <f t="shared" si="1"/>
        <v>-2.9030732860520048E-2</v>
      </c>
    </row>
    <row r="19" spans="1:31" x14ac:dyDescent="0.25">
      <c r="W19" s="133">
        <v>42621</v>
      </c>
      <c r="X19" s="10">
        <v>105.61</v>
      </c>
      <c r="Y19" s="10">
        <v>106.16</v>
      </c>
      <c r="Z19" s="10">
        <v>105.52</v>
      </c>
      <c r="AA19" s="10">
        <v>105.75</v>
      </c>
      <c r="AB19" s="95">
        <v>2810200</v>
      </c>
      <c r="AC19" s="10">
        <v>105.75</v>
      </c>
      <c r="AD19" s="2">
        <f t="shared" si="0"/>
        <v>0.64000000000000057</v>
      </c>
      <c r="AE19" s="138">
        <f t="shared" si="1"/>
        <v>-9.4473311289555717E-4</v>
      </c>
    </row>
    <row r="20" spans="1:31" x14ac:dyDescent="0.25">
      <c r="W20" s="133">
        <v>42620</v>
      </c>
      <c r="X20" s="10">
        <v>105.72</v>
      </c>
      <c r="Y20" s="10">
        <v>106.29</v>
      </c>
      <c r="Z20" s="10">
        <v>105.29</v>
      </c>
      <c r="AA20" s="10">
        <v>105.85</v>
      </c>
      <c r="AB20" s="95">
        <v>2524200</v>
      </c>
      <c r="AC20" s="10">
        <v>105.85</v>
      </c>
      <c r="AD20" s="2">
        <f t="shared" si="0"/>
        <v>1</v>
      </c>
      <c r="AE20" s="138">
        <f t="shared" si="1"/>
        <v>-1.5092915762664472E-3</v>
      </c>
    </row>
    <row r="21" spans="1:31" x14ac:dyDescent="0.25">
      <c r="W21" s="133">
        <v>42619</v>
      </c>
      <c r="X21" s="10">
        <v>107</v>
      </c>
      <c r="Y21" s="10">
        <v>107.49</v>
      </c>
      <c r="Z21" s="10">
        <v>105.48</v>
      </c>
      <c r="AA21" s="10">
        <v>106.01</v>
      </c>
      <c r="AB21" s="95">
        <v>3670700</v>
      </c>
      <c r="AC21" s="10">
        <v>106.01</v>
      </c>
      <c r="AD21" s="2">
        <f t="shared" si="0"/>
        <v>2.0099999999999909</v>
      </c>
      <c r="AE21" s="138">
        <f t="shared" si="1"/>
        <v>-8.6037594688114227E-3</v>
      </c>
    </row>
    <row r="22" spans="1:31" x14ac:dyDescent="0.25">
      <c r="W22" s="133">
        <v>42615</v>
      </c>
      <c r="X22" s="10">
        <v>107.19</v>
      </c>
      <c r="Y22" s="10">
        <v>107.72</v>
      </c>
      <c r="Z22" s="10">
        <v>106.48</v>
      </c>
      <c r="AA22" s="10">
        <v>106.93</v>
      </c>
      <c r="AB22" s="95">
        <v>3066700</v>
      </c>
      <c r="AC22" s="10">
        <v>106.93</v>
      </c>
      <c r="AD22" s="2">
        <f t="shared" si="0"/>
        <v>1.2399999999999949</v>
      </c>
      <c r="AE22" s="138">
        <f t="shared" si="1"/>
        <v>1.9677661169414939E-3</v>
      </c>
    </row>
    <row r="23" spans="1:31" x14ac:dyDescent="0.25">
      <c r="W23" s="133">
        <v>42614</v>
      </c>
      <c r="X23" s="10">
        <v>106.74</v>
      </c>
      <c r="Y23" s="10">
        <v>106.97</v>
      </c>
      <c r="Z23" s="10">
        <v>105.7</v>
      </c>
      <c r="AA23" s="10">
        <v>106.72</v>
      </c>
      <c r="AB23" s="95">
        <v>3231500</v>
      </c>
      <c r="AC23" s="10">
        <v>106.72</v>
      </c>
      <c r="AD23" s="2">
        <f t="shared" si="0"/>
        <v>1.269999999999996</v>
      </c>
      <c r="AE23" s="138">
        <f t="shared" si="1"/>
        <v>2.7247956403269047E-3</v>
      </c>
    </row>
    <row r="24" spans="1:31" x14ac:dyDescent="0.25">
      <c r="W24" s="133">
        <v>42613</v>
      </c>
      <c r="X24" s="10">
        <v>106.99</v>
      </c>
      <c r="Y24" s="10">
        <v>107.19</v>
      </c>
      <c r="Z24" s="10">
        <v>106.35</v>
      </c>
      <c r="AA24" s="10">
        <v>106.43</v>
      </c>
      <c r="AB24" s="95">
        <v>3349200</v>
      </c>
      <c r="AC24" s="10">
        <v>106.43</v>
      </c>
      <c r="AD24" s="2">
        <f t="shared" si="0"/>
        <v>0.84000000000000341</v>
      </c>
      <c r="AE24" s="138">
        <f t="shared" si="1"/>
        <v>-8.5700978108987913E-3</v>
      </c>
    </row>
    <row r="25" spans="1:31" x14ac:dyDescent="0.25">
      <c r="W25" s="133">
        <v>42612</v>
      </c>
      <c r="X25" s="10">
        <v>107.87</v>
      </c>
      <c r="Y25" s="10">
        <v>108.12</v>
      </c>
      <c r="Z25" s="10">
        <v>107.19</v>
      </c>
      <c r="AA25" s="10">
        <v>107.35</v>
      </c>
      <c r="AB25" s="95">
        <v>2390800</v>
      </c>
      <c r="AC25" s="10">
        <v>107.35</v>
      </c>
      <c r="AD25" s="2">
        <f t="shared" si="0"/>
        <v>0.93000000000000682</v>
      </c>
      <c r="AE25" s="138">
        <f t="shared" si="1"/>
        <v>-5.7423358340280561E-3</v>
      </c>
    </row>
    <row r="26" spans="1:31" x14ac:dyDescent="0.25">
      <c r="W26" s="133">
        <v>42611</v>
      </c>
      <c r="X26" s="10">
        <v>107.58</v>
      </c>
      <c r="Y26" s="10">
        <v>108.15</v>
      </c>
      <c r="Z26" s="10">
        <v>107.43</v>
      </c>
      <c r="AA26" s="10">
        <v>107.97</v>
      </c>
      <c r="AB26" s="95">
        <v>1793100</v>
      </c>
      <c r="AC26" s="10">
        <v>107.97</v>
      </c>
      <c r="AD26" s="2">
        <f t="shared" si="0"/>
        <v>0.71999999999999886</v>
      </c>
      <c r="AE26" s="138">
        <f t="shared" si="1"/>
        <v>6.1504053676264547E-3</v>
      </c>
    </row>
    <row r="27" spans="1:31" x14ac:dyDescent="0.25">
      <c r="L27" t="s">
        <v>221</v>
      </c>
      <c r="M27" s="2">
        <f>M35+K35-F35</f>
        <v>114.84999999999991</v>
      </c>
      <c r="W27" s="133">
        <v>42608</v>
      </c>
      <c r="X27" s="10">
        <v>107.94</v>
      </c>
      <c r="Y27" s="10">
        <v>108.29</v>
      </c>
      <c r="Z27" s="10">
        <v>106.94</v>
      </c>
      <c r="AA27" s="10">
        <v>107.31</v>
      </c>
      <c r="AB27" s="95">
        <v>2511100</v>
      </c>
      <c r="AC27" s="10">
        <v>107.31</v>
      </c>
      <c r="AD27" s="2">
        <f t="shared" si="0"/>
        <v>1.3500000000000085</v>
      </c>
      <c r="AE27" s="138">
        <f t="shared" si="1"/>
        <v>-3.8061641292238546E-3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42607</v>
      </c>
      <c r="X28" s="10">
        <v>107.75</v>
      </c>
      <c r="Y28" s="10">
        <v>108.14</v>
      </c>
      <c r="Z28" s="10">
        <v>107.41</v>
      </c>
      <c r="AA28" s="10">
        <v>107.72</v>
      </c>
      <c r="AB28" s="95">
        <v>1793600</v>
      </c>
      <c r="AC28" s="10">
        <v>107.72</v>
      </c>
      <c r="AD28" s="2">
        <f t="shared" si="0"/>
        <v>0.73000000000000398</v>
      </c>
      <c r="AE28" s="138">
        <f t="shared" si="1"/>
        <v>-2.2230455724341347E-3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42606</v>
      </c>
      <c r="X29" s="10">
        <v>108.02</v>
      </c>
      <c r="Y29" s="10">
        <v>108.32</v>
      </c>
      <c r="Z29" s="10">
        <v>107.6</v>
      </c>
      <c r="AA29" s="10">
        <v>107.96</v>
      </c>
      <c r="AB29" s="95">
        <v>2444700</v>
      </c>
      <c r="AC29" s="10">
        <v>107.96</v>
      </c>
      <c r="AD29" s="2">
        <f t="shared" si="0"/>
        <v>0.71999999999999886</v>
      </c>
      <c r="AE29" s="138">
        <f t="shared" si="1"/>
        <v>-3.7037037037046527E-4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42605</v>
      </c>
      <c r="X30" s="10">
        <v>109</v>
      </c>
      <c r="Y30" s="10">
        <v>109.35</v>
      </c>
      <c r="Z30" s="10">
        <v>108</v>
      </c>
      <c r="AA30" s="10">
        <v>108</v>
      </c>
      <c r="AB30" s="95">
        <v>3064100</v>
      </c>
      <c r="AC30" s="10">
        <v>108</v>
      </c>
      <c r="AD30" s="2">
        <f t="shared" si="0"/>
        <v>1.3499999999999943</v>
      </c>
      <c r="AE30" s="138">
        <f t="shared" si="1"/>
        <v>-4.6082949308755561E-3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42604</v>
      </c>
      <c r="X31" s="10">
        <v>108.52</v>
      </c>
      <c r="Y31" s="10">
        <v>108.99</v>
      </c>
      <c r="Z31" s="10">
        <v>108.14</v>
      </c>
      <c r="AA31" s="10">
        <v>108.5</v>
      </c>
      <c r="AB31" s="95">
        <v>2450500</v>
      </c>
      <c r="AC31" s="10">
        <v>108.5</v>
      </c>
      <c r="AD31" s="2">
        <f t="shared" si="0"/>
        <v>0.84999999999999432</v>
      </c>
      <c r="AE31" s="138">
        <f t="shared" si="1"/>
        <v>-5.8640278541323143E-3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42601</v>
      </c>
      <c r="X32" s="10">
        <v>109.01</v>
      </c>
      <c r="Y32" s="10">
        <v>109.42</v>
      </c>
      <c r="Z32" s="10">
        <v>108.9</v>
      </c>
      <c r="AA32" s="10">
        <v>109.14</v>
      </c>
      <c r="AB32" s="95">
        <v>2388800</v>
      </c>
      <c r="AC32" s="10">
        <v>109.14</v>
      </c>
      <c r="AD32" s="2">
        <f t="shared" si="0"/>
        <v>0.51999999999999602</v>
      </c>
      <c r="AE32" s="138">
        <f t="shared" si="1"/>
        <v>-1.7378578615201423E-3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42600</v>
      </c>
      <c r="X33" s="10">
        <v>109.05</v>
      </c>
      <c r="Y33" s="10">
        <v>109.42</v>
      </c>
      <c r="Z33" s="10">
        <v>108.85</v>
      </c>
      <c r="AA33" s="10">
        <v>109.33</v>
      </c>
      <c r="AB33" s="95">
        <v>1959800</v>
      </c>
      <c r="AC33" s="10">
        <v>109.33</v>
      </c>
      <c r="AD33" s="2">
        <f t="shared" si="0"/>
        <v>0.57000000000000739</v>
      </c>
      <c r="AE33" s="138">
        <f t="shared" si="1"/>
        <v>3.5799522673030104E-3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42599</v>
      </c>
      <c r="X34" s="10">
        <v>108.55</v>
      </c>
      <c r="Y34" s="10">
        <v>109.01</v>
      </c>
      <c r="Z34" s="10">
        <v>108.2</v>
      </c>
      <c r="AA34" s="10">
        <v>108.94</v>
      </c>
      <c r="AB34" s="95">
        <v>2208000</v>
      </c>
      <c r="AC34" s="10">
        <v>108.94</v>
      </c>
      <c r="AD34" s="2">
        <f t="shared" si="0"/>
        <v>0.81000000000000227</v>
      </c>
      <c r="AE34" s="138" t="e">
        <f t="shared" si="1"/>
        <v>#DIV/0!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42599</v>
      </c>
      <c r="X35" s="10" t="s">
        <v>226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42598</v>
      </c>
      <c r="X36" s="10">
        <v>109.21</v>
      </c>
      <c r="Y36" s="10">
        <v>109.62</v>
      </c>
      <c r="Z36" s="10">
        <v>109</v>
      </c>
      <c r="AA36" s="10">
        <v>109.16</v>
      </c>
      <c r="AB36" s="95">
        <v>2413700</v>
      </c>
      <c r="AC36" s="10">
        <v>108.5</v>
      </c>
      <c r="AD36" s="2">
        <f t="shared" si="0"/>
        <v>0.62000000000000455</v>
      </c>
      <c r="AE36" s="138">
        <f t="shared" si="1"/>
        <v>-4.8610474181418617E-3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42597</v>
      </c>
      <c r="X37" s="10">
        <v>109.17</v>
      </c>
      <c r="Y37" s="10">
        <v>109.83</v>
      </c>
      <c r="Z37" s="10">
        <v>109.17</v>
      </c>
      <c r="AA37" s="10">
        <v>109.69</v>
      </c>
      <c r="AB37" s="95">
        <v>2044500</v>
      </c>
      <c r="AC37" s="10">
        <v>109.03</v>
      </c>
      <c r="AD37" s="2">
        <f t="shared" si="0"/>
        <v>0.65999999999999659</v>
      </c>
      <c r="AE37" s="138">
        <f t="shared" si="1"/>
        <v>7.5778578689584819E-3</v>
      </c>
    </row>
    <row r="38" spans="1:31" x14ac:dyDescent="0.25">
      <c r="W38" s="133">
        <v>42594</v>
      </c>
      <c r="X38" s="10">
        <v>109.02</v>
      </c>
      <c r="Y38" s="10">
        <v>109.18</v>
      </c>
      <c r="Z38" s="10">
        <v>108.55</v>
      </c>
      <c r="AA38" s="10">
        <v>108.87</v>
      </c>
      <c r="AB38" s="95">
        <v>1808400</v>
      </c>
      <c r="AC38" s="10">
        <v>108.21</v>
      </c>
      <c r="AD38" s="2">
        <f t="shared" si="0"/>
        <v>0.63000000000000966</v>
      </c>
      <c r="AE38" s="138">
        <f t="shared" si="1"/>
        <v>-2.8566162919277938E-3</v>
      </c>
    </row>
    <row r="39" spans="1:31" ht="20.25" thickBot="1" x14ac:dyDescent="0.35">
      <c r="P39" s="584" t="s">
        <v>78</v>
      </c>
      <c r="Q39" s="584"/>
      <c r="W39" s="133">
        <v>42593</v>
      </c>
      <c r="X39" s="10">
        <v>108.5</v>
      </c>
      <c r="Y39" s="10">
        <v>109.29</v>
      </c>
      <c r="Z39" s="10">
        <v>108.46</v>
      </c>
      <c r="AA39" s="10">
        <v>109.18</v>
      </c>
      <c r="AB39" s="95">
        <v>2005200</v>
      </c>
      <c r="AC39" s="10">
        <v>108.52</v>
      </c>
      <c r="AD39" s="2">
        <f t="shared" si="0"/>
        <v>0.83000000000001251</v>
      </c>
      <c r="AE39" s="138">
        <f t="shared" si="1"/>
        <v>9.7701684190936167E-3</v>
      </c>
    </row>
    <row r="40" spans="1:31" ht="15.75" thickTop="1" x14ac:dyDescent="0.25">
      <c r="O40" s="2"/>
      <c r="P40" s="83">
        <v>1.1000000000000001</v>
      </c>
      <c r="Q40" s="83">
        <f>P40*$Q$4</f>
        <v>112.47500000000001</v>
      </c>
      <c r="W40" s="133">
        <v>42592</v>
      </c>
      <c r="X40" s="10">
        <v>108.46</v>
      </c>
      <c r="Y40" s="10">
        <v>108.5</v>
      </c>
      <c r="Z40" s="10">
        <v>107.78</v>
      </c>
      <c r="AA40" s="10">
        <v>108.12</v>
      </c>
      <c r="AB40" s="95">
        <v>1658700</v>
      </c>
      <c r="AC40" s="10">
        <v>107.47</v>
      </c>
      <c r="AD40" s="2">
        <f t="shared" si="0"/>
        <v>0.71999999999999886</v>
      </c>
      <c r="AE40" s="138">
        <f t="shared" si="1"/>
        <v>-1.9502228826152601E-3</v>
      </c>
    </row>
    <row r="41" spans="1:31" x14ac:dyDescent="0.25">
      <c r="O41" s="2"/>
      <c r="P41" s="83">
        <v>1.0900000000000001</v>
      </c>
      <c r="Q41" s="83">
        <f t="shared" ref="Q41:Q60" si="2">P41*$Q$4</f>
        <v>111.45250000000001</v>
      </c>
      <c r="W41" s="133">
        <v>42591</v>
      </c>
      <c r="X41" s="10">
        <v>108.01</v>
      </c>
      <c r="Y41" s="10">
        <v>108.4</v>
      </c>
      <c r="Z41" s="10">
        <v>107.87</v>
      </c>
      <c r="AA41" s="10">
        <v>108.34</v>
      </c>
      <c r="AB41" s="95">
        <v>2213100</v>
      </c>
      <c r="AC41" s="10">
        <v>107.68</v>
      </c>
      <c r="AD41" s="2">
        <f t="shared" si="0"/>
        <v>0.53000000000000114</v>
      </c>
      <c r="AE41" s="138">
        <f t="shared" si="1"/>
        <v>5.0401344035841955E-3</v>
      </c>
    </row>
    <row r="42" spans="1:31" ht="20.25" thickBot="1" x14ac:dyDescent="0.35">
      <c r="O42" s="2"/>
      <c r="P42" s="83">
        <v>1.08</v>
      </c>
      <c r="Q42" s="83">
        <f t="shared" si="2"/>
        <v>110.43</v>
      </c>
      <c r="T42" s="91" t="s">
        <v>113</v>
      </c>
      <c r="W42" s="133">
        <v>42590</v>
      </c>
      <c r="X42" s="10">
        <v>107.74</v>
      </c>
      <c r="Y42" s="10">
        <v>108.34</v>
      </c>
      <c r="Z42" s="10">
        <v>107.49</v>
      </c>
      <c r="AA42" s="10">
        <v>107.79</v>
      </c>
      <c r="AB42" s="95">
        <v>3020900</v>
      </c>
      <c r="AC42" s="10">
        <v>107.14</v>
      </c>
      <c r="AD42" s="2">
        <f t="shared" si="0"/>
        <v>0.85000000000000853</v>
      </c>
      <c r="AE42" s="138">
        <f t="shared" si="1"/>
        <v>4.6689700252122712E-4</v>
      </c>
    </row>
    <row r="43" spans="1:31" ht="15.75" thickTop="1" x14ac:dyDescent="0.25">
      <c r="O43" s="2"/>
      <c r="P43" s="83">
        <v>1.07</v>
      </c>
      <c r="Q43" s="83">
        <f t="shared" si="2"/>
        <v>109.40750000000001</v>
      </c>
      <c r="T43" s="128" t="s">
        <v>98</v>
      </c>
      <c r="U43" s="98">
        <v>101.6</v>
      </c>
      <c r="W43" s="133">
        <v>42587</v>
      </c>
      <c r="X43" s="10">
        <v>106.85</v>
      </c>
      <c r="Y43" s="10">
        <v>107.74</v>
      </c>
      <c r="Z43" s="10">
        <v>106.68</v>
      </c>
      <c r="AA43" s="10">
        <v>107.74</v>
      </c>
      <c r="AB43" s="95">
        <v>2676100</v>
      </c>
      <c r="AC43" s="10">
        <v>107.09</v>
      </c>
      <c r="AD43" s="2">
        <f t="shared" si="0"/>
        <v>1.0599999999999881</v>
      </c>
      <c r="AE43" s="138">
        <f t="shared" si="1"/>
        <v>1.295875898600074E-2</v>
      </c>
    </row>
    <row r="44" spans="1:31" x14ac:dyDescent="0.25">
      <c r="O44" s="2"/>
      <c r="P44" s="83">
        <v>1.06</v>
      </c>
      <c r="Q44" s="83">
        <f t="shared" si="2"/>
        <v>108.38500000000001</v>
      </c>
      <c r="T44" s="93" t="s">
        <v>99</v>
      </c>
      <c r="U44" s="88">
        <v>101.6</v>
      </c>
      <c r="W44" s="133">
        <v>42586</v>
      </c>
      <c r="X44" s="10">
        <v>106.55</v>
      </c>
      <c r="Y44" s="10">
        <v>107.07</v>
      </c>
      <c r="Z44" s="10">
        <v>106.32</v>
      </c>
      <c r="AA44" s="10">
        <v>106.36</v>
      </c>
      <c r="AB44" s="95">
        <v>1862900</v>
      </c>
      <c r="AC44" s="10">
        <v>105.72</v>
      </c>
      <c r="AD44" s="2">
        <f t="shared" si="0"/>
        <v>0.75</v>
      </c>
      <c r="AE44" s="138">
        <f t="shared" si="1"/>
        <v>6.6256507335538117E-4</v>
      </c>
    </row>
    <row r="45" spans="1:31" x14ac:dyDescent="0.25">
      <c r="O45" s="2"/>
      <c r="P45" s="83">
        <v>1.05</v>
      </c>
      <c r="Q45" s="83">
        <f t="shared" si="2"/>
        <v>107.36250000000001</v>
      </c>
      <c r="T45" s="93" t="s">
        <v>100</v>
      </c>
      <c r="U45" s="88" t="s">
        <v>556</v>
      </c>
      <c r="W45" s="133">
        <v>42585</v>
      </c>
      <c r="X45" s="10">
        <v>106.27</v>
      </c>
      <c r="Y45" s="10">
        <v>106.52</v>
      </c>
      <c r="Z45" s="10">
        <v>106.02</v>
      </c>
      <c r="AA45" s="10">
        <v>106.29</v>
      </c>
      <c r="AB45" s="95">
        <v>2985400</v>
      </c>
      <c r="AC45" s="10">
        <v>105.65</v>
      </c>
      <c r="AD45" s="2">
        <f t="shared" si="0"/>
        <v>0.5</v>
      </c>
      <c r="AE45" s="138">
        <f t="shared" si="1"/>
        <v>1.8934014957872058E-4</v>
      </c>
    </row>
    <row r="46" spans="1:31" x14ac:dyDescent="0.25">
      <c r="O46" s="2"/>
      <c r="P46" s="83">
        <v>1.04</v>
      </c>
      <c r="Q46" s="83">
        <f t="shared" si="2"/>
        <v>106.34</v>
      </c>
      <c r="T46" s="93" t="s">
        <v>101</v>
      </c>
      <c r="U46" s="88" t="s">
        <v>557</v>
      </c>
      <c r="W46" s="133">
        <v>42584</v>
      </c>
      <c r="X46" s="10">
        <v>106.49</v>
      </c>
      <c r="Y46" s="10">
        <v>106.73</v>
      </c>
      <c r="Z46" s="10">
        <v>105.89</v>
      </c>
      <c r="AA46" s="10">
        <v>106.27</v>
      </c>
      <c r="AB46" s="95">
        <v>2384100</v>
      </c>
      <c r="AC46" s="10">
        <v>105.63</v>
      </c>
      <c r="AD46" s="2">
        <f t="shared" si="0"/>
        <v>0.84000000000000341</v>
      </c>
      <c r="AE46" s="138">
        <f t="shared" si="1"/>
        <v>-6.2094270392324402E-3</v>
      </c>
    </row>
    <row r="47" spans="1:31" x14ac:dyDescent="0.25">
      <c r="O47" s="2"/>
      <c r="P47" s="83">
        <v>1.03</v>
      </c>
      <c r="Q47" s="83">
        <f t="shared" si="2"/>
        <v>105.31750000000001</v>
      </c>
      <c r="T47" s="93" t="s">
        <v>102</v>
      </c>
      <c r="U47" s="88">
        <v>114.24</v>
      </c>
      <c r="W47" s="133">
        <v>42583</v>
      </c>
      <c r="X47" s="10">
        <v>107.46</v>
      </c>
      <c r="Y47" s="10">
        <v>107.65</v>
      </c>
      <c r="Z47" s="10">
        <v>106.5</v>
      </c>
      <c r="AA47" s="10">
        <v>106.94</v>
      </c>
      <c r="AB47" s="95">
        <v>3061600</v>
      </c>
      <c r="AC47" s="10">
        <v>106.29</v>
      </c>
      <c r="AD47" s="2">
        <f t="shared" si="0"/>
        <v>1.1500000000000057</v>
      </c>
      <c r="AE47" s="138">
        <f t="shared" si="1"/>
        <v>-6.6355140186915573E-3</v>
      </c>
    </row>
    <row r="48" spans="1:31" x14ac:dyDescent="0.25">
      <c r="O48" s="2"/>
      <c r="P48" s="83">
        <v>1.02</v>
      </c>
      <c r="Q48" s="83">
        <f t="shared" si="2"/>
        <v>104.295</v>
      </c>
      <c r="T48" s="93" t="s">
        <v>103</v>
      </c>
      <c r="U48" s="88">
        <v>0.96701700000000002</v>
      </c>
      <c r="W48" s="133">
        <v>42580</v>
      </c>
      <c r="X48" s="10">
        <v>107.5</v>
      </c>
      <c r="Y48" s="10">
        <v>108.08</v>
      </c>
      <c r="Z48" s="10">
        <v>107.19</v>
      </c>
      <c r="AA48" s="10">
        <v>107.65</v>
      </c>
      <c r="AB48" s="95">
        <v>3232600</v>
      </c>
      <c r="AC48" s="10">
        <v>107</v>
      </c>
      <c r="AD48" s="2">
        <f t="shared" si="0"/>
        <v>0.89000000000000057</v>
      </c>
      <c r="AE48" s="138">
        <f t="shared" si="1"/>
        <v>6.5463387262698625E-4</v>
      </c>
    </row>
    <row r="49" spans="15:31" x14ac:dyDescent="0.25">
      <c r="O49" s="2"/>
      <c r="P49" s="83">
        <v>1.01</v>
      </c>
      <c r="Q49" s="83">
        <f t="shared" si="2"/>
        <v>103.27250000000001</v>
      </c>
      <c r="T49" s="93" t="s">
        <v>123</v>
      </c>
      <c r="U49" s="88" t="s">
        <v>311</v>
      </c>
      <c r="W49" s="133">
        <v>42579</v>
      </c>
      <c r="X49" s="10">
        <v>107.69</v>
      </c>
      <c r="Y49" s="10">
        <v>107.99</v>
      </c>
      <c r="Z49" s="10">
        <v>107.1</v>
      </c>
      <c r="AA49" s="10">
        <v>107.58</v>
      </c>
      <c r="AB49" s="95">
        <v>2806700</v>
      </c>
      <c r="AC49" s="10">
        <v>106.93</v>
      </c>
      <c r="AD49" s="2">
        <f t="shared" si="0"/>
        <v>0.89000000000000057</v>
      </c>
      <c r="AE49" s="138">
        <f t="shared" si="1"/>
        <v>-1.0276532137518668E-3</v>
      </c>
    </row>
    <row r="50" spans="15:31" x14ac:dyDescent="0.25">
      <c r="O50" s="2"/>
      <c r="P50" s="83">
        <v>1</v>
      </c>
      <c r="Q50" s="83">
        <f t="shared" si="2"/>
        <v>102.25</v>
      </c>
      <c r="T50" s="93"/>
      <c r="U50" s="88"/>
      <c r="W50" s="133">
        <v>42578</v>
      </c>
      <c r="X50" s="10">
        <v>108.06</v>
      </c>
      <c r="Y50" s="10">
        <v>108.49</v>
      </c>
      <c r="Z50" s="10">
        <v>107.48</v>
      </c>
      <c r="AA50" s="10">
        <v>107.69</v>
      </c>
      <c r="AB50" s="95">
        <v>3995400</v>
      </c>
      <c r="AC50" s="10">
        <v>107.04</v>
      </c>
      <c r="AD50" s="2">
        <f t="shared" si="0"/>
        <v>1.0099999999999909</v>
      </c>
      <c r="AE50" s="138">
        <f t="shared" si="1"/>
        <v>-1.8649757553150792E-3</v>
      </c>
    </row>
    <row r="51" spans="15:31" x14ac:dyDescent="0.25">
      <c r="O51" s="2"/>
      <c r="P51" s="83">
        <v>0.99</v>
      </c>
      <c r="Q51" s="83">
        <f t="shared" si="2"/>
        <v>101.22749999999999</v>
      </c>
      <c r="T51" s="93" t="s">
        <v>105</v>
      </c>
      <c r="U51" s="88" t="s">
        <v>558</v>
      </c>
      <c r="W51" s="133">
        <v>42577</v>
      </c>
      <c r="X51" s="10">
        <v>107.04</v>
      </c>
      <c r="Y51" s="10">
        <v>107.96</v>
      </c>
      <c r="Z51" s="10">
        <v>106.5</v>
      </c>
      <c r="AA51" s="10">
        <v>107.89</v>
      </c>
      <c r="AB51" s="95">
        <v>4414400</v>
      </c>
      <c r="AC51" s="10">
        <v>107.24</v>
      </c>
      <c r="AD51" s="2">
        <f t="shared" si="0"/>
        <v>1.4599999999999937</v>
      </c>
      <c r="AE51" s="138">
        <f t="shared" si="1"/>
        <v>3.0955585464333746E-2</v>
      </c>
    </row>
    <row r="52" spans="15:31" x14ac:dyDescent="0.25">
      <c r="O52" s="2"/>
      <c r="P52" s="83">
        <v>0.98</v>
      </c>
      <c r="Q52" s="83">
        <f t="shared" si="2"/>
        <v>100.205</v>
      </c>
      <c r="T52" s="93" t="s">
        <v>106</v>
      </c>
      <c r="U52" s="88" t="s">
        <v>326</v>
      </c>
      <c r="W52" s="133">
        <v>42576</v>
      </c>
      <c r="X52" s="10">
        <v>105.05</v>
      </c>
      <c r="Y52" s="10">
        <v>105.2</v>
      </c>
      <c r="Z52" s="10">
        <v>104.42</v>
      </c>
      <c r="AA52" s="10">
        <v>104.65</v>
      </c>
      <c r="AB52" s="95">
        <v>3461300</v>
      </c>
      <c r="AC52" s="10">
        <v>104.02</v>
      </c>
      <c r="AD52" s="2">
        <f t="shared" si="0"/>
        <v>0.78000000000000114</v>
      </c>
      <c r="AE52" s="138">
        <f t="shared" si="1"/>
        <v>-4.4980380897693406E-3</v>
      </c>
    </row>
    <row r="53" spans="15:31" x14ac:dyDescent="0.25">
      <c r="P53" s="83">
        <v>0.97</v>
      </c>
      <c r="Q53" s="83">
        <f t="shared" si="2"/>
        <v>99.18249999999999</v>
      </c>
      <c r="T53" s="93" t="s">
        <v>107</v>
      </c>
      <c r="U53" s="90">
        <v>3971655</v>
      </c>
      <c r="W53" s="133">
        <v>42573</v>
      </c>
      <c r="X53" s="10">
        <v>104.77</v>
      </c>
      <c r="Y53" s="10">
        <v>105.2</v>
      </c>
      <c r="Z53" s="10">
        <v>104.5</v>
      </c>
      <c r="AA53" s="10">
        <v>105.13</v>
      </c>
      <c r="AB53" s="95">
        <v>3513900</v>
      </c>
      <c r="AC53" s="10">
        <v>104.49</v>
      </c>
      <c r="AD53" s="2">
        <f t="shared" si="0"/>
        <v>0.70000000000000284</v>
      </c>
      <c r="AE53" s="138">
        <f t="shared" si="1"/>
        <v>-6.8434559452523747E-3</v>
      </c>
    </row>
    <row r="54" spans="15:31" x14ac:dyDescent="0.25">
      <c r="P54" s="83">
        <v>0.96</v>
      </c>
      <c r="Q54" s="83">
        <f t="shared" si="2"/>
        <v>98.16</v>
      </c>
      <c r="T54" s="93" t="s">
        <v>110</v>
      </c>
      <c r="U54" s="90">
        <v>3171070</v>
      </c>
      <c r="W54" s="133">
        <v>42572</v>
      </c>
      <c r="X54" s="10">
        <v>106.37</v>
      </c>
      <c r="Y54" s="10">
        <v>106.74</v>
      </c>
      <c r="Z54" s="10">
        <v>105.61</v>
      </c>
      <c r="AA54" s="10">
        <v>105.85</v>
      </c>
      <c r="AB54" s="95">
        <v>3808900</v>
      </c>
      <c r="AC54" s="10">
        <v>105.21</v>
      </c>
      <c r="AD54" s="2">
        <f t="shared" si="0"/>
        <v>1.1299999999999955</v>
      </c>
      <c r="AE54" s="138">
        <f t="shared" si="1"/>
        <v>-1.8026565464897004E-3</v>
      </c>
    </row>
    <row r="55" spans="15:31" x14ac:dyDescent="0.25">
      <c r="P55" s="83">
        <v>0.95</v>
      </c>
      <c r="Q55" s="83">
        <f t="shared" si="2"/>
        <v>97.137499999999989</v>
      </c>
      <c r="T55" s="93" t="s">
        <v>108</v>
      </c>
      <c r="U55" s="88" t="s">
        <v>559</v>
      </c>
      <c r="W55" s="133">
        <v>42571</v>
      </c>
      <c r="X55" s="10">
        <v>105.69</v>
      </c>
      <c r="Y55" s="10">
        <v>106.28</v>
      </c>
      <c r="Z55" s="10">
        <v>105.56</v>
      </c>
      <c r="AA55" s="10">
        <v>106.04</v>
      </c>
      <c r="AB55" s="95">
        <v>2987400</v>
      </c>
      <c r="AC55" s="10">
        <v>105.4</v>
      </c>
      <c r="AD55" s="2">
        <f t="shared" si="0"/>
        <v>0.71999999999999886</v>
      </c>
      <c r="AE55" s="138">
        <f t="shared" si="1"/>
        <v>4.000762049914286E-3</v>
      </c>
    </row>
    <row r="56" spans="15:31" x14ac:dyDescent="0.25">
      <c r="P56" s="83">
        <v>0.94</v>
      </c>
      <c r="Q56" s="83">
        <f t="shared" si="2"/>
        <v>96.114999999999995</v>
      </c>
      <c r="T56" s="93" t="s">
        <v>111</v>
      </c>
      <c r="U56" s="88">
        <v>12.08</v>
      </c>
      <c r="W56" s="133">
        <v>42570</v>
      </c>
      <c r="X56" s="10">
        <v>104.99</v>
      </c>
      <c r="Y56" s="10">
        <v>105.94</v>
      </c>
      <c r="Z56" s="10">
        <v>104.89</v>
      </c>
      <c r="AA56" s="10">
        <v>105.62</v>
      </c>
      <c r="AB56" s="95">
        <v>3493900</v>
      </c>
      <c r="AC56" s="10">
        <v>104.98</v>
      </c>
      <c r="AD56" s="2">
        <f t="shared" si="0"/>
        <v>1.0499999999999972</v>
      </c>
      <c r="AE56" s="138">
        <f t="shared" si="1"/>
        <v>1.2398664759181166E-3</v>
      </c>
    </row>
    <row r="57" spans="15:31" x14ac:dyDescent="0.25">
      <c r="P57" s="83">
        <v>0.93</v>
      </c>
      <c r="Q57" s="83">
        <f t="shared" si="2"/>
        <v>95.092500000000001</v>
      </c>
      <c r="T57" s="93" t="s">
        <v>112</v>
      </c>
      <c r="U57" s="88">
        <v>8.48</v>
      </c>
      <c r="W57" s="133">
        <v>42569</v>
      </c>
      <c r="X57" s="10">
        <v>105.48</v>
      </c>
      <c r="Y57" s="10">
        <v>105.93</v>
      </c>
      <c r="Z57" s="10">
        <v>104.88</v>
      </c>
      <c r="AA57" s="10">
        <v>105.49</v>
      </c>
      <c r="AB57" s="95">
        <v>2185300</v>
      </c>
      <c r="AC57" s="10">
        <v>104.85</v>
      </c>
      <c r="AD57" s="2">
        <f t="shared" si="0"/>
        <v>1.0500000000000114</v>
      </c>
      <c r="AE57" s="138">
        <f t="shared" si="1"/>
        <v>-9.5365248903300781E-5</v>
      </c>
    </row>
    <row r="58" spans="15:31" x14ac:dyDescent="0.25">
      <c r="P58" s="83">
        <v>0.92</v>
      </c>
      <c r="Q58" s="83">
        <f t="shared" si="2"/>
        <v>94.070000000000007</v>
      </c>
      <c r="T58" s="93" t="s">
        <v>109</v>
      </c>
      <c r="U58" s="88" t="s">
        <v>560</v>
      </c>
      <c r="W58" s="133">
        <v>42566</v>
      </c>
      <c r="X58" s="10">
        <v>105.35</v>
      </c>
      <c r="Y58" s="10">
        <v>105.65</v>
      </c>
      <c r="Z58" s="10">
        <v>104.87</v>
      </c>
      <c r="AA58" s="10">
        <v>105.5</v>
      </c>
      <c r="AB58" s="95">
        <v>2836900</v>
      </c>
      <c r="AC58" s="10">
        <v>104.86</v>
      </c>
      <c r="AD58" s="2">
        <f t="shared" si="0"/>
        <v>0.78000000000000114</v>
      </c>
      <c r="AE58" s="138">
        <f t="shared" si="1"/>
        <v>3.4449760765549176E-3</v>
      </c>
    </row>
    <row r="59" spans="15:31" x14ac:dyDescent="0.25">
      <c r="P59" s="83">
        <v>0.91</v>
      </c>
      <c r="Q59" s="83">
        <f t="shared" si="2"/>
        <v>93.047499999999999</v>
      </c>
      <c r="W59" s="133">
        <v>42565</v>
      </c>
      <c r="X59" s="10">
        <v>105.98</v>
      </c>
      <c r="Y59" s="10">
        <v>105.99</v>
      </c>
      <c r="Z59" s="10">
        <v>104.94</v>
      </c>
      <c r="AA59" s="10">
        <v>105.14</v>
      </c>
      <c r="AB59" s="95">
        <v>3307400</v>
      </c>
      <c r="AC59" s="10">
        <v>104.5</v>
      </c>
      <c r="AD59" s="2">
        <f t="shared" si="0"/>
        <v>1.0499999999999972</v>
      </c>
      <c r="AE59" s="138">
        <f t="shared" si="1"/>
        <v>4.7869794159871581E-4</v>
      </c>
    </row>
    <row r="60" spans="15:31" x14ac:dyDescent="0.25">
      <c r="P60" s="83">
        <v>0.9</v>
      </c>
      <c r="Q60" s="83">
        <f t="shared" si="2"/>
        <v>92.025000000000006</v>
      </c>
      <c r="W60" s="133">
        <v>42564</v>
      </c>
      <c r="X60" s="10">
        <v>105.07</v>
      </c>
      <c r="Y60" s="10">
        <v>105.21</v>
      </c>
      <c r="Z60" s="10">
        <v>104.59</v>
      </c>
      <c r="AA60" s="10">
        <v>105.09</v>
      </c>
      <c r="AB60" s="95">
        <v>2950100</v>
      </c>
      <c r="AC60" s="10">
        <v>104.45</v>
      </c>
      <c r="AD60" s="2">
        <f t="shared" si="0"/>
        <v>0.61999999999999034</v>
      </c>
      <c r="AE60" s="138">
        <f t="shared" si="1"/>
        <v>5.5839029556175035E-3</v>
      </c>
    </row>
    <row r="61" spans="15:31" x14ac:dyDescent="0.25">
      <c r="W61" s="133">
        <v>42563</v>
      </c>
      <c r="X61" s="10">
        <v>104.23</v>
      </c>
      <c r="Y61" s="10">
        <v>105.06</v>
      </c>
      <c r="Z61" s="10">
        <v>104.09</v>
      </c>
      <c r="AA61" s="10">
        <v>104.5</v>
      </c>
      <c r="AB61" s="95">
        <v>3741400</v>
      </c>
      <c r="AC61" s="10">
        <v>103.87</v>
      </c>
      <c r="AD61" s="2">
        <f t="shared" si="0"/>
        <v>0.96999999999999886</v>
      </c>
      <c r="AE61" s="138">
        <f t="shared" si="1"/>
        <v>5.2259750314527231E-3</v>
      </c>
    </row>
    <row r="62" spans="15:31" x14ac:dyDescent="0.25">
      <c r="W62" s="133">
        <v>42562</v>
      </c>
      <c r="X62" s="10">
        <v>103.66</v>
      </c>
      <c r="Y62" s="10">
        <v>104.49</v>
      </c>
      <c r="Z62" s="10">
        <v>103.6</v>
      </c>
      <c r="AA62" s="10">
        <v>103.96</v>
      </c>
      <c r="AB62" s="95">
        <v>3317100</v>
      </c>
      <c r="AC62" s="10">
        <v>103.33</v>
      </c>
      <c r="AD62" s="2">
        <f t="shared" si="0"/>
        <v>0.89000000000000057</v>
      </c>
      <c r="AE62" s="138">
        <f t="shared" si="1"/>
        <v>2.9117732699213139E-3</v>
      </c>
    </row>
    <row r="63" spans="15:31" x14ac:dyDescent="0.25">
      <c r="W63" s="133">
        <v>42559</v>
      </c>
      <c r="X63" s="10">
        <v>102.91</v>
      </c>
      <c r="Y63" s="10">
        <v>103.74</v>
      </c>
      <c r="Z63" s="10">
        <v>102.57</v>
      </c>
      <c r="AA63" s="10">
        <v>103.66</v>
      </c>
      <c r="AB63" s="95">
        <v>3502900</v>
      </c>
      <c r="AC63" s="10">
        <v>103.03</v>
      </c>
      <c r="AD63" s="2">
        <f t="shared" si="0"/>
        <v>1.1700000000000017</v>
      </c>
      <c r="AE63" s="138">
        <f t="shared" si="1"/>
        <v>1.6576221016280313E-2</v>
      </c>
    </row>
    <row r="64" spans="15:31" x14ac:dyDescent="0.25">
      <c r="W64" s="133">
        <v>42558</v>
      </c>
      <c r="X64" s="10">
        <v>101.53</v>
      </c>
      <c r="Y64" s="10">
        <v>102.14</v>
      </c>
      <c r="Z64" s="10">
        <v>101.37</v>
      </c>
      <c r="AA64" s="10">
        <v>101.97</v>
      </c>
      <c r="AB64" s="95">
        <v>3051600</v>
      </c>
      <c r="AC64" s="10">
        <v>101.35</v>
      </c>
      <c r="AD64" s="2">
        <f t="shared" si="0"/>
        <v>0.76999999999999602</v>
      </c>
      <c r="AE64" s="138">
        <f t="shared" si="1"/>
        <v>5.7556812543415603E-3</v>
      </c>
    </row>
    <row r="65" spans="23:31" x14ac:dyDescent="0.25">
      <c r="W65" s="133">
        <v>42557</v>
      </c>
      <c r="X65" s="10">
        <v>100.55</v>
      </c>
      <c r="Y65" s="10">
        <v>101.49</v>
      </c>
      <c r="Z65" s="10">
        <v>99.31</v>
      </c>
      <c r="AA65" s="10">
        <v>101.38</v>
      </c>
      <c r="AB65" s="95">
        <v>5227500</v>
      </c>
      <c r="AC65" s="10">
        <v>100.77</v>
      </c>
      <c r="AD65" s="2">
        <f t="shared" si="0"/>
        <v>2.1799999999999926</v>
      </c>
      <c r="AE65" s="138">
        <f t="shared" si="1"/>
        <v>7.5992400759923306E-3</v>
      </c>
    </row>
    <row r="66" spans="23:31" x14ac:dyDescent="0.25">
      <c r="W66" s="133">
        <v>42556</v>
      </c>
      <c r="X66" s="10">
        <v>102.1</v>
      </c>
      <c r="Y66" s="10">
        <v>102.34</v>
      </c>
      <c r="Z66" s="10">
        <v>100.21</v>
      </c>
      <c r="AA66" s="10">
        <v>100.62</v>
      </c>
      <c r="AB66" s="95">
        <v>4311100</v>
      </c>
      <c r="AC66" s="10">
        <v>100.01</v>
      </c>
      <c r="AD66" s="2">
        <f t="shared" si="0"/>
        <v>2.1300000000000097</v>
      </c>
      <c r="AE66" s="138">
        <f t="shared" si="1"/>
        <v>-2.0566056213886963E-2</v>
      </c>
    </row>
    <row r="67" spans="23:31" x14ac:dyDescent="0.25">
      <c r="W67" s="133">
        <v>42552</v>
      </c>
      <c r="X67" s="10">
        <v>102.48</v>
      </c>
      <c r="Y67" s="10">
        <v>104.19</v>
      </c>
      <c r="Z67" s="10">
        <v>102.34</v>
      </c>
      <c r="AA67" s="10">
        <v>102.73</v>
      </c>
      <c r="AB67" s="95">
        <v>6578900</v>
      </c>
      <c r="AC67" s="10">
        <v>102.11</v>
      </c>
      <c r="AD67" s="2">
        <f>Y67-Z67</f>
        <v>1.8499999999999943</v>
      </c>
      <c r="AE67" s="138">
        <f>AC67/AC68-1</f>
        <v>1.7659177867161979E-3</v>
      </c>
    </row>
    <row r="68" spans="23:31" x14ac:dyDescent="0.25">
      <c r="W68" s="133">
        <v>42551</v>
      </c>
      <c r="X68" s="10">
        <v>100.87</v>
      </c>
      <c r="Y68" s="10">
        <v>102.57</v>
      </c>
      <c r="Z68" s="10">
        <v>100.57</v>
      </c>
      <c r="AA68" s="10">
        <v>102.55</v>
      </c>
      <c r="AB68" s="95">
        <v>5837700</v>
      </c>
      <c r="AC68" s="10">
        <v>101.93</v>
      </c>
      <c r="AD68" s="2">
        <f>Y68-Z68</f>
        <v>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7.75" customWidth="1"/>
    <col min="20" max="20" width="31" customWidth="1"/>
    <col min="21" max="21" width="36" bestFit="1" customWidth="1"/>
    <col min="23" max="23" width="14.625" customWidth="1"/>
    <col min="24" max="24" width="9" customWidth="1"/>
    <col min="25" max="27" width="7" bestFit="1" customWidth="1"/>
    <col min="28" max="28" width="10.125" bestFit="1" customWidth="1"/>
    <col min="29" max="29" width="10.25" bestFit="1" customWidth="1"/>
    <col min="30" max="30" width="11.25" customWidth="1"/>
    <col min="31" max="31" width="11.1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42646</v>
      </c>
      <c r="X2" s="10">
        <v>139.35</v>
      </c>
      <c r="Y2" s="10">
        <v>139.72</v>
      </c>
      <c r="Z2" s="10">
        <v>138.03</v>
      </c>
      <c r="AA2" s="10">
        <v>138.49</v>
      </c>
      <c r="AB2" s="95">
        <v>2721800</v>
      </c>
      <c r="AC2" s="10">
        <v>138.49</v>
      </c>
      <c r="AD2" s="2">
        <f>Y2-Z2</f>
        <v>1.6899999999999977</v>
      </c>
      <c r="AE2" s="138">
        <f>AC2/AC3-1</f>
        <v>-1.0785714285714176E-2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137.6</v>
      </c>
      <c r="W3" s="133">
        <v>42643</v>
      </c>
      <c r="X3" s="10">
        <v>139.18</v>
      </c>
      <c r="Y3" s="10">
        <v>140.47999999999999</v>
      </c>
      <c r="Z3" s="10">
        <v>138.41999999999999</v>
      </c>
      <c r="AA3" s="10">
        <v>140</v>
      </c>
      <c r="AB3" s="95">
        <v>3976700</v>
      </c>
      <c r="AC3" s="10">
        <v>140</v>
      </c>
      <c r="AD3" s="2">
        <f t="shared" ref="AD3:AD66" si="0">Y3-Z3</f>
        <v>2.0600000000000023</v>
      </c>
      <c r="AE3" s="138">
        <f t="shared" ref="AE3:AE66" si="1">AC3/AC4-1</f>
        <v>1.2145748987854255E-2</v>
      </c>
      <c r="AI3" t="s">
        <v>171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137.6</v>
      </c>
      <c r="R4" s="527">
        <v>-4.1000000000000003E-3</v>
      </c>
      <c r="W4" s="133">
        <v>42642</v>
      </c>
      <c r="X4" s="10">
        <v>140.18</v>
      </c>
      <c r="Y4" s="10">
        <v>140.28</v>
      </c>
      <c r="Z4" s="10">
        <v>137.84</v>
      </c>
      <c r="AA4" s="10">
        <v>138.32</v>
      </c>
      <c r="AB4" s="95">
        <v>2201000</v>
      </c>
      <c r="AC4" s="10">
        <v>138.32</v>
      </c>
      <c r="AD4" s="2">
        <f t="shared" si="0"/>
        <v>2.4399999999999977</v>
      </c>
      <c r="AE4" s="138">
        <f t="shared" si="1"/>
        <v>-1.4884979702300405E-2</v>
      </c>
      <c r="AI4" t="s">
        <v>172</v>
      </c>
      <c r="AJ4">
        <v>-10</v>
      </c>
      <c r="AK4" t="s">
        <v>169</v>
      </c>
      <c r="AL4" t="s">
        <v>169</v>
      </c>
      <c r="AO4" s="234">
        <v>-1153.98</v>
      </c>
      <c r="AP4" t="s">
        <v>169</v>
      </c>
      <c r="AQ4" t="s">
        <v>169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42641</v>
      </c>
      <c r="X5" s="10">
        <v>141.13</v>
      </c>
      <c r="Y5" s="10">
        <v>141.71</v>
      </c>
      <c r="Z5" s="10">
        <v>139.66</v>
      </c>
      <c r="AA5" s="10">
        <v>140.41</v>
      </c>
      <c r="AB5" s="95">
        <v>1990400</v>
      </c>
      <c r="AC5" s="10">
        <v>140.41</v>
      </c>
      <c r="AD5" s="2">
        <f t="shared" si="0"/>
        <v>2.0500000000000114</v>
      </c>
      <c r="AE5" s="138">
        <f t="shared" si="1"/>
        <v>-2.6990553306341925E-3</v>
      </c>
      <c r="AI5" t="s">
        <v>170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42640</v>
      </c>
      <c r="X6" s="10">
        <v>139.99</v>
      </c>
      <c r="Y6" s="10">
        <v>140.84</v>
      </c>
      <c r="Z6" s="10">
        <v>138.69</v>
      </c>
      <c r="AA6" s="10">
        <v>140.79</v>
      </c>
      <c r="AB6" s="95">
        <v>3048600</v>
      </c>
      <c r="AC6" s="10">
        <v>140.79</v>
      </c>
      <c r="AD6" s="2">
        <f t="shared" si="0"/>
        <v>2.1500000000000057</v>
      </c>
      <c r="AE6" s="138">
        <f t="shared" si="1"/>
        <v>7.6581734898366616E-3</v>
      </c>
      <c r="AI6" t="s">
        <v>168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185</v>
      </c>
      <c r="Q7" s="2">
        <f>Q10+Q8</f>
        <v>176.70000000000073</v>
      </c>
      <c r="R7">
        <v>0</v>
      </c>
      <c r="W7" s="133">
        <v>42639</v>
      </c>
      <c r="X7" s="10">
        <v>139.94999999999999</v>
      </c>
      <c r="Y7" s="10">
        <v>140.16999999999999</v>
      </c>
      <c r="Z7" s="10">
        <v>138.9</v>
      </c>
      <c r="AA7" s="10">
        <v>139.72</v>
      </c>
      <c r="AB7" s="95">
        <v>2636500</v>
      </c>
      <c r="AC7" s="10">
        <v>139.72</v>
      </c>
      <c r="AD7" s="2">
        <f t="shared" si="0"/>
        <v>1.2699999999999818</v>
      </c>
      <c r="AE7" s="138">
        <f t="shared" si="1"/>
        <v>-5.6223756316275963E-3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42636</v>
      </c>
      <c r="X8" s="10">
        <v>141.02000000000001</v>
      </c>
      <c r="Y8" s="10">
        <v>141.78</v>
      </c>
      <c r="Z8" s="10">
        <v>140.36000000000001</v>
      </c>
      <c r="AA8" s="10">
        <v>140.51</v>
      </c>
      <c r="AB8" s="95">
        <v>2802000</v>
      </c>
      <c r="AC8" s="10">
        <v>140.51</v>
      </c>
      <c r="AD8" s="2">
        <f t="shared" si="0"/>
        <v>1.4199999999999875</v>
      </c>
      <c r="AE8" s="138">
        <f t="shared" si="1"/>
        <v>-3.7577992058990262E-3</v>
      </c>
    </row>
    <row r="9" spans="1:43" x14ac:dyDescent="0.25">
      <c r="O9" s="11" t="s">
        <v>222</v>
      </c>
      <c r="Q9" s="138">
        <f>IF(Q2=0, 0, Q8/Q6)</f>
        <v>0</v>
      </c>
      <c r="W9" s="133">
        <v>42635</v>
      </c>
      <c r="X9" s="10">
        <v>140.49</v>
      </c>
      <c r="Y9" s="10">
        <v>141.41</v>
      </c>
      <c r="Z9" s="10">
        <v>140.33000000000001</v>
      </c>
      <c r="AA9" s="10">
        <v>141.04</v>
      </c>
      <c r="AB9" s="95">
        <v>3018300</v>
      </c>
      <c r="AC9" s="10">
        <v>141.04</v>
      </c>
      <c r="AD9" s="2">
        <f t="shared" si="0"/>
        <v>1.0799999999999841</v>
      </c>
      <c r="AE9" s="138">
        <f t="shared" si="1"/>
        <v>8.0766206847258104E-3</v>
      </c>
    </row>
    <row r="10" spans="1:43" x14ac:dyDescent="0.25">
      <c r="O10" s="11" t="s">
        <v>221</v>
      </c>
      <c r="P10" s="34"/>
      <c r="Q10" s="2">
        <f>M33</f>
        <v>176.70000000000073</v>
      </c>
      <c r="W10" s="133">
        <v>42634</v>
      </c>
      <c r="X10" s="10">
        <v>138.19999999999999</v>
      </c>
      <c r="Y10" s="10">
        <v>139.96</v>
      </c>
      <c r="Z10" s="10">
        <v>137.99</v>
      </c>
      <c r="AA10" s="10">
        <v>139.91</v>
      </c>
      <c r="AB10" s="95">
        <v>3506600</v>
      </c>
      <c r="AC10" s="10">
        <v>139.91</v>
      </c>
      <c r="AD10" s="2">
        <f t="shared" si="0"/>
        <v>1.9699999999999989</v>
      </c>
      <c r="AE10" s="138">
        <f t="shared" si="1"/>
        <v>1.7749327125918368E-2</v>
      </c>
    </row>
    <row r="11" spans="1:43" x14ac:dyDescent="0.25">
      <c r="O11" s="11" t="s">
        <v>182</v>
      </c>
      <c r="P11" s="34"/>
      <c r="Q11" s="138">
        <f>IF(U58="N/A (N/A)", 0, VALUE(TRIM(CLEAN(MID(U58, FIND("(", U58)+1, 5)))))</f>
        <v>1.7899999999999999E-2</v>
      </c>
      <c r="W11" s="133">
        <v>42633</v>
      </c>
      <c r="X11" s="10">
        <v>138.13</v>
      </c>
      <c r="Y11" s="10">
        <v>138.53</v>
      </c>
      <c r="Z11" s="10">
        <v>137.06</v>
      </c>
      <c r="AA11" s="10">
        <v>137.47</v>
      </c>
      <c r="AB11" s="95">
        <v>2425700</v>
      </c>
      <c r="AC11" s="10">
        <v>137.47</v>
      </c>
      <c r="AD11" s="2">
        <f t="shared" si="0"/>
        <v>1.4699999999999989</v>
      </c>
      <c r="AE11" s="138">
        <f t="shared" si="1"/>
        <v>-1.5252760023243273E-3</v>
      </c>
    </row>
    <row r="12" spans="1:43" x14ac:dyDescent="0.25">
      <c r="W12" s="133">
        <v>42632</v>
      </c>
      <c r="X12" s="10">
        <v>138.68</v>
      </c>
      <c r="Y12" s="10">
        <v>139.38999999999999</v>
      </c>
      <c r="Z12" s="10">
        <v>137.52000000000001</v>
      </c>
      <c r="AA12" s="10">
        <v>137.68</v>
      </c>
      <c r="AB12" s="95">
        <v>3239500</v>
      </c>
      <c r="AC12" s="10">
        <v>137.68</v>
      </c>
      <c r="AD12" s="2">
        <f t="shared" si="0"/>
        <v>1.8699999999999761</v>
      </c>
      <c r="AE12" s="138">
        <f t="shared" si="1"/>
        <v>-5.7052069040224307E-3</v>
      </c>
    </row>
    <row r="13" spans="1:43" x14ac:dyDescent="0.25">
      <c r="W13" s="133">
        <v>42629</v>
      </c>
      <c r="X13" s="10">
        <v>135.61000000000001</v>
      </c>
      <c r="Y13" s="10">
        <v>138.55000000000001</v>
      </c>
      <c r="Z13" s="10">
        <v>135.53</v>
      </c>
      <c r="AA13" s="10">
        <v>138.47</v>
      </c>
      <c r="AB13" s="95">
        <v>7421900</v>
      </c>
      <c r="AC13" s="10">
        <v>138.47</v>
      </c>
      <c r="AD13" s="2">
        <f t="shared" si="0"/>
        <v>3.0200000000000102</v>
      </c>
      <c r="AE13" s="138">
        <f t="shared" si="1"/>
        <v>2.1089890126096744E-2</v>
      </c>
    </row>
    <row r="14" spans="1:43" x14ac:dyDescent="0.25">
      <c r="W14" s="133">
        <v>42628</v>
      </c>
      <c r="X14" s="10">
        <v>133.03</v>
      </c>
      <c r="Y14" s="10">
        <v>136.09</v>
      </c>
      <c r="Z14" s="10">
        <v>132.88</v>
      </c>
      <c r="AA14" s="10">
        <v>135.61000000000001</v>
      </c>
      <c r="AB14" s="95">
        <v>3302900</v>
      </c>
      <c r="AC14" s="10">
        <v>135.61000000000001</v>
      </c>
      <c r="AD14" s="2">
        <f t="shared" si="0"/>
        <v>3.210000000000008</v>
      </c>
      <c r="AE14" s="138">
        <f t="shared" si="1"/>
        <v>1.4361582766100778E-2</v>
      </c>
    </row>
    <row r="15" spans="1:43" x14ac:dyDescent="0.25">
      <c r="W15" s="133">
        <v>42627</v>
      </c>
      <c r="X15" s="10">
        <v>133.87</v>
      </c>
      <c r="Y15" s="10">
        <v>134.69</v>
      </c>
      <c r="Z15" s="10">
        <v>132.97999999999999</v>
      </c>
      <c r="AA15" s="10">
        <v>133.69</v>
      </c>
      <c r="AB15" s="95">
        <v>4592400</v>
      </c>
      <c r="AC15" s="10">
        <v>133.69</v>
      </c>
      <c r="AD15" s="2">
        <f t="shared" si="0"/>
        <v>1.710000000000008</v>
      </c>
      <c r="AE15" s="138">
        <f t="shared" si="1"/>
        <v>-1.9410227696901039E-3</v>
      </c>
    </row>
    <row r="16" spans="1:43" x14ac:dyDescent="0.25">
      <c r="W16" s="133">
        <v>42626</v>
      </c>
      <c r="X16" s="10">
        <v>134.24</v>
      </c>
      <c r="Y16" s="10">
        <v>135.15</v>
      </c>
      <c r="Z16" s="10">
        <v>133.37</v>
      </c>
      <c r="AA16" s="10">
        <v>133.94999999999999</v>
      </c>
      <c r="AB16" s="95">
        <v>3331500</v>
      </c>
      <c r="AC16" s="10">
        <v>133.94999999999999</v>
      </c>
      <c r="AD16" s="2">
        <f t="shared" si="0"/>
        <v>1.7800000000000011</v>
      </c>
      <c r="AE16" s="138">
        <f t="shared" si="1"/>
        <v>-1.1657935512432771E-2</v>
      </c>
    </row>
    <row r="17" spans="1:31" x14ac:dyDescent="0.25">
      <c r="W17" s="133">
        <v>42625</v>
      </c>
      <c r="X17" s="10">
        <v>132.71</v>
      </c>
      <c r="Y17" s="10">
        <v>135.72</v>
      </c>
      <c r="Z17" s="10">
        <v>132.38999999999999</v>
      </c>
      <c r="AA17" s="10">
        <v>135.53</v>
      </c>
      <c r="AB17" s="95">
        <v>3457400</v>
      </c>
      <c r="AC17" s="10">
        <v>135.53</v>
      </c>
      <c r="AD17" s="2">
        <f t="shared" si="0"/>
        <v>3.3300000000000125</v>
      </c>
      <c r="AE17" s="138">
        <f t="shared" si="1"/>
        <v>1.4294267325250631E-2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42622</v>
      </c>
      <c r="X18" s="10">
        <v>134.71</v>
      </c>
      <c r="Y18" s="10">
        <v>135.15</v>
      </c>
      <c r="Z18" s="10">
        <v>133.62</v>
      </c>
      <c r="AA18" s="10">
        <v>133.62</v>
      </c>
      <c r="AB18" s="95">
        <v>3322300</v>
      </c>
      <c r="AC18" s="10">
        <v>133.62</v>
      </c>
      <c r="AD18" s="2">
        <f t="shared" si="0"/>
        <v>1.5300000000000011</v>
      </c>
      <c r="AE18" s="138">
        <f t="shared" si="1"/>
        <v>-1.3437684583579412E-2</v>
      </c>
    </row>
    <row r="19" spans="1:31" x14ac:dyDescent="0.25">
      <c r="W19" s="133">
        <v>42621</v>
      </c>
      <c r="X19" s="10">
        <v>134.47</v>
      </c>
      <c r="Y19" s="10">
        <v>135.62</v>
      </c>
      <c r="Z19" s="10">
        <v>134.41</v>
      </c>
      <c r="AA19" s="10">
        <v>135.44</v>
      </c>
      <c r="AB19" s="95">
        <v>2826700</v>
      </c>
      <c r="AC19" s="10">
        <v>135.44</v>
      </c>
      <c r="AD19" s="2">
        <f t="shared" si="0"/>
        <v>1.210000000000008</v>
      </c>
      <c r="AE19" s="138">
        <f t="shared" si="1"/>
        <v>3.3335802652048052E-3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42620</v>
      </c>
      <c r="X20" s="10">
        <v>135</v>
      </c>
      <c r="Y20" s="10">
        <v>135.96</v>
      </c>
      <c r="Z20" s="10">
        <v>134.19999999999999</v>
      </c>
      <c r="AA20" s="10">
        <v>134.99</v>
      </c>
      <c r="AB20" s="95">
        <v>2816300</v>
      </c>
      <c r="AC20" s="10">
        <v>134.99</v>
      </c>
      <c r="AD20" s="2">
        <f t="shared" si="0"/>
        <v>1.7600000000000193</v>
      </c>
      <c r="AE20" s="138" t="e">
        <f t="shared" si="1"/>
        <v>#DIV/0!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42620</v>
      </c>
      <c r="X21" s="10" t="s">
        <v>243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42619</v>
      </c>
      <c r="X22" s="10">
        <v>136.62</v>
      </c>
      <c r="Y22" s="10">
        <v>136.85</v>
      </c>
      <c r="Z22" s="10">
        <v>135.63</v>
      </c>
      <c r="AA22" s="10">
        <v>135.97</v>
      </c>
      <c r="AB22" s="95">
        <v>2242400</v>
      </c>
      <c r="AC22" s="10">
        <v>135.35</v>
      </c>
      <c r="AD22" s="2">
        <f t="shared" si="0"/>
        <v>1.2199999999999989</v>
      </c>
      <c r="AE22" s="138">
        <f t="shared" si="1"/>
        <v>-4.633034269745484E-3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42615</v>
      </c>
      <c r="X23" s="10">
        <v>136.5</v>
      </c>
      <c r="Y23" s="10">
        <v>136.78</v>
      </c>
      <c r="Z23" s="10">
        <v>135.76</v>
      </c>
      <c r="AA23" s="10">
        <v>136.61000000000001</v>
      </c>
      <c r="AB23" s="95">
        <v>2390500</v>
      </c>
      <c r="AC23" s="10">
        <v>135.97999999999999</v>
      </c>
      <c r="AD23" s="2">
        <f t="shared" si="0"/>
        <v>1.0200000000000102</v>
      </c>
      <c r="AE23" s="138">
        <f t="shared" si="1"/>
        <v>6.3647128478387938E-3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42614</v>
      </c>
      <c r="X24" s="10">
        <v>136.82</v>
      </c>
      <c r="Y24" s="10">
        <v>136.97999999999999</v>
      </c>
      <c r="Z24" s="10">
        <v>135.35</v>
      </c>
      <c r="AA24" s="10">
        <v>135.74</v>
      </c>
      <c r="AB24" s="95">
        <v>2765400</v>
      </c>
      <c r="AC24" s="10">
        <v>135.12</v>
      </c>
      <c r="AD24" s="2">
        <f t="shared" si="0"/>
        <v>1.6299999999999955</v>
      </c>
      <c r="AE24" s="138">
        <f t="shared" si="1"/>
        <v>-2.2153300841823986E-3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42613</v>
      </c>
      <c r="X25" s="10">
        <v>136.55000000000001</v>
      </c>
      <c r="Y25" s="10">
        <v>136.82</v>
      </c>
      <c r="Z25" s="10">
        <v>135.55000000000001</v>
      </c>
      <c r="AA25" s="10">
        <v>136.05000000000001</v>
      </c>
      <c r="AB25" s="95">
        <v>2837300</v>
      </c>
      <c r="AC25" s="10">
        <v>135.41999999999999</v>
      </c>
      <c r="AD25" s="2">
        <f t="shared" si="0"/>
        <v>1.2699999999999818</v>
      </c>
      <c r="AE25" s="138">
        <f t="shared" si="1"/>
        <v>-6.0187903699355783E-3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42612</v>
      </c>
      <c r="X26" s="10">
        <v>137.27000000000001</v>
      </c>
      <c r="Y26" s="10">
        <v>137.69</v>
      </c>
      <c r="Z26" s="10">
        <v>136.24</v>
      </c>
      <c r="AA26" s="10">
        <v>136.87</v>
      </c>
      <c r="AB26" s="95">
        <v>2026600</v>
      </c>
      <c r="AC26" s="10">
        <v>136.24</v>
      </c>
      <c r="AD26" s="2">
        <f t="shared" si="0"/>
        <v>1.4499999999999886</v>
      </c>
      <c r="AE26" s="138">
        <f t="shared" si="1"/>
        <v>-2.9274004683839117E-3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42611</v>
      </c>
      <c r="X27" s="10">
        <v>137.19999999999999</v>
      </c>
      <c r="Y27" s="10">
        <v>138.04</v>
      </c>
      <c r="Z27" s="10">
        <v>136.47999999999999</v>
      </c>
      <c r="AA27" s="10">
        <v>137.27000000000001</v>
      </c>
      <c r="AB27" s="95">
        <v>2315900</v>
      </c>
      <c r="AC27" s="10">
        <v>136.63999999999999</v>
      </c>
      <c r="AD27" s="2">
        <f t="shared" si="0"/>
        <v>1.5600000000000023</v>
      </c>
      <c r="AE27" s="138">
        <f t="shared" si="1"/>
        <v>4.779763217883426E-3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42608</v>
      </c>
      <c r="X28" s="10">
        <v>137.66999999999999</v>
      </c>
      <c r="Y28" s="10">
        <v>138.30000000000001</v>
      </c>
      <c r="Z28" s="10">
        <v>135.99</v>
      </c>
      <c r="AA28" s="10">
        <v>136.62</v>
      </c>
      <c r="AB28" s="95">
        <v>3082400</v>
      </c>
      <c r="AC28" s="10">
        <v>135.99</v>
      </c>
      <c r="AD28" s="2">
        <f t="shared" si="0"/>
        <v>2.3100000000000023</v>
      </c>
      <c r="AE28" s="138">
        <f t="shared" si="1"/>
        <v>-4.9754884027217727E-3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42607</v>
      </c>
      <c r="X29" s="10">
        <v>139.75</v>
      </c>
      <c r="Y29" s="10">
        <v>139.75</v>
      </c>
      <c r="Z29" s="10">
        <v>137.03</v>
      </c>
      <c r="AA29" s="10">
        <v>137.30000000000001</v>
      </c>
      <c r="AB29" s="95">
        <v>3891000</v>
      </c>
      <c r="AC29" s="10">
        <v>136.66999999999999</v>
      </c>
      <c r="AD29" s="2">
        <f t="shared" si="0"/>
        <v>2.7199999999999989</v>
      </c>
      <c r="AE29" s="138">
        <f t="shared" si="1"/>
        <v>-1.8386841916253727E-2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42606</v>
      </c>
      <c r="X30" s="10">
        <v>142</v>
      </c>
      <c r="Y30" s="10">
        <v>142.08000000000001</v>
      </c>
      <c r="Z30" s="10">
        <v>139.51</v>
      </c>
      <c r="AA30" s="10">
        <v>139.87</v>
      </c>
      <c r="AB30" s="95">
        <v>2529800</v>
      </c>
      <c r="AC30" s="10">
        <v>139.22999999999999</v>
      </c>
      <c r="AD30" s="2">
        <f t="shared" si="0"/>
        <v>2.5700000000000216</v>
      </c>
      <c r="AE30" s="138">
        <f t="shared" si="1"/>
        <v>-1.5067911714770954E-2</v>
      </c>
    </row>
    <row r="31" spans="1:31" x14ac:dyDescent="0.25">
      <c r="G31" s="3"/>
      <c r="H31" s="233"/>
      <c r="W31" s="133">
        <v>42605</v>
      </c>
      <c r="X31" s="10">
        <v>142.72999999999999</v>
      </c>
      <c r="Y31" s="10">
        <v>142.87</v>
      </c>
      <c r="Z31" s="10">
        <v>141.75</v>
      </c>
      <c r="AA31" s="10">
        <v>142.01</v>
      </c>
      <c r="AB31" s="95">
        <v>2295500</v>
      </c>
      <c r="AC31" s="10">
        <v>141.36000000000001</v>
      </c>
      <c r="AD31" s="2">
        <f t="shared" si="0"/>
        <v>1.1200000000000045</v>
      </c>
      <c r="AE31" s="138">
        <f t="shared" si="1"/>
        <v>-5.6561085972839376E-4</v>
      </c>
    </row>
    <row r="32" spans="1:31" x14ac:dyDescent="0.25">
      <c r="W32" s="133">
        <v>42604</v>
      </c>
      <c r="X32" s="10">
        <v>142.11000000000001</v>
      </c>
      <c r="Y32" s="10">
        <v>143</v>
      </c>
      <c r="Z32" s="10">
        <v>141.71</v>
      </c>
      <c r="AA32" s="10">
        <v>142.09</v>
      </c>
      <c r="AB32" s="95">
        <v>1587900</v>
      </c>
      <c r="AC32" s="10">
        <v>141.44</v>
      </c>
      <c r="AD32" s="2">
        <f t="shared" si="0"/>
        <v>1.289999999999992</v>
      </c>
      <c r="AE32" s="138">
        <f t="shared" si="1"/>
        <v>3.5363179857150762E-4</v>
      </c>
    </row>
    <row r="33" spans="1:31" x14ac:dyDescent="0.25">
      <c r="L33" t="s">
        <v>221</v>
      </c>
      <c r="M33" s="2">
        <f>M44+K44-F44</f>
        <v>176.70000000000073</v>
      </c>
      <c r="W33" s="133">
        <v>42601</v>
      </c>
      <c r="X33" s="10">
        <v>141.65</v>
      </c>
      <c r="Y33" s="10">
        <v>142.25</v>
      </c>
      <c r="Z33" s="10">
        <v>141.22</v>
      </c>
      <c r="AA33" s="10">
        <v>142.04</v>
      </c>
      <c r="AB33" s="95">
        <v>1950200</v>
      </c>
      <c r="AC33" s="10">
        <v>141.38999999999999</v>
      </c>
      <c r="AD33" s="2">
        <f t="shared" si="0"/>
        <v>1.0300000000000011</v>
      </c>
      <c r="AE33" s="138">
        <f t="shared" si="1"/>
        <v>-9.1859807801031312E-4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42600</v>
      </c>
      <c r="X34" s="10">
        <v>141.66999999999999</v>
      </c>
      <c r="Y34" s="10">
        <v>142.84</v>
      </c>
      <c r="Z34" s="10">
        <v>141.27000000000001</v>
      </c>
      <c r="AA34" s="10">
        <v>142.16999999999999</v>
      </c>
      <c r="AB34" s="95">
        <v>1572700</v>
      </c>
      <c r="AC34" s="10">
        <v>141.52000000000001</v>
      </c>
      <c r="AD34" s="2">
        <f t="shared" si="0"/>
        <v>1.5699999999999932</v>
      </c>
      <c r="AE34" s="138">
        <f t="shared" si="1"/>
        <v>3.2610236778676249E-3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42599</v>
      </c>
      <c r="X35" s="10">
        <v>141.29</v>
      </c>
      <c r="Y35" s="10">
        <v>141.91</v>
      </c>
      <c r="Z35" s="10">
        <v>140.66</v>
      </c>
      <c r="AA35" s="10">
        <v>141.71</v>
      </c>
      <c r="AB35" s="95">
        <v>1849100</v>
      </c>
      <c r="AC35" s="10">
        <v>141.06</v>
      </c>
      <c r="AD35" s="2">
        <f t="shared" si="0"/>
        <v>1.25</v>
      </c>
      <c r="AE35" s="138">
        <f t="shared" si="1"/>
        <v>4.4862208929714598E-3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42598</v>
      </c>
      <c r="X36" s="10">
        <v>141.15</v>
      </c>
      <c r="Y36" s="10">
        <v>141.62</v>
      </c>
      <c r="Z36" s="10">
        <v>140.33000000000001</v>
      </c>
      <c r="AA36" s="10">
        <v>141.08000000000001</v>
      </c>
      <c r="AB36" s="95">
        <v>1688500</v>
      </c>
      <c r="AC36" s="10">
        <v>140.43</v>
      </c>
      <c r="AD36" s="2">
        <f t="shared" si="0"/>
        <v>1.289999999999992</v>
      </c>
      <c r="AE36" s="138">
        <f t="shared" si="1"/>
        <v>-3.8306022557990094E-3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42597</v>
      </c>
      <c r="X37" s="10">
        <v>142.96</v>
      </c>
      <c r="Y37" s="10">
        <v>143.11000000000001</v>
      </c>
      <c r="Z37" s="10">
        <v>141.49</v>
      </c>
      <c r="AA37" s="10">
        <v>141.62</v>
      </c>
      <c r="AB37" s="95">
        <v>2369600</v>
      </c>
      <c r="AC37" s="10">
        <v>140.97</v>
      </c>
      <c r="AD37" s="2">
        <f t="shared" si="0"/>
        <v>1.6200000000000045</v>
      </c>
      <c r="AE37" s="138">
        <f t="shared" si="1"/>
        <v>-8.789199831247374E-3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42594</v>
      </c>
      <c r="X38" s="10">
        <v>142.16</v>
      </c>
      <c r="Y38" s="10">
        <v>143.13999999999999</v>
      </c>
      <c r="Z38" s="10">
        <v>141.5</v>
      </c>
      <c r="AA38" s="10">
        <v>142.88</v>
      </c>
      <c r="AB38" s="95">
        <v>1787900</v>
      </c>
      <c r="AC38" s="10">
        <v>142.22</v>
      </c>
      <c r="AD38" s="2">
        <f t="shared" si="0"/>
        <v>1.6399999999999864</v>
      </c>
      <c r="AE38" s="138">
        <f t="shared" si="1"/>
        <v>1.7609354088892193E-3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42593</v>
      </c>
      <c r="X39" s="10">
        <v>142.24</v>
      </c>
      <c r="Y39" s="10">
        <v>143.06</v>
      </c>
      <c r="Z39" s="10">
        <v>141.44</v>
      </c>
      <c r="AA39" s="10">
        <v>142.63</v>
      </c>
      <c r="AB39" s="95">
        <v>1857500</v>
      </c>
      <c r="AC39" s="10">
        <v>141.97</v>
      </c>
      <c r="AD39" s="2">
        <f t="shared" si="0"/>
        <v>1.6200000000000045</v>
      </c>
      <c r="AE39" s="138">
        <f t="shared" si="1"/>
        <v>3.0380104564080579E-3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42592</v>
      </c>
      <c r="X40" s="10">
        <v>141.87</v>
      </c>
      <c r="Y40" s="10">
        <v>142.34</v>
      </c>
      <c r="Z40" s="10">
        <v>140.93</v>
      </c>
      <c r="AA40" s="10">
        <v>142.19</v>
      </c>
      <c r="AB40" s="95">
        <v>1866300</v>
      </c>
      <c r="AC40" s="10">
        <v>141.54</v>
      </c>
      <c r="AD40" s="2">
        <f t="shared" si="0"/>
        <v>1.4099999999999966</v>
      </c>
      <c r="AE40" s="138">
        <f t="shared" si="1"/>
        <v>2.6209534603669482E-3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84" t="s">
        <v>78</v>
      </c>
      <c r="P41" s="584"/>
      <c r="Q41" s="34"/>
      <c r="W41" s="133">
        <v>42591</v>
      </c>
      <c r="X41" s="10">
        <v>142.55000000000001</v>
      </c>
      <c r="Y41" s="10">
        <v>143.13</v>
      </c>
      <c r="Z41" s="10">
        <v>141.68</v>
      </c>
      <c r="AA41" s="10">
        <v>141.82</v>
      </c>
      <c r="AB41" s="95">
        <v>2140700</v>
      </c>
      <c r="AC41" s="10">
        <v>141.16999999999999</v>
      </c>
      <c r="AD41" s="2">
        <f t="shared" si="0"/>
        <v>1.4499999999999886</v>
      </c>
      <c r="AE41" s="138">
        <f t="shared" si="1"/>
        <v>-2.1911224201300872E-3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151.36000000000001</v>
      </c>
      <c r="Q42" s="34"/>
      <c r="T42" s="91" t="s">
        <v>113</v>
      </c>
      <c r="W42" s="133">
        <v>42590</v>
      </c>
      <c r="X42" s="10">
        <v>142.61000000000001</v>
      </c>
      <c r="Y42" s="10">
        <v>143.07</v>
      </c>
      <c r="Z42" s="10">
        <v>141.86000000000001</v>
      </c>
      <c r="AA42" s="10">
        <v>142.13</v>
      </c>
      <c r="AB42" s="95">
        <v>1846400</v>
      </c>
      <c r="AC42" s="10">
        <v>141.47999999999999</v>
      </c>
      <c r="AD42" s="2">
        <f t="shared" si="0"/>
        <v>1.2099999999999795</v>
      </c>
      <c r="AE42" s="138">
        <f t="shared" si="1"/>
        <v>-5.9720368158506787E-3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149.98400000000001</v>
      </c>
      <c r="Q43" s="34"/>
      <c r="T43" s="128" t="s">
        <v>98</v>
      </c>
      <c r="U43" s="98">
        <v>140</v>
      </c>
      <c r="W43" s="133">
        <v>42587</v>
      </c>
      <c r="X43" s="10">
        <v>143.33000000000001</v>
      </c>
      <c r="Y43" s="10">
        <v>143.54</v>
      </c>
      <c r="Z43" s="10">
        <v>142.4</v>
      </c>
      <c r="AA43" s="10">
        <v>142.99</v>
      </c>
      <c r="AB43" s="95">
        <v>2000100</v>
      </c>
      <c r="AC43" s="10">
        <v>142.33000000000001</v>
      </c>
      <c r="AD43" s="2">
        <f t="shared" si="0"/>
        <v>1.1399999999999864</v>
      </c>
      <c r="AE43" s="138">
        <f t="shared" si="1"/>
        <v>1.9711369236183884E-3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148.608</v>
      </c>
      <c r="Q44" s="34"/>
      <c r="T44" s="93" t="s">
        <v>99</v>
      </c>
      <c r="U44" s="88">
        <v>139.35</v>
      </c>
      <c r="W44" s="133">
        <v>42586</v>
      </c>
      <c r="X44" s="10">
        <v>143.1</v>
      </c>
      <c r="Y44" s="10">
        <v>143.47999999999999</v>
      </c>
      <c r="Z44" s="10">
        <v>142.26</v>
      </c>
      <c r="AA44" s="10">
        <v>142.71</v>
      </c>
      <c r="AB44" s="95">
        <v>1890900</v>
      </c>
      <c r="AC44" s="10">
        <v>142.05000000000001</v>
      </c>
      <c r="AD44" s="2">
        <f t="shared" si="0"/>
        <v>1.2199999999999989</v>
      </c>
      <c r="AE44" s="138">
        <f t="shared" si="1"/>
        <v>-1.1953311770495079E-3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147.232</v>
      </c>
      <c r="Q45" s="83"/>
      <c r="T45" s="93" t="s">
        <v>100</v>
      </c>
      <c r="U45" s="88" t="s">
        <v>561</v>
      </c>
      <c r="W45" s="133">
        <v>42585</v>
      </c>
      <c r="X45" s="10">
        <v>143.33000000000001</v>
      </c>
      <c r="Y45" s="10">
        <v>143.62</v>
      </c>
      <c r="Z45" s="10">
        <v>142.43</v>
      </c>
      <c r="AA45" s="10">
        <v>142.88</v>
      </c>
      <c r="AB45" s="95">
        <v>1963600</v>
      </c>
      <c r="AC45" s="10">
        <v>142.22</v>
      </c>
      <c r="AD45" s="2">
        <f t="shared" si="0"/>
        <v>1.1899999999999977</v>
      </c>
      <c r="AE45" s="138">
        <f t="shared" si="1"/>
        <v>-2.0349449161461974E-3</v>
      </c>
    </row>
    <row r="46" spans="1:31" x14ac:dyDescent="0.25">
      <c r="O46" s="83">
        <v>1.06</v>
      </c>
      <c r="P46" s="83">
        <f t="shared" si="5"/>
        <v>145.85599999999999</v>
      </c>
      <c r="Q46" s="83"/>
      <c r="T46" s="93" t="s">
        <v>101</v>
      </c>
      <c r="U46" s="88" t="s">
        <v>562</v>
      </c>
      <c r="W46" s="133">
        <v>42584</v>
      </c>
      <c r="X46" s="10">
        <v>143.81</v>
      </c>
      <c r="Y46" s="10">
        <v>143.97</v>
      </c>
      <c r="Z46" s="10">
        <v>142.34</v>
      </c>
      <c r="AA46" s="10">
        <v>143.16999999999999</v>
      </c>
      <c r="AB46" s="95">
        <v>2679100</v>
      </c>
      <c r="AC46" s="10">
        <v>142.51</v>
      </c>
      <c r="AD46" s="2">
        <f t="shared" si="0"/>
        <v>1.6299999999999955</v>
      </c>
      <c r="AE46" s="138">
        <f t="shared" si="1"/>
        <v>-2.3801190059503652E-3</v>
      </c>
    </row>
    <row r="47" spans="1:31" x14ac:dyDescent="0.25">
      <c r="O47" s="83">
        <v>1.05</v>
      </c>
      <c r="P47" s="83">
        <f t="shared" si="5"/>
        <v>144.47999999999999</v>
      </c>
      <c r="Q47" s="83"/>
      <c r="T47" s="93" t="s">
        <v>102</v>
      </c>
      <c r="U47" s="88">
        <v>161.94999999999999</v>
      </c>
      <c r="W47" s="133">
        <v>42583</v>
      </c>
      <c r="X47" s="10">
        <v>143.41999999999999</v>
      </c>
      <c r="Y47" s="10">
        <v>144.16</v>
      </c>
      <c r="Z47" s="10">
        <v>143.04</v>
      </c>
      <c r="AA47" s="10">
        <v>143.51</v>
      </c>
      <c r="AB47" s="95">
        <v>2494900</v>
      </c>
      <c r="AC47" s="10">
        <v>142.85</v>
      </c>
      <c r="AD47" s="2">
        <f t="shared" si="0"/>
        <v>1.1200000000000045</v>
      </c>
      <c r="AE47" s="138">
        <f t="shared" si="1"/>
        <v>2.1748281184228446E-3</v>
      </c>
    </row>
    <row r="48" spans="1:31" x14ac:dyDescent="0.25">
      <c r="O48" s="83">
        <v>1.04</v>
      </c>
      <c r="P48" s="83">
        <f t="shared" si="5"/>
        <v>143.10399999999998</v>
      </c>
      <c r="Q48" s="83"/>
      <c r="T48" s="93" t="s">
        <v>103</v>
      </c>
      <c r="U48" s="88">
        <v>0.54941600000000002</v>
      </c>
      <c r="W48" s="133">
        <v>42580</v>
      </c>
      <c r="X48" s="10">
        <v>141.85</v>
      </c>
      <c r="Y48" s="10">
        <v>143.9</v>
      </c>
      <c r="Z48" s="10">
        <v>141.6</v>
      </c>
      <c r="AA48" s="10">
        <v>143.19999999999999</v>
      </c>
      <c r="AB48" s="95">
        <v>3269700</v>
      </c>
      <c r="AC48" s="10">
        <v>142.54</v>
      </c>
      <c r="AD48" s="2">
        <f t="shared" si="0"/>
        <v>2.3000000000000114</v>
      </c>
      <c r="AE48" s="138">
        <f t="shared" si="1"/>
        <v>3.0964109781843607E-3</v>
      </c>
    </row>
    <row r="49" spans="15:31" x14ac:dyDescent="0.25">
      <c r="O49" s="83">
        <v>1.03</v>
      </c>
      <c r="P49" s="83">
        <f t="shared" si="5"/>
        <v>141.72800000000001</v>
      </c>
      <c r="Q49" s="83"/>
      <c r="T49" s="93" t="s">
        <v>104</v>
      </c>
      <c r="U49" s="88" t="s">
        <v>415</v>
      </c>
      <c r="W49" s="133">
        <v>42579</v>
      </c>
      <c r="X49" s="10">
        <v>141.36000000000001</v>
      </c>
      <c r="Y49" s="10">
        <v>143.03</v>
      </c>
      <c r="Z49" s="10">
        <v>141.19</v>
      </c>
      <c r="AA49" s="10">
        <v>142.76</v>
      </c>
      <c r="AB49" s="95">
        <v>2517000</v>
      </c>
      <c r="AC49" s="10">
        <v>142.1</v>
      </c>
      <c r="AD49" s="2">
        <f t="shared" si="0"/>
        <v>1.8400000000000034</v>
      </c>
      <c r="AE49" s="138">
        <f t="shared" si="1"/>
        <v>7.5870382188185648E-3</v>
      </c>
    </row>
    <row r="50" spans="15:31" x14ac:dyDescent="0.25">
      <c r="O50" s="83">
        <v>1.02</v>
      </c>
      <c r="P50" s="83">
        <f t="shared" si="5"/>
        <v>140.352</v>
      </c>
      <c r="Q50" s="83"/>
      <c r="T50" s="93"/>
      <c r="U50" s="88"/>
      <c r="W50" s="133">
        <v>42578</v>
      </c>
      <c r="X50" s="10">
        <v>141.16999999999999</v>
      </c>
      <c r="Y50" s="10">
        <v>142.34</v>
      </c>
      <c r="Z50" s="10">
        <v>139.91</v>
      </c>
      <c r="AA50" s="10">
        <v>141.68</v>
      </c>
      <c r="AB50" s="95">
        <v>2684100</v>
      </c>
      <c r="AC50" s="10">
        <v>141.03</v>
      </c>
      <c r="AD50" s="2">
        <f t="shared" si="0"/>
        <v>2.4300000000000068</v>
      </c>
      <c r="AE50" s="138">
        <f t="shared" si="1"/>
        <v>-1.4179369018085808E-4</v>
      </c>
    </row>
    <row r="51" spans="15:31" x14ac:dyDescent="0.25">
      <c r="O51" s="83">
        <v>1.01</v>
      </c>
      <c r="P51" s="83">
        <f t="shared" si="5"/>
        <v>138.976</v>
      </c>
      <c r="Q51" s="83"/>
      <c r="T51" s="93" t="s">
        <v>105</v>
      </c>
      <c r="U51" s="88" t="s">
        <v>563</v>
      </c>
      <c r="W51" s="133">
        <v>42577</v>
      </c>
      <c r="X51" s="10">
        <v>141.94</v>
      </c>
      <c r="Y51" s="10">
        <v>142.19</v>
      </c>
      <c r="Z51" s="10">
        <v>141.02000000000001</v>
      </c>
      <c r="AA51" s="10">
        <v>141.69999999999999</v>
      </c>
      <c r="AB51" s="95">
        <v>2668100</v>
      </c>
      <c r="AC51" s="10">
        <v>141.05000000000001</v>
      </c>
      <c r="AD51" s="2">
        <f t="shared" si="0"/>
        <v>1.1699999999999875</v>
      </c>
      <c r="AE51" s="138">
        <f t="shared" si="1"/>
        <v>-2.1264530762687972E-4</v>
      </c>
    </row>
    <row r="52" spans="15:31" x14ac:dyDescent="0.25">
      <c r="O52" s="83">
        <v>1</v>
      </c>
      <c r="P52" s="83">
        <f t="shared" si="5"/>
        <v>137.6</v>
      </c>
      <c r="Q52" s="83"/>
      <c r="T52" s="93" t="s">
        <v>106</v>
      </c>
      <c r="U52" s="88" t="s">
        <v>334</v>
      </c>
      <c r="W52" s="133">
        <v>42576</v>
      </c>
      <c r="X52" s="10">
        <v>143.55000000000001</v>
      </c>
      <c r="Y52" s="10">
        <v>143.88999999999999</v>
      </c>
      <c r="Z52" s="10">
        <v>141.41</v>
      </c>
      <c r="AA52" s="10">
        <v>141.72999999999999</v>
      </c>
      <c r="AB52" s="95">
        <v>2725600</v>
      </c>
      <c r="AC52" s="10">
        <v>141.08000000000001</v>
      </c>
      <c r="AD52" s="2">
        <f t="shared" si="0"/>
        <v>2.4799999999999898</v>
      </c>
      <c r="AE52" s="138">
        <f t="shared" si="1"/>
        <v>-1.363350346081238E-2</v>
      </c>
    </row>
    <row r="53" spans="15:31" x14ac:dyDescent="0.25">
      <c r="O53" s="83">
        <v>0.99</v>
      </c>
      <c r="P53" s="83">
        <f t="shared" si="5"/>
        <v>136.22399999999999</v>
      </c>
      <c r="Q53" s="83"/>
      <c r="T53" s="93" t="s">
        <v>107</v>
      </c>
      <c r="U53" s="90">
        <v>2724399</v>
      </c>
      <c r="W53" s="133">
        <v>42573</v>
      </c>
      <c r="X53" s="10">
        <v>143.69</v>
      </c>
      <c r="Y53" s="10">
        <v>144.05000000000001</v>
      </c>
      <c r="Z53" s="10">
        <v>142.91999999999999</v>
      </c>
      <c r="AA53" s="10">
        <v>143.69</v>
      </c>
      <c r="AB53" s="95">
        <v>2697500</v>
      </c>
      <c r="AC53" s="10">
        <v>143.03</v>
      </c>
      <c r="AD53" s="2">
        <f t="shared" si="0"/>
        <v>1.1300000000000239</v>
      </c>
      <c r="AE53" s="138">
        <f t="shared" si="1"/>
        <v>5.7661205259826875E-3</v>
      </c>
    </row>
    <row r="54" spans="15:31" x14ac:dyDescent="0.25">
      <c r="O54" s="83">
        <v>0.98</v>
      </c>
      <c r="P54" s="83">
        <f t="shared" si="5"/>
        <v>134.84799999999998</v>
      </c>
      <c r="Q54" s="83"/>
      <c r="T54" s="93" t="s">
        <v>110</v>
      </c>
      <c r="U54" s="90">
        <v>2953580</v>
      </c>
      <c r="W54" s="133">
        <v>42572</v>
      </c>
      <c r="X54" s="10">
        <v>142.71</v>
      </c>
      <c r="Y54" s="10">
        <v>143.72999999999999</v>
      </c>
      <c r="Z54" s="10">
        <v>142.13</v>
      </c>
      <c r="AA54" s="10">
        <v>142.87</v>
      </c>
      <c r="AB54" s="95">
        <v>3475100</v>
      </c>
      <c r="AC54" s="10">
        <v>142.21</v>
      </c>
      <c r="AD54" s="2">
        <f t="shared" si="0"/>
        <v>1.5999999999999943</v>
      </c>
      <c r="AE54" s="138">
        <f t="shared" si="1"/>
        <v>-1.053666760325922E-3</v>
      </c>
    </row>
    <row r="55" spans="15:31" x14ac:dyDescent="0.25">
      <c r="O55" s="83">
        <v>0.97</v>
      </c>
      <c r="P55" s="83">
        <f t="shared" si="5"/>
        <v>133.47199999999998</v>
      </c>
      <c r="Q55" s="83"/>
      <c r="T55" s="93" t="s">
        <v>108</v>
      </c>
      <c r="U55" s="88" t="s">
        <v>564</v>
      </c>
      <c r="W55" s="133">
        <v>42571</v>
      </c>
      <c r="X55" s="10">
        <v>143.47</v>
      </c>
      <c r="Y55" s="10">
        <v>144.47999999999999</v>
      </c>
      <c r="Z55" s="10">
        <v>142.81</v>
      </c>
      <c r="AA55" s="10">
        <v>143.02000000000001</v>
      </c>
      <c r="AB55" s="95">
        <v>5489800</v>
      </c>
      <c r="AC55" s="10">
        <v>142.36000000000001</v>
      </c>
      <c r="AD55" s="2">
        <f t="shared" si="0"/>
        <v>1.6699999999999875</v>
      </c>
      <c r="AE55" s="138">
        <f t="shared" si="1"/>
        <v>3.029662509687947E-3</v>
      </c>
    </row>
    <row r="56" spans="15:31" x14ac:dyDescent="0.25">
      <c r="O56" s="83">
        <v>0.96</v>
      </c>
      <c r="P56" s="83">
        <f t="shared" si="5"/>
        <v>132.096</v>
      </c>
      <c r="Q56" s="83"/>
      <c r="T56" s="93" t="s">
        <v>111</v>
      </c>
      <c r="U56" s="88">
        <v>21.67</v>
      </c>
      <c r="W56" s="133">
        <v>42570</v>
      </c>
      <c r="X56" s="10">
        <v>140.75</v>
      </c>
      <c r="Y56" s="10">
        <v>142.63</v>
      </c>
      <c r="Z56" s="10">
        <v>139.32</v>
      </c>
      <c r="AA56" s="10">
        <v>142.59</v>
      </c>
      <c r="AB56" s="95">
        <v>5326200</v>
      </c>
      <c r="AC56" s="10">
        <v>141.93</v>
      </c>
      <c r="AD56" s="2">
        <f t="shared" si="0"/>
        <v>3.3100000000000023</v>
      </c>
      <c r="AE56" s="138">
        <f t="shared" si="1"/>
        <v>1.3062098501070762E-2</v>
      </c>
    </row>
    <row r="57" spans="15:31" x14ac:dyDescent="0.25">
      <c r="O57" s="83">
        <v>0.95</v>
      </c>
      <c r="P57" s="83">
        <f t="shared" si="5"/>
        <v>130.72</v>
      </c>
      <c r="Q57" s="83"/>
      <c r="T57" s="93" t="s">
        <v>112</v>
      </c>
      <c r="U57" s="88">
        <v>6.39</v>
      </c>
      <c r="W57" s="133">
        <v>42569</v>
      </c>
      <c r="X57" s="10">
        <v>141.76</v>
      </c>
      <c r="Y57" s="10">
        <v>141.9</v>
      </c>
      <c r="Z57" s="10">
        <v>139.62</v>
      </c>
      <c r="AA57" s="10">
        <v>140.75</v>
      </c>
      <c r="AB57" s="95">
        <v>4166300</v>
      </c>
      <c r="AC57" s="10">
        <v>140.1</v>
      </c>
      <c r="AD57" s="2">
        <f t="shared" si="0"/>
        <v>2.2800000000000011</v>
      </c>
      <c r="AE57" s="138">
        <f t="shared" si="1"/>
        <v>-4.1228319590560503E-3</v>
      </c>
    </row>
    <row r="58" spans="15:31" x14ac:dyDescent="0.25">
      <c r="O58" s="83">
        <v>0.94</v>
      </c>
      <c r="P58" s="83">
        <f t="shared" si="5"/>
        <v>129.34399999999999</v>
      </c>
      <c r="Q58" s="83"/>
      <c r="T58" s="93" t="s">
        <v>109</v>
      </c>
      <c r="U58" s="88" t="s">
        <v>565</v>
      </c>
      <c r="W58" s="133">
        <v>42566</v>
      </c>
      <c r="X58" s="10">
        <v>141.65</v>
      </c>
      <c r="Y58" s="10">
        <v>142.78</v>
      </c>
      <c r="Z58" s="10">
        <v>141.06</v>
      </c>
      <c r="AA58" s="10">
        <v>141.33000000000001</v>
      </c>
      <c r="AB58" s="95">
        <v>3748700</v>
      </c>
      <c r="AC58" s="10">
        <v>140.68</v>
      </c>
      <c r="AD58" s="2">
        <f t="shared" si="0"/>
        <v>1.7199999999999989</v>
      </c>
      <c r="AE58" s="138">
        <f t="shared" si="1"/>
        <v>3.4952564376917739E-3</v>
      </c>
    </row>
    <row r="59" spans="15:31" x14ac:dyDescent="0.25">
      <c r="O59" s="83">
        <v>0.93</v>
      </c>
      <c r="P59" s="83">
        <f t="shared" si="5"/>
        <v>127.968</v>
      </c>
      <c r="Q59" s="83"/>
      <c r="W59" s="133">
        <v>42565</v>
      </c>
      <c r="X59" s="10">
        <v>142.38999999999999</v>
      </c>
      <c r="Y59" s="10">
        <v>142.85</v>
      </c>
      <c r="Z59" s="10">
        <v>140.47</v>
      </c>
      <c r="AA59" s="10">
        <v>140.84</v>
      </c>
      <c r="AB59" s="95">
        <v>3000700</v>
      </c>
      <c r="AC59" s="10">
        <v>140.19</v>
      </c>
      <c r="AD59" s="2">
        <f t="shared" si="0"/>
        <v>2.3799999999999955</v>
      </c>
      <c r="AE59" s="138">
        <f t="shared" si="1"/>
        <v>-4.5444862600299007E-3</v>
      </c>
    </row>
    <row r="60" spans="15:31" x14ac:dyDescent="0.25">
      <c r="O60" s="83">
        <v>0.92</v>
      </c>
      <c r="P60" s="83">
        <f t="shared" si="5"/>
        <v>126.592</v>
      </c>
      <c r="Q60" s="83"/>
      <c r="W60" s="133">
        <v>42564</v>
      </c>
      <c r="X60" s="10">
        <v>140.96</v>
      </c>
      <c r="Y60" s="10">
        <v>141.59</v>
      </c>
      <c r="Z60" s="10">
        <v>139.91999999999999</v>
      </c>
      <c r="AA60" s="10">
        <v>141.47999999999999</v>
      </c>
      <c r="AB60" s="95">
        <v>3164700</v>
      </c>
      <c r="AC60" s="10">
        <v>140.83000000000001</v>
      </c>
      <c r="AD60" s="2">
        <f t="shared" si="0"/>
        <v>1.6700000000000159</v>
      </c>
      <c r="AE60" s="138">
        <f t="shared" si="1"/>
        <v>1.1564430397931424E-2</v>
      </c>
    </row>
    <row r="61" spans="15:31" x14ac:dyDescent="0.25">
      <c r="O61" s="83">
        <v>0.91</v>
      </c>
      <c r="P61" s="83">
        <f t="shared" si="5"/>
        <v>125.21599999999999</v>
      </c>
      <c r="Q61" s="83"/>
      <c r="W61" s="133">
        <v>42563</v>
      </c>
      <c r="X61" s="10">
        <v>140.88999999999999</v>
      </c>
      <c r="Y61" s="10">
        <v>140.94999999999999</v>
      </c>
      <c r="Z61" s="10">
        <v>139.37</v>
      </c>
      <c r="AA61" s="10">
        <v>139.86000000000001</v>
      </c>
      <c r="AB61" s="95">
        <v>4310100</v>
      </c>
      <c r="AC61" s="10">
        <v>139.22</v>
      </c>
      <c r="AD61" s="2">
        <f t="shared" si="0"/>
        <v>1.5799999999999841</v>
      </c>
      <c r="AE61" s="138">
        <f t="shared" si="1"/>
        <v>-3.2932416953036503E-3</v>
      </c>
    </row>
    <row r="62" spans="15:31" x14ac:dyDescent="0.25">
      <c r="O62" s="83">
        <v>0.9</v>
      </c>
      <c r="P62" s="83">
        <f t="shared" si="5"/>
        <v>123.84</v>
      </c>
      <c r="Q62" s="83"/>
      <c r="W62" s="133">
        <v>42562</v>
      </c>
      <c r="X62" s="10">
        <v>141.27000000000001</v>
      </c>
      <c r="Y62" s="10">
        <v>141.6</v>
      </c>
      <c r="Z62" s="10">
        <v>140.01</v>
      </c>
      <c r="AA62" s="10">
        <v>140.32</v>
      </c>
      <c r="AB62" s="95">
        <v>4084000</v>
      </c>
      <c r="AC62" s="10">
        <v>139.68</v>
      </c>
      <c r="AD62" s="2">
        <f t="shared" si="0"/>
        <v>1.5900000000000034</v>
      </c>
      <c r="AE62" s="138">
        <f t="shared" si="1"/>
        <v>-6.6846821220309938E-3</v>
      </c>
    </row>
    <row r="63" spans="15:31" x14ac:dyDescent="0.25">
      <c r="O63" s="34"/>
      <c r="W63" s="133">
        <v>42559</v>
      </c>
      <c r="X63" s="10">
        <v>141.69999999999999</v>
      </c>
      <c r="Y63" s="10">
        <v>141.78</v>
      </c>
      <c r="Z63" s="10">
        <v>139.55000000000001</v>
      </c>
      <c r="AA63" s="10">
        <v>141.27000000000001</v>
      </c>
      <c r="AB63" s="95">
        <v>3605500</v>
      </c>
      <c r="AC63" s="10">
        <v>140.62</v>
      </c>
      <c r="AD63" s="2">
        <f t="shared" si="0"/>
        <v>2.2299999999999898</v>
      </c>
      <c r="AE63" s="138">
        <f t="shared" si="1"/>
        <v>3.3535497681056459E-3</v>
      </c>
    </row>
    <row r="64" spans="15:31" x14ac:dyDescent="0.25">
      <c r="O64" s="34"/>
      <c r="W64" s="133">
        <v>42558</v>
      </c>
      <c r="X64" s="10">
        <v>142.37</v>
      </c>
      <c r="Y64" s="10">
        <v>142.66</v>
      </c>
      <c r="Z64" s="10">
        <v>139.94999999999999</v>
      </c>
      <c r="AA64" s="10">
        <v>140.80000000000001</v>
      </c>
      <c r="AB64" s="95">
        <v>3515500</v>
      </c>
      <c r="AC64" s="10">
        <v>140.15</v>
      </c>
      <c r="AD64" s="2">
        <f t="shared" si="0"/>
        <v>2.710000000000008</v>
      </c>
      <c r="AE64" s="138">
        <f t="shared" si="1"/>
        <v>-1.1147957383757734E-2</v>
      </c>
    </row>
    <row r="65" spans="23:31" x14ac:dyDescent="0.25">
      <c r="W65" s="133">
        <v>42557</v>
      </c>
      <c r="X65" s="10">
        <v>140.97999999999999</v>
      </c>
      <c r="Y65" s="10">
        <v>142.96</v>
      </c>
      <c r="Z65" s="10">
        <v>140.97</v>
      </c>
      <c r="AA65" s="10">
        <v>142.38</v>
      </c>
      <c r="AB65" s="95">
        <v>4083300</v>
      </c>
      <c r="AC65" s="10">
        <v>141.72999999999999</v>
      </c>
      <c r="AD65" s="2">
        <f t="shared" si="0"/>
        <v>1.9900000000000091</v>
      </c>
      <c r="AE65" s="138">
        <f t="shared" si="1"/>
        <v>5.8193172947271776E-3</v>
      </c>
    </row>
    <row r="66" spans="23:31" x14ac:dyDescent="0.25">
      <c r="W66" s="133">
        <v>42556</v>
      </c>
      <c r="X66" s="10">
        <v>140.15</v>
      </c>
      <c r="Y66" s="10">
        <v>141.91</v>
      </c>
      <c r="Z66" s="10">
        <v>140.03</v>
      </c>
      <c r="AA66" s="10">
        <v>141.56</v>
      </c>
      <c r="AB66" s="95">
        <v>3749300</v>
      </c>
      <c r="AC66" s="10">
        <v>140.91</v>
      </c>
      <c r="AD66" s="2">
        <f t="shared" si="0"/>
        <v>1.8799999999999955</v>
      </c>
      <c r="AE66" s="138">
        <f t="shared" si="1"/>
        <v>4.9925112331501431E-3</v>
      </c>
    </row>
    <row r="67" spans="23:31" x14ac:dyDescent="0.25">
      <c r="W67" s="133">
        <v>42552</v>
      </c>
      <c r="X67" s="10">
        <v>141.16</v>
      </c>
      <c r="Y67" s="10">
        <v>141.79</v>
      </c>
      <c r="Z67" s="10">
        <v>140.62</v>
      </c>
      <c r="AA67" s="10">
        <v>140.86000000000001</v>
      </c>
      <c r="AB67" s="95">
        <v>2882500</v>
      </c>
      <c r="AC67" s="10">
        <v>140.21</v>
      </c>
      <c r="AD67" s="2">
        <f>Y67-Z67</f>
        <v>1.1699999999999875</v>
      </c>
      <c r="AE67" s="138" t="e">
        <f>AC67/#REF!-1</f>
        <v>#REF!</v>
      </c>
    </row>
    <row r="68" spans="23:31" x14ac:dyDescent="0.25">
      <c r="W68" s="133">
        <v>42551</v>
      </c>
      <c r="X68" s="10">
        <v>140.68</v>
      </c>
      <c r="Y68" s="10">
        <v>141.31</v>
      </c>
      <c r="Z68" s="10">
        <v>140.24</v>
      </c>
      <c r="AA68" s="10">
        <v>141.19999999999999</v>
      </c>
      <c r="AB68" s="95">
        <v>4730800</v>
      </c>
      <c r="AC68" s="10">
        <v>140.55000000000001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108</vt:i4>
      </vt:variant>
    </vt:vector>
  </HeadingPairs>
  <TitlesOfParts>
    <vt:vector size="162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2016-10-06T00:47:34Z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