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16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r:id="rId8"/>
    <sheet name="CF" sheetId="61" state="hidden" r:id="rId9"/>
    <sheet name="MRO" sheetId="25" r:id="rId10"/>
    <sheet name="KR" sheetId="51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AXP!$W$1:$AC$70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49" l="1"/>
  <c r="N38" i="35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C18" i="52" l="1"/>
  <c r="H19" i="45"/>
  <c r="C19" i="59"/>
  <c r="M19" i="52"/>
  <c r="K19" i="52"/>
  <c r="H19" i="41"/>
  <c r="K19" i="57"/>
  <c r="K19" i="58"/>
  <c r="H19" i="51"/>
  <c r="M19" i="54"/>
  <c r="K19" i="61"/>
  <c r="C19" i="3"/>
  <c r="M19" i="53"/>
  <c r="H19" i="60"/>
  <c r="M19" i="55"/>
  <c r="H19" i="55"/>
  <c r="H19" i="59"/>
  <c r="C19" i="61"/>
  <c r="F19" i="59"/>
  <c r="C19" i="52"/>
  <c r="M19" i="41"/>
  <c r="H19" i="57"/>
  <c r="C19" i="58"/>
  <c r="M19" i="31"/>
  <c r="C19" i="54"/>
  <c r="M19" i="34"/>
  <c r="H19" i="34"/>
  <c r="H19" i="61"/>
  <c r="K19" i="3"/>
  <c r="C19" i="53"/>
  <c r="M19" i="60"/>
  <c r="F19" i="60"/>
  <c r="M19" i="59"/>
  <c r="M19" i="58"/>
  <c r="H19" i="31"/>
  <c r="F19" i="3"/>
  <c r="H19" i="53"/>
  <c r="M19" i="45"/>
  <c r="K19" i="59"/>
  <c r="H19" i="52"/>
  <c r="C19" i="41"/>
  <c r="M19" i="57"/>
  <c r="F19" i="57"/>
  <c r="H19" i="58"/>
  <c r="M19" i="51"/>
  <c r="H19" i="54"/>
  <c r="C19" i="34"/>
  <c r="M19" i="61"/>
  <c r="F19" i="61"/>
  <c r="H19" i="3"/>
  <c r="C19" i="60"/>
  <c r="C19" i="49"/>
  <c r="C19" i="31"/>
  <c r="C19" i="45"/>
  <c r="F19" i="52"/>
  <c r="C19" i="57"/>
  <c r="F19" i="58"/>
  <c r="C19" i="51"/>
  <c r="M19" i="3"/>
  <c r="K19" i="60"/>
  <c r="C19" i="55"/>
  <c r="M19" i="49"/>
  <c r="H19" i="49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D223" i="38" l="1"/>
  <c r="E223" i="38"/>
  <c r="G223" i="38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5" i="53"/>
  <c r="F297" i="25"/>
  <c r="G297" i="25"/>
  <c r="H297" i="25"/>
  <c r="K149" i="25"/>
  <c r="G296" i="25"/>
  <c r="F296" i="25"/>
  <c r="H296" i="25"/>
  <c r="K148" i="25"/>
  <c r="F34" i="55"/>
  <c r="H34" i="55"/>
  <c r="G34" i="55"/>
  <c r="K4" i="55"/>
  <c r="G295" i="25"/>
  <c r="F295" i="25"/>
  <c r="H295" i="25"/>
  <c r="F35" i="57"/>
  <c r="H35" i="57"/>
  <c r="G35" i="57"/>
  <c r="K5" i="57"/>
  <c r="F57" i="31"/>
  <c r="H57" i="31"/>
  <c r="G57" i="31"/>
  <c r="K12" i="31"/>
  <c r="K147" i="25"/>
  <c r="T258" i="1"/>
  <c r="N244" i="1" s="1"/>
  <c r="N223" i="38" l="1"/>
  <c r="O223" i="38"/>
  <c r="D222" i="38"/>
  <c r="E222" i="38"/>
  <c r="G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D221" i="38"/>
  <c r="E221" i="38"/>
  <c r="G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6" i="50"/>
  <c r="K18" i="50" s="1"/>
  <c r="K19" i="50"/>
  <c r="H19" i="50"/>
  <c r="M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D220" i="38"/>
  <c r="E220" i="38"/>
  <c r="G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G217" i="38"/>
  <c r="G218" i="38"/>
  <c r="G219" i="38"/>
  <c r="D214" i="38"/>
  <c r="D215" i="38"/>
  <c r="D216" i="38"/>
  <c r="D217" i="38"/>
  <c r="D218" i="38"/>
  <c r="D219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3" i="61" s="1"/>
  <c r="Q6" i="61" s="1"/>
  <c r="Q2" i="60"/>
  <c r="Q8" i="60" s="1"/>
  <c r="Q7" i="60" s="1"/>
  <c r="T219" i="38"/>
  <c r="Q8" i="61"/>
  <c r="Q7" i="61" s="1"/>
  <c r="O219" i="38"/>
  <c r="Q5" i="61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3" i="60" l="1"/>
  <c r="Q6" i="60" s="1"/>
  <c r="Q9" i="60" s="1"/>
  <c r="Q5" i="60"/>
  <c r="Q9" i="61"/>
  <c r="H22" i="3" l="1"/>
  <c r="G22" i="3"/>
  <c r="F22" i="3"/>
  <c r="F2" i="3"/>
  <c r="G209" i="38" l="1"/>
  <c r="G210" i="38"/>
  <c r="G211" i="38"/>
  <c r="G212" i="38"/>
  <c r="F9" i="52" l="1"/>
  <c r="K11" i="49" l="1"/>
  <c r="F12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1" i="49"/>
  <c r="F290" i="25"/>
  <c r="H290" i="25"/>
  <c r="G290" i="25"/>
  <c r="Q2" i="59" l="1"/>
  <c r="Q5" i="59" s="1"/>
  <c r="T218" i="38"/>
  <c r="O218" i="38"/>
  <c r="Q2" i="58"/>
  <c r="Q8" i="58" s="1"/>
  <c r="Q7" i="58" s="1"/>
  <c r="Q3" i="58" l="1"/>
  <c r="Q6" i="58" s="1"/>
  <c r="Q9" i="58" s="1"/>
  <c r="Q8" i="59"/>
  <c r="Q7" i="59" s="1"/>
  <c r="Q3" i="59"/>
  <c r="Q6" i="59" s="1"/>
  <c r="Q5" i="58"/>
  <c r="Q9" i="59" l="1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4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0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F19" i="53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8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4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3" i="54"/>
  <c r="K52" i="17"/>
  <c r="F200" i="17"/>
  <c r="H200" i="17"/>
  <c r="G200" i="17"/>
  <c r="K55" i="17"/>
  <c r="F100" i="17"/>
  <c r="K94" i="25"/>
  <c r="F132" i="25"/>
  <c r="K93" i="25"/>
  <c r="F8" i="49"/>
  <c r="K8" i="49"/>
  <c r="E197" i="38"/>
  <c r="H197" i="38"/>
  <c r="K197" i="38"/>
  <c r="L197" i="38" s="1"/>
  <c r="M197" i="38"/>
  <c r="N197" i="38" s="1"/>
  <c r="R197" i="38"/>
  <c r="K19" i="54"/>
  <c r="Q5" i="57" l="1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7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6" i="49"/>
  <c r="K18" i="49" s="1"/>
  <c r="F27" i="54"/>
  <c r="G27" i="54"/>
  <c r="H27" i="54"/>
  <c r="F3" i="54"/>
  <c r="F19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Q2" i="54" l="1"/>
  <c r="Q8" i="54" s="1"/>
  <c r="Q7" i="54" s="1"/>
  <c r="O178" i="38"/>
  <c r="Q2" i="53"/>
  <c r="Q5" i="53" s="1"/>
  <c r="F191" i="17"/>
  <c r="H191" i="17"/>
  <c r="G191" i="17"/>
  <c r="Q3" i="54" l="1"/>
  <c r="Q6" i="54" s="1"/>
  <c r="Q9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E163" i="38"/>
  <c r="H163" i="38"/>
  <c r="K163" i="38"/>
  <c r="L163" i="38" s="1"/>
  <c r="M163" i="38"/>
  <c r="N163" i="38" s="1"/>
  <c r="R163" i="38"/>
  <c r="F19" i="49"/>
  <c r="F18" i="49" l="1"/>
  <c r="O163" i="38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Q9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21" i="38" l="1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21" i="38" l="1"/>
  <c r="V223" i="38"/>
  <c r="V222" i="38"/>
  <c r="V219" i="38"/>
  <c r="V220" i="38"/>
  <c r="V217" i="38"/>
  <c r="V218" i="38"/>
  <c r="O3" i="38"/>
  <c r="P208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32" i="38" l="1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9" i="31"/>
  <c r="F19" i="34"/>
  <c r="K175" i="25"/>
  <c r="K135" i="17"/>
  <c r="F69" i="7"/>
  <c r="F19" i="31"/>
  <c r="K18" i="31" l="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&amp;a=00&amp;b=1&amp;c=2016&amp;d=06&amp;e=1&amp;f=2016&amp;g=d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<sst xmlns="http://schemas.openxmlformats.org/spreadsheetml/2006/main" count="3622" uniqueCount="544">
  <si>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</si>
  <si>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</si>
  <si>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</si>
  <si>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</si>
  <si>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</si>
  <si>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</si>
  <si>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</si>
  <si>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</si>
  <si>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</si>
  <si>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</si>
  <si>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</si>
  <si>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</si>
  <si>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</si>
  <si>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</si>
  <si>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</si>
  <si>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</si>
  <si>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</si>
  <si>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</si>
  <si>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</si>
  <si>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</si>
  <si>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</si>
  <si>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</si>
  <si>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</si>
  <si>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</si>
  <si>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</si>
  <si>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</si>
  <si>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</si>
  <si>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</si>
  <si>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</si>
  <si>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</si>
  <si>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</si>
  <si>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</si>
  <si>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</si>
  <si>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</si>
  <si>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</si>
  <si>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</si>
  <si>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</si>
  <si>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</si>
  <si>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</si>
  <si>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</si>
  <si>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</si>
  <si>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</si>
  <si>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</si>
  <si>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</si>
  <si>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</si>
  <si>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</si>
  <si>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</si>
  <si>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</si>
  <si>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</si>
  <si>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</si>
  <si>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</si>
  <si>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</si>
  <si>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</si>
  <si>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</si>
  <si>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</si>
  <si>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</si>
  <si>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</si>
  <si>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</si>
  <si>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</si>
  <si>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</si>
  <si>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</si>
  <si>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</si>
  <si>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</si>
  <si>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</si>
  <si>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</si>
  <si>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</si>
  <si>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</si>
  <si>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</si>
  <si>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</si>
  <si>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</si>
  <si>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</si>
  <si>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</si>
  <si>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</si>
  <si>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</si>
  <si>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</si>
  <si>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</si>
  <si>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</si>
  <si>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</si>
  <si>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</si>
  <si>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</si>
  <si>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</si>
  <si>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</si>
  <si>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</si>
  <si>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</si>
  <si>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</si>
  <si>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</si>
  <si>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</si>
  <si>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</si>
  <si>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</si>
  <si>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</si>
  <si>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</si>
  <si>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</si>
  <si>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</si>
  <si>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</si>
  <si>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</si>
  <si>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</si>
  <si>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</si>
  <si>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</si>
  <si>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</si>
  <si>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</si>
  <si>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</si>
  <si>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</si>
  <si>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</si>
  <si>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</si>
  <si>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</si>
  <si>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</si>
  <si>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</si>
  <si>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</si>
  <si>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</si>
  <si>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</si>
  <si>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</si>
  <si>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</si>
  <si>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</si>
  <si>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</si>
  <si>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</si>
  <si>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</si>
  <si>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</si>
  <si>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</si>
  <si>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</si>
  <si>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</si>
  <si>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</si>
  <si>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</si>
  <si>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</si>
  <si>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</si>
  <si>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</si>
  <si>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</si>
  <si>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</si>
  <si>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</si>
  <si>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</si>
  <si>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</si>
  <si>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</si>
  <si>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</si>
  <si>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</si>
  <si>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</si>
  <si>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</si>
  <si>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</si>
  <si>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</si>
  <si>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</si>
  <si>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</si>
  <si>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</si>
  <si>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</si>
  <si>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</si>
  <si>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</si>
  <si>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</si>
  <si>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</si>
  <si>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</si>
  <si>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</si>
  <si>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</si>
  <si>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</si>
  <si>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</si>
  <si>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</si>
  <si>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</si>
  <si>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</si>
  <si>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</si>
  <si>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</si>
  <si>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</si>
  <si>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</si>
  <si>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</si>
  <si>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</si>
  <si>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</si>
  <si>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</si>
  <si>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</si>
  <si>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</si>
  <si>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</si>
  <si>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</si>
  <si>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</si>
  <si>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</si>
  <si>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</si>
  <si>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</si>
  <si>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</si>
  <si>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</si>
  <si>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</si>
  <si>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</si>
  <si>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</si>
  <si>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</si>
  <si>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</si>
  <si>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</si>
  <si>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</si>
  <si>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</si>
  <si>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</si>
  <si>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</si>
  <si>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</si>
  <si>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</si>
  <si>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</si>
  <si>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</si>
  <si>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</si>
  <si>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</si>
  <si>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</si>
  <si>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</si>
  <si>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</si>
  <si>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</si>
  <si>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</si>
  <si>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</si>
  <si>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</si>
  <si>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</si>
  <si>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</si>
  <si>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</si>
  <si>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</si>
  <si>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</si>
  <si>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</si>
  <si>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</si>
  <si>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</si>
  <si>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</si>
  <si>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</si>
  <si>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</si>
  <si>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</si>
  <si>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</si>
  <si>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</si>
  <si>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</si>
  <si>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</si>
  <si>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</si>
  <si>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</si>
  <si>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</si>
  <si>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</si>
  <si>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</si>
  <si>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</si>
  <si>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</si>
  <si>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</si>
  <si>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</si>
  <si>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</si>
  <si>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</si>
  <si>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</si>
  <si>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</si>
  <si>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</si>
  <si>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19 - Jul 25 (Est.)</t>
  </si>
  <si>
    <t>F</t>
  </si>
  <si>
    <t>3000 @ 13.99</t>
  </si>
  <si>
    <t>Jul 28 - Aug 1 (Est.)</t>
  </si>
  <si>
    <t>28-Jul-16F Earnings announcement</t>
  </si>
  <si>
    <t>buy@12-</t>
  </si>
  <si>
    <t>28-Jul-16IP Earnings announcement</t>
  </si>
  <si>
    <t>Jul 29 - Aug 2 (Est.)</t>
  </si>
  <si>
    <t>Jul 20 - Jul 25 (Est.)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</si>
  <si>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</si>
  <si>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</si>
  <si>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</si>
  <si>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</si>
  <si>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</si>
  <si>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</si>
  <si>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</si>
  <si>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</si>
  <si>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</si>
  <si>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</si>
  <si>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</si>
  <si>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</si>
  <si>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</si>
  <si>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</si>
  <si>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</si>
  <si>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</si>
  <si>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</si>
  <si>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</si>
  <si>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</si>
  <si>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</si>
  <si>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</si>
  <si>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</si>
  <si>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</si>
  <si>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</si>
  <si>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</si>
  <si>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</si>
  <si>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</si>
  <si>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</si>
  <si>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</si>
  <si>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</si>
  <si>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</si>
  <si>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</si>
  <si>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</si>
  <si>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</si>
  <si>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</si>
  <si>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</si>
  <si>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</si>
  <si>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</si>
  <si>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</si>
  <si>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</si>
  <si>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</si>
  <si>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</si>
  <si>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</si>
  <si>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</si>
  <si>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</si>
  <si>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</si>
  <si>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</si>
  <si>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</si>
  <si>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</si>
  <si>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</si>
  <si>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</si>
  <si>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</si>
  <si>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</si>
  <si>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</si>
  <si>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</si>
  <si>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11.53 - 19.73</t>
  </si>
  <si>
    <t>0.293 Dividend</t>
  </si>
  <si>
    <t>39.68 - 59.60</t>
  </si>
  <si>
    <t>117.10 - 154.81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</si>
  <si>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</si>
  <si>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</si>
  <si>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</si>
  <si>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</si>
  <si>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</si>
  <si>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</si>
  <si>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</si>
  <si>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</si>
  <si>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</si>
  <si>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</si>
  <si>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</si>
  <si>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</si>
  <si>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</si>
  <si>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</si>
  <si>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</si>
  <si>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</si>
  <si>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</si>
  <si>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</si>
  <si>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</si>
  <si>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</si>
  <si>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</si>
  <si>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</si>
  <si>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</si>
  <si>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</si>
  <si>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</si>
  <si>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</si>
  <si>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</si>
  <si>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</si>
  <si>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</si>
  <si>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</si>
  <si>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</si>
  <si>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</si>
  <si>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</si>
  <si>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223.02 - 412.24</t>
  </si>
  <si>
    <t>6.14 - 11.50</t>
  </si>
  <si>
    <t>2.00 (1.34%)</t>
  </si>
  <si>
    <t>32.60 - 52.77</t>
  </si>
  <si>
    <t>1.42 (1.48%)</t>
  </si>
  <si>
    <t>77.92 - 120.37</t>
  </si>
  <si>
    <t>0.60 (0.41%)</t>
  </si>
  <si>
    <t>22.22 - 37.07</t>
  </si>
  <si>
    <t>2.64 (2.67%)</t>
  </si>
  <si>
    <t>23.15 - 70.32</t>
  </si>
  <si>
    <t>73.25 - 91.23</t>
  </si>
  <si>
    <t>37.41 - 62.21</t>
  </si>
  <si>
    <t>ER, AH -7%</t>
  </si>
  <si>
    <t>83.39 - 112.36</t>
  </si>
  <si>
    <t>ex 7/17</t>
  </si>
  <si>
    <t>ex 9/8</t>
  </si>
  <si>
    <t>ex 9/6</t>
  </si>
  <si>
    <t>ex 8/15</t>
  </si>
  <si>
    <t>up 3.8%</t>
  </si>
  <si>
    <t>9.31 - 20.57</t>
  </si>
  <si>
    <t>54.50 - 106.50</t>
  </si>
  <si>
    <t>143.00 x 100</t>
  </si>
  <si>
    <t>0.924 Dividend</t>
  </si>
  <si>
    <t>19.02B</t>
  </si>
  <si>
    <t>42.73 - 56.22</t>
  </si>
  <si>
    <t>9.52 x 4000</t>
  </si>
  <si>
    <t>9.55 x 500</t>
  </si>
  <si>
    <t>9.27 - 9.59</t>
  </si>
  <si>
    <t>12.56B</t>
  </si>
  <si>
    <t>0.12 (1.29%)</t>
  </si>
  <si>
    <t>243.00 x 100</t>
  </si>
  <si>
    <t>248.60 x 100</t>
  </si>
  <si>
    <t>241.59 - 246.54</t>
  </si>
  <si>
    <t>53.68B</t>
  </si>
  <si>
    <t>12.72 x 600</t>
  </si>
  <si>
    <t>12.73 x 2100</t>
  </si>
  <si>
    <t>12.69 - 12.89</t>
  </si>
  <si>
    <t>50.53B</t>
  </si>
  <si>
    <t>0.60 (4.84%)</t>
  </si>
  <si>
    <t>14.45 x 1300</t>
  </si>
  <si>
    <t>14.74 x 1300</t>
  </si>
  <si>
    <t>29-Jul-16CPN Earnings announcement</t>
  </si>
  <si>
    <t>14.60 - 14.92</t>
  </si>
  <si>
    <t>5.28B</t>
  </si>
  <si>
    <t>41.02 x 200</t>
  </si>
  <si>
    <t>42.78 x 400</t>
  </si>
  <si>
    <t>42.19 - 42.82</t>
  </si>
  <si>
    <t>17.56B</t>
  </si>
  <si>
    <t>1.76 (4.37%)</t>
  </si>
  <si>
    <t>32.75 x 100</t>
  </si>
  <si>
    <t>32.80 x 100</t>
  </si>
  <si>
    <t>32.47 - 32.88</t>
  </si>
  <si>
    <t>154.65B</t>
  </si>
  <si>
    <t>1.04 (3.33%)</t>
  </si>
  <si>
    <t>60.13 x 100</t>
  </si>
  <si>
    <t>60.33 x 200</t>
  </si>
  <si>
    <t>59.69 - 61.54</t>
  </si>
  <si>
    <t>32.41 - 65.65</t>
  </si>
  <si>
    <t>18.88B</t>
  </si>
  <si>
    <t>1.00 (1.81%)</t>
  </si>
  <si>
    <t>81.36 x 100</t>
  </si>
  <si>
    <t>85.43 x 200</t>
  </si>
  <si>
    <t>27-Jul-16NSC Earnings announcement</t>
  </si>
  <si>
    <t>84.70 - 85.64</t>
  </si>
  <si>
    <t>25.20B</t>
  </si>
  <si>
    <t>2.36 (2.87%)</t>
  </si>
  <si>
    <t>62.60 x 100</t>
  </si>
  <si>
    <t>62.99 x 300</t>
  </si>
  <si>
    <t>61.87 - 63.22</t>
  </si>
  <si>
    <t>11.91B</t>
  </si>
  <si>
    <t>1.04 (1.73%)</t>
  </si>
  <si>
    <t>58.80 x 100</t>
  </si>
  <si>
    <t>59.37 x 200</t>
  </si>
  <si>
    <t>58.99 - 59.56</t>
  </si>
  <si>
    <t>46.12B</t>
  </si>
  <si>
    <t>1.18 (2.05%)</t>
  </si>
  <si>
    <t>19.12 x 100</t>
  </si>
  <si>
    <t>24.61 x 500</t>
  </si>
  <si>
    <t>20.55 - 21.14</t>
  </si>
  <si>
    <t>2.69B</t>
  </si>
  <si>
    <t>46.05 x 100</t>
  </si>
  <si>
    <t>48.88 x 100</t>
  </si>
  <si>
    <t>48.47 - 49.26</t>
  </si>
  <si>
    <t>22.28B</t>
  </si>
  <si>
    <t>0.76 (1.62%)</t>
  </si>
  <si>
    <t>48.83 x 100</t>
  </si>
  <si>
    <t>50.50 x 100</t>
  </si>
  <si>
    <t>49.16 - 50.26</t>
  </si>
  <si>
    <t>8.84B</t>
  </si>
  <si>
    <t>68.73 x 100</t>
  </si>
  <si>
    <t>73.08 x 100</t>
  </si>
  <si>
    <t>69.48 - 69.95</t>
  </si>
  <si>
    <t>54.12 - 69.95</t>
  </si>
  <si>
    <t>26.04B</t>
  </si>
  <si>
    <t>1.32 (1.95%)</t>
  </si>
  <si>
    <t>153.80 x 200</t>
  </si>
  <si>
    <t>154.99 x 400</t>
  </si>
  <si>
    <t>153.62 - 155.87</t>
  </si>
  <si>
    <t>61.00B</t>
  </si>
  <si>
    <t>0.449 Dividend</t>
  </si>
  <si>
    <t>36.70 x 100</t>
  </si>
  <si>
    <t>36.87 x 400</t>
  </si>
  <si>
    <t>36.31 - 37.00</t>
  </si>
  <si>
    <t>28.28B</t>
  </si>
  <si>
    <t>0.54 (1.56%)</t>
  </si>
  <si>
    <t>97.91 x 200</t>
  </si>
  <si>
    <t>98.15 x 100</t>
  </si>
  <si>
    <t>97.71 - 98.64</t>
  </si>
  <si>
    <t>159.05B</t>
  </si>
  <si>
    <t>4.89 x 1800</t>
  </si>
  <si>
    <t>4.96 x 300</t>
  </si>
  <si>
    <t>1-Aug-16FTR Earnings announcement</t>
  </si>
  <si>
    <t>4.89 - 4.96</t>
  </si>
  <si>
    <t>5.82B</t>
  </si>
  <si>
    <t>0.42 (8.86%)</t>
  </si>
  <si>
    <t>84.92 x 100</t>
  </si>
  <si>
    <t>84.96 x 200</t>
  </si>
  <si>
    <t>25-Jul-16GILD Earnings announcement</t>
  </si>
  <si>
    <t>82.75 - 85.30</t>
  </si>
  <si>
    <t>113.02B</t>
  </si>
  <si>
    <t>1.88 (2.28%)</t>
  </si>
  <si>
    <t>52.96 x 100</t>
  </si>
  <si>
    <t>58.00 x 100</t>
  </si>
  <si>
    <t>57.46 - 58.57</t>
  </si>
  <si>
    <t>3.54B</t>
  </si>
  <si>
    <t>0.44 (0.81%)</t>
  </si>
  <si>
    <t>28.80 x 200</t>
  </si>
  <si>
    <t>28.92 x 200</t>
  </si>
  <si>
    <t>28.36 - 28.98</t>
  </si>
  <si>
    <t>44.86B</t>
  </si>
  <si>
    <t>1.52 (5.40%)</t>
  </si>
  <si>
    <t>154.80 x 500</t>
  </si>
  <si>
    <t>147.47 - 149.85</t>
  </si>
  <si>
    <t>58.72B</t>
  </si>
  <si>
    <t>28.29 x 100</t>
  </si>
  <si>
    <t>33.32 x 300</t>
  </si>
  <si>
    <t>30.51 - 31.18</t>
  </si>
  <si>
    <t>2.45B</t>
  </si>
  <si>
    <t>1.04 (3.52%)</t>
  </si>
  <si>
    <t>102.40 x 400</t>
  </si>
  <si>
    <t>103.18 x 400</t>
  </si>
  <si>
    <t>102.34 - 104.19</t>
  </si>
  <si>
    <t>85.97B</t>
  </si>
  <si>
    <t>140.51 x 300</t>
  </si>
  <si>
    <t>141.29 x 300</t>
  </si>
  <si>
    <t>140.62 - 141.79</t>
  </si>
  <si>
    <t>95.00 - 141.79</t>
  </si>
  <si>
    <t>133.93B</t>
  </si>
  <si>
    <t>2.50 (1.80%)</t>
  </si>
  <si>
    <t>43.43 x 100</t>
  </si>
  <si>
    <t>43.75 x 200</t>
  </si>
  <si>
    <t>42.84 - 43.59</t>
  </si>
  <si>
    <t>22.10B</t>
  </si>
  <si>
    <t>60.41 x 500</t>
  </si>
  <si>
    <t>60.89 x 500</t>
  </si>
  <si>
    <t>60.57 - 61.52</t>
  </si>
  <si>
    <t>57.72B</t>
  </si>
  <si>
    <t>1.16 (2.00%)</t>
  </si>
  <si>
    <t>24.10 x 100</t>
  </si>
  <si>
    <t>24.32 x 100</t>
  </si>
  <si>
    <t>23.76 - 24.42</t>
  </si>
  <si>
    <t>5.65B</t>
  </si>
  <si>
    <t>1.20 (4.99%)</t>
  </si>
  <si>
    <t>36.60 x 500</t>
  </si>
  <si>
    <t>36.70 x 700</t>
  </si>
  <si>
    <t>36.54 - 36.99</t>
  </si>
  <si>
    <t>34.69B</t>
  </si>
  <si>
    <t>0.48 (1.33%)</t>
  </si>
  <si>
    <t>55.61 x 300</t>
  </si>
  <si>
    <t>55.77 x 200</t>
  </si>
  <si>
    <t>Sep 22 - Sep 26 (Est.)</t>
  </si>
  <si>
    <t>54.91 - 55.81</t>
  </si>
  <si>
    <t>93.69B</t>
  </si>
  <si>
    <t>0.64 (1.21%)</t>
  </si>
  <si>
    <t>26.58 x 2100</t>
  </si>
  <si>
    <t>26.59 x 11600</t>
  </si>
  <si>
    <t>26.02 - 26.87</t>
  </si>
  <si>
    <t>22.02 - 46.94</t>
  </si>
  <si>
    <t>9.29B</t>
  </si>
  <si>
    <t>46.72 x 300</t>
  </si>
  <si>
    <t>46.81 x 100</t>
  </si>
  <si>
    <t>46.63 - 46.88</t>
  </si>
  <si>
    <t>12.50 x 5100</t>
  </si>
  <si>
    <t>12.53 x 5000</t>
  </si>
  <si>
    <t>Sep 29 - Oct 3 (Est.)</t>
  </si>
  <si>
    <t>12.31 - 12.90</t>
  </si>
  <si>
    <t>12.96B</t>
  </si>
  <si>
    <t>210.00 x 100</t>
  </si>
  <si>
    <t>210.02 x 300</t>
  </si>
  <si>
    <t>209.29 - 210.49</t>
  </si>
  <si>
    <t>47.08 x 200</t>
  </si>
  <si>
    <t>47.13 x 1000</t>
  </si>
  <si>
    <t>46.86 - 47.28</t>
  </si>
  <si>
    <t>238.77B</t>
  </si>
  <si>
    <t>1.52 (3.30%)</t>
  </si>
  <si>
    <t>41.41 x 1900</t>
  </si>
  <si>
    <t>41.42 x 1000</t>
  </si>
  <si>
    <t>40.83 - 41.80</t>
  </si>
  <si>
    <t>13.93B</t>
  </si>
  <si>
    <t>76.04 x 100</t>
  </si>
  <si>
    <t>79.47 x 100</t>
  </si>
  <si>
    <t>77.63 - 78.38</t>
  </si>
  <si>
    <t>25.51B</t>
  </si>
  <si>
    <t>1.80 (2.38%)</t>
  </si>
  <si>
    <t>71.72 x 100</t>
  </si>
  <si>
    <t>71.92 x 100</t>
  </si>
  <si>
    <t>Sep 20 - Sep 26 (Est.)</t>
  </si>
  <si>
    <t>70.86 - 72.19</t>
  </si>
  <si>
    <t>47.50 - 72.19</t>
  </si>
  <si>
    <t>42.76B</t>
  </si>
  <si>
    <t>1.92 (2.80%)</t>
  </si>
  <si>
    <t>1-Jul,      2178  @15.63</t>
  </si>
  <si>
    <t>95.95 x 9400</t>
  </si>
  <si>
    <t>95.98 x 500</t>
  </si>
  <si>
    <t>26-Jul-16AAPL Earnings announcement</t>
  </si>
  <si>
    <t>95.33 - 96.46</t>
  </si>
  <si>
    <t>525.23B</t>
  </si>
  <si>
    <t>2.28 (2.38%)</t>
  </si>
  <si>
    <t>-9% AH after 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</si>
</sst>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7"/>
      <tableStyleElement type="headerRow" dxfId="666"/>
    </tableStyle>
  </tableStyles>
  <colors>
    <mruColors>
      <color rgb="FFFF7C5D"/>
      <color rgb="FFFF3399"/>
      <color rgb="FFFFCC00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122320"/>
        <c:axId val="636127416"/>
      </c:scatterChart>
      <c:valAx>
        <c:axId val="63612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27416"/>
        <c:crosses val="autoZero"/>
        <c:crossBetween val="midCat"/>
      </c:valAx>
      <c:valAx>
        <c:axId val="6361274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2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124280"/>
        <c:axId val="636130944"/>
      </c:scatterChart>
      <c:valAx>
        <c:axId val="636124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30944"/>
        <c:crosses val="autoZero"/>
        <c:crossBetween val="midCat"/>
      </c:valAx>
      <c:valAx>
        <c:axId val="63613094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24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128200"/>
        <c:axId val="636131336"/>
      </c:scatterChart>
      <c:valAx>
        <c:axId val="63612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31336"/>
        <c:crosses val="autoZero"/>
        <c:crossBetween val="midCat"/>
      </c:valAx>
      <c:valAx>
        <c:axId val="63613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2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125456"/>
        <c:axId val="636123104"/>
      </c:scatterChart>
      <c:valAx>
        <c:axId val="63612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23104"/>
        <c:crosses val="autoZero"/>
        <c:crossBetween val="midCat"/>
      </c:valAx>
      <c:valAx>
        <c:axId val="63612310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2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245.06</c:v>
                </c:pt>
                <c:pt idx="1">
                  <c:v>241.82</c:v>
                </c:pt>
                <c:pt idx="2">
                  <c:v>238.91</c:v>
                </c:pt>
                <c:pt idx="3">
                  <c:v>228.52</c:v>
                </c:pt>
                <c:pt idx="4">
                  <c:v>224.6</c:v>
                </c:pt>
                <c:pt idx="5">
                  <c:v>229.02</c:v>
                </c:pt>
                <c:pt idx="6">
                  <c:v>238.62</c:v>
                </c:pt>
                <c:pt idx="7">
                  <c:v>234.6</c:v>
                </c:pt>
                <c:pt idx="8">
                  <c:v>233</c:v>
                </c:pt>
                <c:pt idx="9">
                  <c:v>237.39</c:v>
                </c:pt>
                <c:pt idx="10">
                  <c:v>238.21</c:v>
                </c:pt>
                <c:pt idx="11">
                  <c:v>242.19</c:v>
                </c:pt>
                <c:pt idx="12">
                  <c:v>238.91</c:v>
                </c:pt>
                <c:pt idx="13">
                  <c:v>241.7</c:v>
                </c:pt>
                <c:pt idx="14">
                  <c:v>244.35</c:v>
                </c:pt>
                <c:pt idx="15">
                  <c:v>246.13</c:v>
                </c:pt>
                <c:pt idx="16">
                  <c:v>250.46</c:v>
                </c:pt>
                <c:pt idx="17">
                  <c:v>254.17</c:v>
                </c:pt>
                <c:pt idx="18">
                  <c:v>252.86</c:v>
                </c:pt>
                <c:pt idx="19">
                  <c:v>289.83999999999997</c:v>
                </c:pt>
                <c:pt idx="20">
                  <c:v>290.23</c:v>
                </c:pt>
                <c:pt idx="21">
                  <c:v>289.73</c:v>
                </c:pt>
                <c:pt idx="22">
                  <c:v>286.82</c:v>
                </c:pt>
                <c:pt idx="23">
                  <c:v>289.73</c:v>
                </c:pt>
                <c:pt idx="24">
                  <c:v>282.79000000000002</c:v>
                </c:pt>
                <c:pt idx="25">
                  <c:v>282</c:v>
                </c:pt>
                <c:pt idx="26">
                  <c:v>279.7</c:v>
                </c:pt>
                <c:pt idx="27">
                  <c:v>272.94</c:v>
                </c:pt>
                <c:pt idx="28">
                  <c:v>264.85000000000002</c:v>
                </c:pt>
                <c:pt idx="29">
                  <c:v>263.66000000000003</c:v>
                </c:pt>
                <c:pt idx="30">
                  <c:v>258.72000000000003</c:v>
                </c:pt>
                <c:pt idx="31">
                  <c:v>264.29000000000002</c:v>
                </c:pt>
                <c:pt idx="32">
                  <c:v>263.52</c:v>
                </c:pt>
                <c:pt idx="33">
                  <c:v>266.26</c:v>
                </c:pt>
                <c:pt idx="34">
                  <c:v>262.02999999999997</c:v>
                </c:pt>
                <c:pt idx="35">
                  <c:v>262.70999999999998</c:v>
                </c:pt>
                <c:pt idx="36">
                  <c:v>267.25</c:v>
                </c:pt>
                <c:pt idx="37">
                  <c:v>273.27</c:v>
                </c:pt>
                <c:pt idx="38">
                  <c:v>270.17</c:v>
                </c:pt>
                <c:pt idx="39">
                  <c:v>263.61</c:v>
                </c:pt>
                <c:pt idx="40">
                  <c:v>264.62</c:v>
                </c:pt>
                <c:pt idx="41">
                  <c:v>263.12</c:v>
                </c:pt>
                <c:pt idx="42">
                  <c:v>273.70999999999998</c:v>
                </c:pt>
                <c:pt idx="43">
                  <c:v>273.69</c:v>
                </c:pt>
                <c:pt idx="44">
                  <c:v>274.99</c:v>
                </c:pt>
                <c:pt idx="45">
                  <c:v>281.08</c:v>
                </c:pt>
                <c:pt idx="46">
                  <c:v>280.06</c:v>
                </c:pt>
                <c:pt idx="47">
                  <c:v>281.7</c:v>
                </c:pt>
                <c:pt idx="48">
                  <c:v>284.85000000000002</c:v>
                </c:pt>
                <c:pt idx="49">
                  <c:v>282.7</c:v>
                </c:pt>
                <c:pt idx="50">
                  <c:v>279.60000000000002</c:v>
                </c:pt>
                <c:pt idx="51">
                  <c:v>265.89</c:v>
                </c:pt>
                <c:pt idx="52">
                  <c:v>271</c:v>
                </c:pt>
                <c:pt idx="53">
                  <c:v>272.92</c:v>
                </c:pt>
                <c:pt idx="54">
                  <c:v>268.5</c:v>
                </c:pt>
                <c:pt idx="55">
                  <c:v>270.56</c:v>
                </c:pt>
                <c:pt idx="56">
                  <c:v>271.73</c:v>
                </c:pt>
                <c:pt idx="57">
                  <c:v>267.61</c:v>
                </c:pt>
                <c:pt idx="58">
                  <c:v>265.19</c:v>
                </c:pt>
                <c:pt idx="59">
                  <c:v>270.83</c:v>
                </c:pt>
                <c:pt idx="60">
                  <c:v>273.04000000000002</c:v>
                </c:pt>
                <c:pt idx="61">
                  <c:v>279.57</c:v>
                </c:pt>
                <c:pt idx="62">
                  <c:v>265.62</c:v>
                </c:pt>
                <c:pt idx="63">
                  <c:v>264.01</c:v>
                </c:pt>
                <c:pt idx="64">
                  <c:v>260.54000000000002</c:v>
                </c:pt>
                <c:pt idx="65">
                  <c:v>260.32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10656"/>
        <c:axId val="651915360"/>
      </c:lineChart>
      <c:dateAx>
        <c:axId val="65191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5360"/>
        <c:crosses val="autoZero"/>
        <c:auto val="1"/>
        <c:lblOffset val="100"/>
        <c:baseTimeUnit val="days"/>
      </c:dateAx>
      <c:valAx>
        <c:axId val="6519153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43.48</c:v>
                </c:pt>
                <c:pt idx="1">
                  <c:v>43.24</c:v>
                </c:pt>
                <c:pt idx="2">
                  <c:v>43.22</c:v>
                </c:pt>
                <c:pt idx="3">
                  <c:v>42.82</c:v>
                </c:pt>
                <c:pt idx="4">
                  <c:v>41.81</c:v>
                </c:pt>
                <c:pt idx="5">
                  <c:v>43.56</c:v>
                </c:pt>
                <c:pt idx="6">
                  <c:v>46.16</c:v>
                </c:pt>
                <c:pt idx="7">
                  <c:v>45</c:v>
                </c:pt>
                <c:pt idx="8">
                  <c:v>44.88</c:v>
                </c:pt>
                <c:pt idx="9">
                  <c:v>45.38</c:v>
                </c:pt>
                <c:pt idx="10">
                  <c:v>45.01</c:v>
                </c:pt>
                <c:pt idx="11">
                  <c:v>45.05</c:v>
                </c:pt>
                <c:pt idx="12">
                  <c:v>44.74</c:v>
                </c:pt>
                <c:pt idx="13">
                  <c:v>44.87</c:v>
                </c:pt>
                <c:pt idx="14">
                  <c:v>44.77</c:v>
                </c:pt>
                <c:pt idx="15">
                  <c:v>44.53</c:v>
                </c:pt>
                <c:pt idx="16">
                  <c:v>45.76</c:v>
                </c:pt>
                <c:pt idx="17">
                  <c:v>46.51</c:v>
                </c:pt>
                <c:pt idx="18">
                  <c:v>46.61</c:v>
                </c:pt>
                <c:pt idx="19">
                  <c:v>46.52</c:v>
                </c:pt>
                <c:pt idx="20">
                  <c:v>44.52</c:v>
                </c:pt>
                <c:pt idx="21">
                  <c:v>44.96</c:v>
                </c:pt>
                <c:pt idx="22">
                  <c:v>44.46</c:v>
                </c:pt>
                <c:pt idx="23">
                  <c:v>43.34</c:v>
                </c:pt>
                <c:pt idx="24">
                  <c:v>43.06</c:v>
                </c:pt>
                <c:pt idx="25">
                  <c:v>42.86</c:v>
                </c:pt>
                <c:pt idx="26">
                  <c:v>42.68</c:v>
                </c:pt>
                <c:pt idx="27">
                  <c:v>42.44</c:v>
                </c:pt>
                <c:pt idx="28">
                  <c:v>41.21</c:v>
                </c:pt>
                <c:pt idx="29">
                  <c:v>41.51</c:v>
                </c:pt>
                <c:pt idx="30">
                  <c:v>41.12</c:v>
                </c:pt>
                <c:pt idx="31">
                  <c:v>42.04</c:v>
                </c:pt>
                <c:pt idx="32">
                  <c:v>41.02</c:v>
                </c:pt>
                <c:pt idx="33">
                  <c:v>40.450000000000003</c:v>
                </c:pt>
                <c:pt idx="34">
                  <c:v>39.159999999999997</c:v>
                </c:pt>
                <c:pt idx="35">
                  <c:v>38.619999999999997</c:v>
                </c:pt>
                <c:pt idx="36">
                  <c:v>39.64</c:v>
                </c:pt>
                <c:pt idx="37">
                  <c:v>40.81</c:v>
                </c:pt>
                <c:pt idx="38">
                  <c:v>40.770000000000003</c:v>
                </c:pt>
                <c:pt idx="39">
                  <c:v>39.65</c:v>
                </c:pt>
                <c:pt idx="40">
                  <c:v>41.4</c:v>
                </c:pt>
                <c:pt idx="41">
                  <c:v>41.94</c:v>
                </c:pt>
                <c:pt idx="42">
                  <c:v>43.69</c:v>
                </c:pt>
                <c:pt idx="43">
                  <c:v>42.71</c:v>
                </c:pt>
                <c:pt idx="44">
                  <c:v>41.71</c:v>
                </c:pt>
                <c:pt idx="45">
                  <c:v>42.6</c:v>
                </c:pt>
                <c:pt idx="46">
                  <c:v>44.48</c:v>
                </c:pt>
                <c:pt idx="47">
                  <c:v>44.99</c:v>
                </c:pt>
                <c:pt idx="48">
                  <c:v>45.02</c:v>
                </c:pt>
                <c:pt idx="49">
                  <c:v>48.29</c:v>
                </c:pt>
                <c:pt idx="50">
                  <c:v>48.8</c:v>
                </c:pt>
                <c:pt idx="51">
                  <c:v>47.93</c:v>
                </c:pt>
                <c:pt idx="52">
                  <c:v>47.77</c:v>
                </c:pt>
                <c:pt idx="53">
                  <c:v>47.6</c:v>
                </c:pt>
                <c:pt idx="54">
                  <c:v>46.89</c:v>
                </c:pt>
                <c:pt idx="55">
                  <c:v>47.59</c:v>
                </c:pt>
                <c:pt idx="56">
                  <c:v>47.22</c:v>
                </c:pt>
                <c:pt idx="57">
                  <c:v>46.25</c:v>
                </c:pt>
                <c:pt idx="58">
                  <c:v>45.56</c:v>
                </c:pt>
                <c:pt idx="59">
                  <c:v>47</c:v>
                </c:pt>
                <c:pt idx="60">
                  <c:v>48.07</c:v>
                </c:pt>
                <c:pt idx="61">
                  <c:v>48.34</c:v>
                </c:pt>
                <c:pt idx="62">
                  <c:v>45.92</c:v>
                </c:pt>
                <c:pt idx="63">
                  <c:v>47.23</c:v>
                </c:pt>
                <c:pt idx="64">
                  <c:v>47.5</c:v>
                </c:pt>
                <c:pt idx="65">
                  <c:v>46.35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14576"/>
        <c:axId val="651913792"/>
      </c:lineChart>
      <c:dateAx>
        <c:axId val="65191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3792"/>
        <c:crosses val="autoZero"/>
        <c:auto val="1"/>
        <c:lblOffset val="100"/>
        <c:baseTimeUnit val="days"/>
      </c:dateAx>
      <c:valAx>
        <c:axId val="6519137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84.15</c:v>
                </c:pt>
                <c:pt idx="1">
                  <c:v>82.41</c:v>
                </c:pt>
                <c:pt idx="2">
                  <c:v>82</c:v>
                </c:pt>
                <c:pt idx="3">
                  <c:v>80.72</c:v>
                </c:pt>
                <c:pt idx="4">
                  <c:v>79.260000000000005</c:v>
                </c:pt>
                <c:pt idx="5">
                  <c:v>82.02</c:v>
                </c:pt>
                <c:pt idx="6">
                  <c:v>86.56</c:v>
                </c:pt>
                <c:pt idx="7">
                  <c:v>85.47</c:v>
                </c:pt>
                <c:pt idx="8">
                  <c:v>85.23</c:v>
                </c:pt>
                <c:pt idx="9">
                  <c:v>86.01</c:v>
                </c:pt>
                <c:pt idx="10">
                  <c:v>84.9</c:v>
                </c:pt>
                <c:pt idx="11">
                  <c:v>82.02</c:v>
                </c:pt>
                <c:pt idx="12">
                  <c:v>82.99</c:v>
                </c:pt>
                <c:pt idx="13">
                  <c:v>83.87</c:v>
                </c:pt>
                <c:pt idx="14">
                  <c:v>85.51</c:v>
                </c:pt>
                <c:pt idx="15">
                  <c:v>89.13</c:v>
                </c:pt>
                <c:pt idx="16">
                  <c:v>89.6</c:v>
                </c:pt>
                <c:pt idx="17">
                  <c:v>89.31</c:v>
                </c:pt>
                <c:pt idx="18">
                  <c:v>85.9</c:v>
                </c:pt>
                <c:pt idx="19">
                  <c:v>86.39</c:v>
                </c:pt>
                <c:pt idx="20">
                  <c:v>88.19</c:v>
                </c:pt>
                <c:pt idx="21">
                  <c:v>92.23</c:v>
                </c:pt>
                <c:pt idx="22">
                  <c:v>98.73</c:v>
                </c:pt>
                <c:pt idx="23">
                  <c:v>98.97</c:v>
                </c:pt>
                <c:pt idx="24">
                  <c:v>99.58</c:v>
                </c:pt>
                <c:pt idx="25">
                  <c:v>97</c:v>
                </c:pt>
                <c:pt idx="26">
                  <c:v>108.37</c:v>
                </c:pt>
                <c:pt idx="27">
                  <c:v>105.78</c:v>
                </c:pt>
                <c:pt idx="28">
                  <c:v>107.95</c:v>
                </c:pt>
                <c:pt idx="29">
                  <c:v>107.2</c:v>
                </c:pt>
                <c:pt idx="30">
                  <c:v>108.67</c:v>
                </c:pt>
                <c:pt idx="31">
                  <c:v>106.76</c:v>
                </c:pt>
                <c:pt idx="32">
                  <c:v>106.1</c:v>
                </c:pt>
                <c:pt idx="33">
                  <c:v>106.2</c:v>
                </c:pt>
                <c:pt idx="34">
                  <c:v>103.1</c:v>
                </c:pt>
                <c:pt idx="35">
                  <c:v>104.1</c:v>
                </c:pt>
                <c:pt idx="36">
                  <c:v>103.98</c:v>
                </c:pt>
                <c:pt idx="37">
                  <c:v>108.11</c:v>
                </c:pt>
                <c:pt idx="38">
                  <c:v>107.62</c:v>
                </c:pt>
                <c:pt idx="39">
                  <c:v>107.99</c:v>
                </c:pt>
                <c:pt idx="40">
                  <c:v>108.7</c:v>
                </c:pt>
                <c:pt idx="41">
                  <c:v>109.48</c:v>
                </c:pt>
                <c:pt idx="42">
                  <c:v>109.4</c:v>
                </c:pt>
                <c:pt idx="43">
                  <c:v>109.48</c:v>
                </c:pt>
                <c:pt idx="44">
                  <c:v>108.56</c:v>
                </c:pt>
                <c:pt idx="45">
                  <c:v>108.69</c:v>
                </c:pt>
                <c:pt idx="46">
                  <c:v>111.92</c:v>
                </c:pt>
                <c:pt idx="48">
                  <c:v>111.51</c:v>
                </c:pt>
                <c:pt idx="49">
                  <c:v>109.36</c:v>
                </c:pt>
                <c:pt idx="50">
                  <c:v>111.91</c:v>
                </c:pt>
                <c:pt idx="51">
                  <c:v>112.11</c:v>
                </c:pt>
                <c:pt idx="52">
                  <c:v>112.19</c:v>
                </c:pt>
                <c:pt idx="53">
                  <c:v>111.89</c:v>
                </c:pt>
                <c:pt idx="54">
                  <c:v>113.21</c:v>
                </c:pt>
                <c:pt idx="55">
                  <c:v>112.1</c:v>
                </c:pt>
                <c:pt idx="56">
                  <c:v>112.6</c:v>
                </c:pt>
                <c:pt idx="57">
                  <c:v>115.38</c:v>
                </c:pt>
                <c:pt idx="58">
                  <c:v>112.51</c:v>
                </c:pt>
                <c:pt idx="59">
                  <c:v>112.25</c:v>
                </c:pt>
                <c:pt idx="60">
                  <c:v>114</c:v>
                </c:pt>
                <c:pt idx="61">
                  <c:v>116.07</c:v>
                </c:pt>
                <c:pt idx="62">
                  <c:v>120.04</c:v>
                </c:pt>
                <c:pt idx="63">
                  <c:v>119.86</c:v>
                </c:pt>
                <c:pt idx="64">
                  <c:v>121.03</c:v>
                </c:pt>
                <c:pt idx="65">
                  <c:v>123.97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17320"/>
        <c:axId val="651911048"/>
      </c:lineChart>
      <c:dateAx>
        <c:axId val="65191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1048"/>
        <c:crosses val="autoZero"/>
        <c:auto val="1"/>
        <c:lblOffset val="100"/>
        <c:baseTimeUnit val="days"/>
      </c:dateAx>
      <c:valAx>
        <c:axId val="651911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95.89</c:v>
                </c:pt>
                <c:pt idx="1">
                  <c:v>95.6</c:v>
                </c:pt>
                <c:pt idx="2">
                  <c:v>94.4</c:v>
                </c:pt>
                <c:pt idx="3">
                  <c:v>93.59</c:v>
                </c:pt>
                <c:pt idx="4">
                  <c:v>92.04</c:v>
                </c:pt>
                <c:pt idx="5">
                  <c:v>93.4</c:v>
                </c:pt>
                <c:pt idx="6">
                  <c:v>96.1</c:v>
                </c:pt>
                <c:pt idx="7">
                  <c:v>95.55</c:v>
                </c:pt>
                <c:pt idx="8">
                  <c:v>95.91</c:v>
                </c:pt>
                <c:pt idx="9">
                  <c:v>95.1</c:v>
                </c:pt>
                <c:pt idx="10">
                  <c:v>95.33</c:v>
                </c:pt>
                <c:pt idx="11">
                  <c:v>97.55</c:v>
                </c:pt>
                <c:pt idx="12">
                  <c:v>97.14</c:v>
                </c:pt>
                <c:pt idx="13">
                  <c:v>97.46</c:v>
                </c:pt>
                <c:pt idx="14">
                  <c:v>97.34</c:v>
                </c:pt>
                <c:pt idx="15">
                  <c:v>98.83</c:v>
                </c:pt>
                <c:pt idx="16">
                  <c:v>99.65</c:v>
                </c:pt>
                <c:pt idx="17">
                  <c:v>98.94</c:v>
                </c:pt>
                <c:pt idx="18">
                  <c:v>99.03</c:v>
                </c:pt>
                <c:pt idx="19">
                  <c:v>98.63</c:v>
                </c:pt>
                <c:pt idx="20">
                  <c:v>97.92</c:v>
                </c:pt>
                <c:pt idx="21">
                  <c:v>97.72</c:v>
                </c:pt>
                <c:pt idx="22">
                  <c:v>98.46</c:v>
                </c:pt>
                <c:pt idx="23">
                  <c:v>99.86</c:v>
                </c:pt>
                <c:pt idx="24">
                  <c:v>100.35</c:v>
                </c:pt>
                <c:pt idx="25">
                  <c:v>100.41</c:v>
                </c:pt>
                <c:pt idx="26">
                  <c:v>99.62</c:v>
                </c:pt>
                <c:pt idx="27">
                  <c:v>97.9</c:v>
                </c:pt>
                <c:pt idx="28">
                  <c:v>96.43</c:v>
                </c:pt>
                <c:pt idx="29">
                  <c:v>95.22</c:v>
                </c:pt>
                <c:pt idx="30">
                  <c:v>94.2</c:v>
                </c:pt>
                <c:pt idx="31">
                  <c:v>94.56</c:v>
                </c:pt>
                <c:pt idx="32">
                  <c:v>93.49</c:v>
                </c:pt>
                <c:pt idx="33">
                  <c:v>93.88</c:v>
                </c:pt>
                <c:pt idx="34">
                  <c:v>90.52</c:v>
                </c:pt>
                <c:pt idx="35">
                  <c:v>90.34</c:v>
                </c:pt>
                <c:pt idx="36">
                  <c:v>92.51</c:v>
                </c:pt>
                <c:pt idx="37">
                  <c:v>93.42</c:v>
                </c:pt>
                <c:pt idx="38">
                  <c:v>92.79</c:v>
                </c:pt>
                <c:pt idx="39">
                  <c:v>92.72</c:v>
                </c:pt>
                <c:pt idx="40">
                  <c:v>93.24</c:v>
                </c:pt>
                <c:pt idx="42">
                  <c:v>94.19</c:v>
                </c:pt>
                <c:pt idx="43">
                  <c:v>95.18</c:v>
                </c:pt>
                <c:pt idx="44">
                  <c:v>93.64</c:v>
                </c:pt>
                <c:pt idx="45">
                  <c:v>93.74</c:v>
                </c:pt>
                <c:pt idx="46">
                  <c:v>94.83</c:v>
                </c:pt>
                <c:pt idx="47">
                  <c:v>97.82</c:v>
                </c:pt>
                <c:pt idx="48">
                  <c:v>104.35</c:v>
                </c:pt>
                <c:pt idx="49">
                  <c:v>105.08</c:v>
                </c:pt>
                <c:pt idx="50">
                  <c:v>105.68</c:v>
                </c:pt>
                <c:pt idx="51">
                  <c:v>105.97</c:v>
                </c:pt>
                <c:pt idx="52">
                  <c:v>107.13</c:v>
                </c:pt>
                <c:pt idx="53">
                  <c:v>106.91</c:v>
                </c:pt>
                <c:pt idx="54">
                  <c:v>107.48</c:v>
                </c:pt>
                <c:pt idx="55">
                  <c:v>109.85</c:v>
                </c:pt>
                <c:pt idx="56">
                  <c:v>112.1</c:v>
                </c:pt>
                <c:pt idx="57">
                  <c:v>112.04</c:v>
                </c:pt>
                <c:pt idx="58">
                  <c:v>110.44</c:v>
                </c:pt>
                <c:pt idx="59">
                  <c:v>109.02</c:v>
                </c:pt>
                <c:pt idx="60">
                  <c:v>108.66</c:v>
                </c:pt>
                <c:pt idx="61">
                  <c:v>108.54</c:v>
                </c:pt>
                <c:pt idx="62">
                  <c:v>110.96</c:v>
                </c:pt>
                <c:pt idx="63">
                  <c:v>109.81</c:v>
                </c:pt>
                <c:pt idx="64">
                  <c:v>111.12</c:v>
                </c:pt>
                <c:pt idx="65">
                  <c:v>109.99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18104"/>
        <c:axId val="651918496"/>
      </c:lineChart>
      <c:dateAx>
        <c:axId val="65191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8496"/>
        <c:crosses val="autoZero"/>
        <c:auto val="1"/>
        <c:lblOffset val="100"/>
        <c:baseTimeUnit val="days"/>
      </c:dateAx>
      <c:valAx>
        <c:axId val="6519184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60.69</c:v>
                </c:pt>
                <c:pt idx="1">
                  <c:v>60.76</c:v>
                </c:pt>
                <c:pt idx="2">
                  <c:v>59.63</c:v>
                </c:pt>
                <c:pt idx="4">
                  <c:v>57.9</c:v>
                </c:pt>
                <c:pt idx="5">
                  <c:v>57.67</c:v>
                </c:pt>
                <c:pt idx="6">
                  <c:v>60.06</c:v>
                </c:pt>
                <c:pt idx="7">
                  <c:v>63.25</c:v>
                </c:pt>
                <c:pt idx="8">
                  <c:v>61.95</c:v>
                </c:pt>
                <c:pt idx="9">
                  <c:v>62.29</c:v>
                </c:pt>
                <c:pt idx="10">
                  <c:v>62.3</c:v>
                </c:pt>
                <c:pt idx="11">
                  <c:v>61.86</c:v>
                </c:pt>
                <c:pt idx="12">
                  <c:v>61.93</c:v>
                </c:pt>
                <c:pt idx="13">
                  <c:v>61.42</c:v>
                </c:pt>
                <c:pt idx="14">
                  <c:v>61.07</c:v>
                </c:pt>
                <c:pt idx="15">
                  <c:v>63.67</c:v>
                </c:pt>
                <c:pt idx="16">
                  <c:v>64.97</c:v>
                </c:pt>
                <c:pt idx="17">
                  <c:v>65.709999999999994</c:v>
                </c:pt>
                <c:pt idx="18">
                  <c:v>66.260000000000005</c:v>
                </c:pt>
                <c:pt idx="19">
                  <c:v>65.89</c:v>
                </c:pt>
                <c:pt idx="20">
                  <c:v>65.94</c:v>
                </c:pt>
                <c:pt idx="21">
                  <c:v>65.489999999999995</c:v>
                </c:pt>
                <c:pt idx="22">
                  <c:v>66.41</c:v>
                </c:pt>
                <c:pt idx="23">
                  <c:v>65.91</c:v>
                </c:pt>
                <c:pt idx="24">
                  <c:v>65.760000000000005</c:v>
                </c:pt>
                <c:pt idx="25">
                  <c:v>65.52</c:v>
                </c:pt>
                <c:pt idx="26">
                  <c:v>65.23</c:v>
                </c:pt>
                <c:pt idx="27">
                  <c:v>65.31</c:v>
                </c:pt>
                <c:pt idx="28">
                  <c:v>64.87</c:v>
                </c:pt>
                <c:pt idx="29">
                  <c:v>63.59</c:v>
                </c:pt>
                <c:pt idx="30">
                  <c:v>63.92</c:v>
                </c:pt>
                <c:pt idx="31">
                  <c:v>62.74</c:v>
                </c:pt>
                <c:pt idx="32">
                  <c:v>63.52</c:v>
                </c:pt>
                <c:pt idx="33">
                  <c:v>62.76</c:v>
                </c:pt>
                <c:pt idx="34">
                  <c:v>64.069999999999993</c:v>
                </c:pt>
                <c:pt idx="35">
                  <c:v>64.12</c:v>
                </c:pt>
                <c:pt idx="36">
                  <c:v>64.34</c:v>
                </c:pt>
                <c:pt idx="37">
                  <c:v>64.59</c:v>
                </c:pt>
                <c:pt idx="38">
                  <c:v>64.84</c:v>
                </c:pt>
                <c:pt idx="39">
                  <c:v>63.98</c:v>
                </c:pt>
                <c:pt idx="40">
                  <c:v>64.510000000000005</c:v>
                </c:pt>
                <c:pt idx="41">
                  <c:v>63.92</c:v>
                </c:pt>
                <c:pt idx="42">
                  <c:v>64.260000000000005</c:v>
                </c:pt>
                <c:pt idx="43">
                  <c:v>64.849999999999994</c:v>
                </c:pt>
                <c:pt idx="44">
                  <c:v>65.680000000000007</c:v>
                </c:pt>
                <c:pt idx="45">
                  <c:v>65.430000000000007</c:v>
                </c:pt>
                <c:pt idx="46">
                  <c:v>65.84</c:v>
                </c:pt>
                <c:pt idx="47">
                  <c:v>66.23</c:v>
                </c:pt>
                <c:pt idx="48">
                  <c:v>66.2</c:v>
                </c:pt>
                <c:pt idx="49">
                  <c:v>65.7</c:v>
                </c:pt>
                <c:pt idx="50">
                  <c:v>65.930000000000007</c:v>
                </c:pt>
                <c:pt idx="51">
                  <c:v>65.61</c:v>
                </c:pt>
                <c:pt idx="52">
                  <c:v>65.02</c:v>
                </c:pt>
                <c:pt idx="53">
                  <c:v>63.57</c:v>
                </c:pt>
                <c:pt idx="54">
                  <c:v>62.59</c:v>
                </c:pt>
                <c:pt idx="55">
                  <c:v>62.14</c:v>
                </c:pt>
                <c:pt idx="56">
                  <c:v>62.51</c:v>
                </c:pt>
                <c:pt idx="57">
                  <c:v>62.16</c:v>
                </c:pt>
                <c:pt idx="58">
                  <c:v>60.68</c:v>
                </c:pt>
                <c:pt idx="59">
                  <c:v>59.8</c:v>
                </c:pt>
                <c:pt idx="60">
                  <c:v>59.5</c:v>
                </c:pt>
                <c:pt idx="61">
                  <c:v>58.86</c:v>
                </c:pt>
                <c:pt idx="62">
                  <c:v>59.88</c:v>
                </c:pt>
                <c:pt idx="64">
                  <c:v>60.19</c:v>
                </c:pt>
                <c:pt idx="65">
                  <c:v>60.62</c:v>
                </c:pt>
                <c:pt idx="66">
                  <c:v>61.1</c:v>
                </c:pt>
                <c:pt idx="67">
                  <c:v>61.4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09480"/>
        <c:axId val="651913400"/>
      </c:lineChart>
      <c:dateAx>
        <c:axId val="65190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3400"/>
        <c:crosses val="autoZero"/>
        <c:auto val="1"/>
        <c:lblOffset val="100"/>
        <c:baseTimeUnit val="days"/>
      </c:dateAx>
      <c:valAx>
        <c:axId val="6519134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0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24.22</c:v>
                </c:pt>
                <c:pt idx="1">
                  <c:v>24.1</c:v>
                </c:pt>
                <c:pt idx="2">
                  <c:v>24.34</c:v>
                </c:pt>
                <c:pt idx="3">
                  <c:v>24.06</c:v>
                </c:pt>
                <c:pt idx="4">
                  <c:v>23.48</c:v>
                </c:pt>
                <c:pt idx="5">
                  <c:v>25.43</c:v>
                </c:pt>
                <c:pt idx="6">
                  <c:v>27.64</c:v>
                </c:pt>
                <c:pt idx="7">
                  <c:v>27.02</c:v>
                </c:pt>
                <c:pt idx="8">
                  <c:v>27.31</c:v>
                </c:pt>
                <c:pt idx="9">
                  <c:v>27.96</c:v>
                </c:pt>
                <c:pt idx="10">
                  <c:v>28.35</c:v>
                </c:pt>
                <c:pt idx="11">
                  <c:v>27.59</c:v>
                </c:pt>
                <c:pt idx="12">
                  <c:v>27.68</c:v>
                </c:pt>
                <c:pt idx="13">
                  <c:v>27.73</c:v>
                </c:pt>
                <c:pt idx="14">
                  <c:v>28.62</c:v>
                </c:pt>
                <c:pt idx="15">
                  <c:v>29.23</c:v>
                </c:pt>
                <c:pt idx="16">
                  <c:v>29.79</c:v>
                </c:pt>
                <c:pt idx="17">
                  <c:v>31.08</c:v>
                </c:pt>
                <c:pt idx="18">
                  <c:v>31.96</c:v>
                </c:pt>
                <c:pt idx="19">
                  <c:v>31.15</c:v>
                </c:pt>
                <c:pt idx="20">
                  <c:v>28.61</c:v>
                </c:pt>
                <c:pt idx="21">
                  <c:v>27.98</c:v>
                </c:pt>
                <c:pt idx="22">
                  <c:v>27.64</c:v>
                </c:pt>
                <c:pt idx="23">
                  <c:v>27.66</c:v>
                </c:pt>
                <c:pt idx="24">
                  <c:v>27.7</c:v>
                </c:pt>
                <c:pt idx="25">
                  <c:v>28.96</c:v>
                </c:pt>
                <c:pt idx="26">
                  <c:v>29.52</c:v>
                </c:pt>
                <c:pt idx="27">
                  <c:v>27.61</c:v>
                </c:pt>
                <c:pt idx="28">
                  <c:v>29.85</c:v>
                </c:pt>
                <c:pt idx="29">
                  <c:v>28.59</c:v>
                </c:pt>
                <c:pt idx="30">
                  <c:v>28.74</c:v>
                </c:pt>
                <c:pt idx="31">
                  <c:v>28.58</c:v>
                </c:pt>
                <c:pt idx="32">
                  <c:v>29.12</c:v>
                </c:pt>
                <c:pt idx="33">
                  <c:v>28.62</c:v>
                </c:pt>
                <c:pt idx="34">
                  <c:v>27.65</c:v>
                </c:pt>
                <c:pt idx="35">
                  <c:v>27.85</c:v>
                </c:pt>
                <c:pt idx="36">
                  <c:v>29.46</c:v>
                </c:pt>
                <c:pt idx="38">
                  <c:v>30.5</c:v>
                </c:pt>
                <c:pt idx="39">
                  <c:v>30.41</c:v>
                </c:pt>
                <c:pt idx="40">
                  <c:v>31</c:v>
                </c:pt>
                <c:pt idx="41">
                  <c:v>30.79</c:v>
                </c:pt>
                <c:pt idx="42">
                  <c:v>32.11</c:v>
                </c:pt>
                <c:pt idx="43">
                  <c:v>31.67</c:v>
                </c:pt>
                <c:pt idx="44">
                  <c:v>33.340000000000003</c:v>
                </c:pt>
                <c:pt idx="45">
                  <c:v>33.07</c:v>
                </c:pt>
                <c:pt idx="46">
                  <c:v>34.32</c:v>
                </c:pt>
                <c:pt idx="47">
                  <c:v>33.79</c:v>
                </c:pt>
                <c:pt idx="48">
                  <c:v>33.69</c:v>
                </c:pt>
                <c:pt idx="49">
                  <c:v>33.17</c:v>
                </c:pt>
                <c:pt idx="50">
                  <c:v>33.24</c:v>
                </c:pt>
                <c:pt idx="51">
                  <c:v>34.24</c:v>
                </c:pt>
                <c:pt idx="52">
                  <c:v>34.869999999999997</c:v>
                </c:pt>
                <c:pt idx="53">
                  <c:v>33.700000000000003</c:v>
                </c:pt>
                <c:pt idx="54">
                  <c:v>31.37</c:v>
                </c:pt>
                <c:pt idx="55">
                  <c:v>31.03</c:v>
                </c:pt>
                <c:pt idx="56">
                  <c:v>30.59</c:v>
                </c:pt>
                <c:pt idx="57">
                  <c:v>31.22</c:v>
                </c:pt>
                <c:pt idx="58">
                  <c:v>30.54</c:v>
                </c:pt>
                <c:pt idx="59">
                  <c:v>30.15</c:v>
                </c:pt>
                <c:pt idx="60">
                  <c:v>29.77</c:v>
                </c:pt>
                <c:pt idx="61">
                  <c:v>29.19</c:v>
                </c:pt>
                <c:pt idx="62">
                  <c:v>29.32</c:v>
                </c:pt>
                <c:pt idx="63">
                  <c:v>30.11</c:v>
                </c:pt>
                <c:pt idx="64">
                  <c:v>31.21</c:v>
                </c:pt>
                <c:pt idx="65">
                  <c:v>32.130000000000003</c:v>
                </c:pt>
                <c:pt idx="66">
                  <c:v>31.34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27512"/>
        <c:axId val="651927904"/>
      </c:lineChart>
      <c:dateAx>
        <c:axId val="65192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7904"/>
        <c:crosses val="autoZero"/>
        <c:auto val="1"/>
        <c:lblOffset val="100"/>
        <c:baseTimeUnit val="days"/>
      </c:dateAx>
      <c:valAx>
        <c:axId val="6519279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15.68</c:v>
                </c:pt>
                <c:pt idx="1">
                  <c:v>15.01</c:v>
                </c:pt>
                <c:pt idx="2">
                  <c:v>15.14</c:v>
                </c:pt>
                <c:pt idx="3">
                  <c:v>14.78</c:v>
                </c:pt>
                <c:pt idx="4">
                  <c:v>13.66</c:v>
                </c:pt>
                <c:pt idx="5">
                  <c:v>14.59</c:v>
                </c:pt>
                <c:pt idx="6">
                  <c:v>15.27</c:v>
                </c:pt>
                <c:pt idx="7">
                  <c:v>14.75</c:v>
                </c:pt>
                <c:pt idx="8">
                  <c:v>15.09</c:v>
                </c:pt>
                <c:pt idx="9">
                  <c:v>14.48</c:v>
                </c:pt>
                <c:pt idx="10">
                  <c:v>13.16</c:v>
                </c:pt>
                <c:pt idx="11">
                  <c:v>12.67</c:v>
                </c:pt>
                <c:pt idx="12">
                  <c:v>13.06</c:v>
                </c:pt>
                <c:pt idx="13">
                  <c:v>13.23</c:v>
                </c:pt>
                <c:pt idx="14">
                  <c:v>13.28</c:v>
                </c:pt>
                <c:pt idx="15">
                  <c:v>13.42</c:v>
                </c:pt>
                <c:pt idx="16">
                  <c:v>14.26</c:v>
                </c:pt>
                <c:pt idx="17">
                  <c:v>14.53</c:v>
                </c:pt>
                <c:pt idx="18">
                  <c:v>14.62</c:v>
                </c:pt>
                <c:pt idx="19">
                  <c:v>13.96</c:v>
                </c:pt>
                <c:pt idx="20">
                  <c:v>13.32</c:v>
                </c:pt>
                <c:pt idx="21">
                  <c:v>13.38</c:v>
                </c:pt>
                <c:pt idx="22">
                  <c:v>13.23</c:v>
                </c:pt>
                <c:pt idx="23">
                  <c:v>13.07</c:v>
                </c:pt>
                <c:pt idx="24">
                  <c:v>12.9</c:v>
                </c:pt>
                <c:pt idx="25">
                  <c:v>13.17</c:v>
                </c:pt>
                <c:pt idx="26">
                  <c:v>13.54</c:v>
                </c:pt>
                <c:pt idx="27">
                  <c:v>13.02</c:v>
                </c:pt>
                <c:pt idx="28">
                  <c:v>13.19</c:v>
                </c:pt>
                <c:pt idx="29">
                  <c:v>13.11</c:v>
                </c:pt>
                <c:pt idx="30">
                  <c:v>12.74</c:v>
                </c:pt>
                <c:pt idx="31">
                  <c:v>12.66</c:v>
                </c:pt>
                <c:pt idx="32">
                  <c:v>12.86</c:v>
                </c:pt>
                <c:pt idx="33">
                  <c:v>12.78</c:v>
                </c:pt>
                <c:pt idx="35">
                  <c:v>12.3</c:v>
                </c:pt>
                <c:pt idx="36">
                  <c:v>12.33</c:v>
                </c:pt>
                <c:pt idx="37">
                  <c:v>12.46</c:v>
                </c:pt>
                <c:pt idx="38">
                  <c:v>11.94</c:v>
                </c:pt>
                <c:pt idx="39">
                  <c:v>11.44</c:v>
                </c:pt>
                <c:pt idx="40">
                  <c:v>12.03</c:v>
                </c:pt>
                <c:pt idx="41">
                  <c:v>12.07</c:v>
                </c:pt>
                <c:pt idx="42">
                  <c:v>12.17</c:v>
                </c:pt>
                <c:pt idx="43">
                  <c:v>12.79</c:v>
                </c:pt>
                <c:pt idx="44">
                  <c:v>13.55</c:v>
                </c:pt>
                <c:pt idx="45">
                  <c:v>14.09</c:v>
                </c:pt>
                <c:pt idx="46">
                  <c:v>14.35</c:v>
                </c:pt>
                <c:pt idx="47">
                  <c:v>14.84</c:v>
                </c:pt>
                <c:pt idx="48">
                  <c:v>14.44</c:v>
                </c:pt>
                <c:pt idx="49">
                  <c:v>13.83</c:v>
                </c:pt>
                <c:pt idx="50">
                  <c:v>14.34</c:v>
                </c:pt>
                <c:pt idx="51">
                  <c:v>13.86</c:v>
                </c:pt>
                <c:pt idx="52">
                  <c:v>14.06</c:v>
                </c:pt>
                <c:pt idx="53">
                  <c:v>13.95</c:v>
                </c:pt>
                <c:pt idx="54">
                  <c:v>13.36</c:v>
                </c:pt>
                <c:pt idx="55">
                  <c:v>13.01</c:v>
                </c:pt>
                <c:pt idx="56">
                  <c:v>13.11</c:v>
                </c:pt>
                <c:pt idx="57">
                  <c:v>12.92</c:v>
                </c:pt>
                <c:pt idx="58">
                  <c:v>13.12</c:v>
                </c:pt>
                <c:pt idx="59">
                  <c:v>11.67</c:v>
                </c:pt>
                <c:pt idx="60">
                  <c:v>11.78</c:v>
                </c:pt>
                <c:pt idx="61">
                  <c:v>11.22</c:v>
                </c:pt>
                <c:pt idx="62">
                  <c:v>11.02</c:v>
                </c:pt>
                <c:pt idx="63">
                  <c:v>10.63</c:v>
                </c:pt>
                <c:pt idx="64">
                  <c:v>10.53</c:v>
                </c:pt>
                <c:pt idx="65">
                  <c:v>10.56</c:v>
                </c:pt>
                <c:pt idx="66">
                  <c:v>11.14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16928"/>
        <c:axId val="651922808"/>
      </c:lineChart>
      <c:dateAx>
        <c:axId val="6519169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2808"/>
        <c:crosses val="autoZero"/>
        <c:auto val="1"/>
        <c:lblOffset val="100"/>
        <c:baseTimeUnit val="days"/>
      </c:dateAx>
      <c:valAx>
        <c:axId val="6519228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1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36.549999999999997</c:v>
                </c:pt>
                <c:pt idx="1">
                  <c:v>36.79</c:v>
                </c:pt>
                <c:pt idx="2">
                  <c:v>36.450000000000003</c:v>
                </c:pt>
                <c:pt idx="3">
                  <c:v>36.049999999999997</c:v>
                </c:pt>
                <c:pt idx="4">
                  <c:v>36.619999999999997</c:v>
                </c:pt>
                <c:pt idx="5">
                  <c:v>35.14</c:v>
                </c:pt>
                <c:pt idx="6">
                  <c:v>34.67</c:v>
                </c:pt>
                <c:pt idx="7">
                  <c:v>34.22</c:v>
                </c:pt>
                <c:pt idx="8">
                  <c:v>34.47</c:v>
                </c:pt>
                <c:pt idx="9">
                  <c:v>34.71</c:v>
                </c:pt>
                <c:pt idx="10">
                  <c:v>35.18</c:v>
                </c:pt>
                <c:pt idx="11">
                  <c:v>35.47</c:v>
                </c:pt>
                <c:pt idx="12">
                  <c:v>35.71</c:v>
                </c:pt>
                <c:pt idx="13">
                  <c:v>35.76</c:v>
                </c:pt>
                <c:pt idx="14">
                  <c:v>36.14</c:v>
                </c:pt>
                <c:pt idx="15">
                  <c:v>36.81</c:v>
                </c:pt>
                <c:pt idx="16">
                  <c:v>36.58</c:v>
                </c:pt>
                <c:pt idx="17">
                  <c:v>36.520000000000003</c:v>
                </c:pt>
                <c:pt idx="18">
                  <c:v>36.29</c:v>
                </c:pt>
                <c:pt idx="19">
                  <c:v>36.020000000000003</c:v>
                </c:pt>
                <c:pt idx="20">
                  <c:v>36.25</c:v>
                </c:pt>
                <c:pt idx="21">
                  <c:v>36.44</c:v>
                </c:pt>
                <c:pt idx="22">
                  <c:v>36.42</c:v>
                </c:pt>
                <c:pt idx="23">
                  <c:v>35.76</c:v>
                </c:pt>
                <c:pt idx="24">
                  <c:v>35.71</c:v>
                </c:pt>
                <c:pt idx="25">
                  <c:v>35.590000000000003</c:v>
                </c:pt>
                <c:pt idx="26">
                  <c:v>34.94</c:v>
                </c:pt>
                <c:pt idx="27">
                  <c:v>35.520000000000003</c:v>
                </c:pt>
                <c:pt idx="28">
                  <c:v>34.799999999999997</c:v>
                </c:pt>
                <c:pt idx="29">
                  <c:v>34.619999999999997</c:v>
                </c:pt>
                <c:pt idx="30">
                  <c:v>34.83</c:v>
                </c:pt>
                <c:pt idx="31">
                  <c:v>34.369999999999997</c:v>
                </c:pt>
                <c:pt idx="32">
                  <c:v>34.46</c:v>
                </c:pt>
                <c:pt idx="33">
                  <c:v>34.76</c:v>
                </c:pt>
                <c:pt idx="34">
                  <c:v>34.86</c:v>
                </c:pt>
                <c:pt idx="35">
                  <c:v>34.89</c:v>
                </c:pt>
                <c:pt idx="36">
                  <c:v>34.71</c:v>
                </c:pt>
                <c:pt idx="38">
                  <c:v>35.24</c:v>
                </c:pt>
                <c:pt idx="39">
                  <c:v>35.840000000000003</c:v>
                </c:pt>
                <c:pt idx="40">
                  <c:v>34.549999999999997</c:v>
                </c:pt>
                <c:pt idx="41">
                  <c:v>34.92</c:v>
                </c:pt>
                <c:pt idx="42">
                  <c:v>35</c:v>
                </c:pt>
                <c:pt idx="43">
                  <c:v>35.200000000000003</c:v>
                </c:pt>
                <c:pt idx="44">
                  <c:v>35.43</c:v>
                </c:pt>
                <c:pt idx="45">
                  <c:v>35.39</c:v>
                </c:pt>
                <c:pt idx="46">
                  <c:v>35.92</c:v>
                </c:pt>
                <c:pt idx="47">
                  <c:v>36.31</c:v>
                </c:pt>
                <c:pt idx="48">
                  <c:v>36.4</c:v>
                </c:pt>
                <c:pt idx="49">
                  <c:v>36.770000000000003</c:v>
                </c:pt>
                <c:pt idx="50">
                  <c:v>35.58</c:v>
                </c:pt>
                <c:pt idx="51">
                  <c:v>36.47</c:v>
                </c:pt>
                <c:pt idx="52">
                  <c:v>36.950000000000003</c:v>
                </c:pt>
                <c:pt idx="53">
                  <c:v>36.229999999999997</c:v>
                </c:pt>
                <c:pt idx="54">
                  <c:v>36.68</c:v>
                </c:pt>
                <c:pt idx="55">
                  <c:v>36.909999999999997</c:v>
                </c:pt>
                <c:pt idx="56">
                  <c:v>37.07</c:v>
                </c:pt>
                <c:pt idx="57">
                  <c:v>37.86</c:v>
                </c:pt>
                <c:pt idx="58">
                  <c:v>37.159999999999997</c:v>
                </c:pt>
                <c:pt idx="59">
                  <c:v>37.17</c:v>
                </c:pt>
                <c:pt idx="60">
                  <c:v>37.99</c:v>
                </c:pt>
                <c:pt idx="61">
                  <c:v>38.17</c:v>
                </c:pt>
                <c:pt idx="62">
                  <c:v>39.08</c:v>
                </c:pt>
                <c:pt idx="63">
                  <c:v>38.22</c:v>
                </c:pt>
                <c:pt idx="64">
                  <c:v>38.03</c:v>
                </c:pt>
                <c:pt idx="65">
                  <c:v>38.32</c:v>
                </c:pt>
                <c:pt idx="66">
                  <c:v>38.25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25552"/>
        <c:axId val="651928296"/>
      </c:lineChart>
      <c:dateAx>
        <c:axId val="65192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8296"/>
        <c:crosses val="autoZero"/>
        <c:auto val="1"/>
        <c:lblOffset val="100"/>
        <c:baseTimeUnit val="days"/>
      </c:dateAx>
      <c:valAx>
        <c:axId val="65192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12.72</c:v>
                </c:pt>
                <c:pt idx="1">
                  <c:v>12.57</c:v>
                </c:pt>
                <c:pt idx="2">
                  <c:v>12.55</c:v>
                </c:pt>
                <c:pt idx="3">
                  <c:v>12.39</c:v>
                </c:pt>
                <c:pt idx="4">
                  <c:v>12.16</c:v>
                </c:pt>
                <c:pt idx="5">
                  <c:v>12.52</c:v>
                </c:pt>
                <c:pt idx="6">
                  <c:v>13.4</c:v>
                </c:pt>
                <c:pt idx="7">
                  <c:v>13.18</c:v>
                </c:pt>
                <c:pt idx="8">
                  <c:v>13.22</c:v>
                </c:pt>
                <c:pt idx="9">
                  <c:v>13.42</c:v>
                </c:pt>
                <c:pt idx="10">
                  <c:v>13.26</c:v>
                </c:pt>
                <c:pt idx="11">
                  <c:v>13.12</c:v>
                </c:pt>
                <c:pt idx="12">
                  <c:v>13.01</c:v>
                </c:pt>
                <c:pt idx="13">
                  <c:v>12.84</c:v>
                </c:pt>
                <c:pt idx="14">
                  <c:v>12.98</c:v>
                </c:pt>
                <c:pt idx="15">
                  <c:v>13.1</c:v>
                </c:pt>
                <c:pt idx="16">
                  <c:v>13.26</c:v>
                </c:pt>
                <c:pt idx="17">
                  <c:v>13.36</c:v>
                </c:pt>
                <c:pt idx="18">
                  <c:v>13.38</c:v>
                </c:pt>
                <c:pt idx="19">
                  <c:v>13.18</c:v>
                </c:pt>
                <c:pt idx="20">
                  <c:v>13.04</c:v>
                </c:pt>
                <c:pt idx="21">
                  <c:v>13.21</c:v>
                </c:pt>
                <c:pt idx="22">
                  <c:v>13.11</c:v>
                </c:pt>
                <c:pt idx="23">
                  <c:v>13.49</c:v>
                </c:pt>
                <c:pt idx="24">
                  <c:v>13.45</c:v>
                </c:pt>
                <c:pt idx="25">
                  <c:v>13.46</c:v>
                </c:pt>
                <c:pt idx="26">
                  <c:v>13.52</c:v>
                </c:pt>
                <c:pt idx="27">
                  <c:v>13.29</c:v>
                </c:pt>
                <c:pt idx="28">
                  <c:v>13.13</c:v>
                </c:pt>
                <c:pt idx="29">
                  <c:v>13.19</c:v>
                </c:pt>
                <c:pt idx="30">
                  <c:v>13.09</c:v>
                </c:pt>
                <c:pt idx="31">
                  <c:v>13.16</c:v>
                </c:pt>
                <c:pt idx="32">
                  <c:v>13.14</c:v>
                </c:pt>
                <c:pt idx="33">
                  <c:v>13.32</c:v>
                </c:pt>
                <c:pt idx="34">
                  <c:v>13.22</c:v>
                </c:pt>
                <c:pt idx="35">
                  <c:v>13.35</c:v>
                </c:pt>
                <c:pt idx="36">
                  <c:v>13.32</c:v>
                </c:pt>
                <c:pt idx="37">
                  <c:v>13.49</c:v>
                </c:pt>
                <c:pt idx="38">
                  <c:v>13.32</c:v>
                </c:pt>
                <c:pt idx="39">
                  <c:v>13.44</c:v>
                </c:pt>
                <c:pt idx="40">
                  <c:v>13.32</c:v>
                </c:pt>
                <c:pt idx="41">
                  <c:v>13.31</c:v>
                </c:pt>
                <c:pt idx="42">
                  <c:v>13.43</c:v>
                </c:pt>
                <c:pt idx="43">
                  <c:v>13.62</c:v>
                </c:pt>
                <c:pt idx="44">
                  <c:v>13.56</c:v>
                </c:pt>
                <c:pt idx="45">
                  <c:v>14.09</c:v>
                </c:pt>
                <c:pt idx="46">
                  <c:v>13.66</c:v>
                </c:pt>
                <c:pt idx="48">
                  <c:v>13.75</c:v>
                </c:pt>
                <c:pt idx="49">
                  <c:v>13.58</c:v>
                </c:pt>
                <c:pt idx="50">
                  <c:v>13.61</c:v>
                </c:pt>
                <c:pt idx="51">
                  <c:v>13.65</c:v>
                </c:pt>
                <c:pt idx="52">
                  <c:v>13.64</c:v>
                </c:pt>
                <c:pt idx="53">
                  <c:v>13.44</c:v>
                </c:pt>
                <c:pt idx="54">
                  <c:v>13.25</c:v>
                </c:pt>
                <c:pt idx="55">
                  <c:v>12.94</c:v>
                </c:pt>
                <c:pt idx="56">
                  <c:v>13.09</c:v>
                </c:pt>
                <c:pt idx="57">
                  <c:v>13.06</c:v>
                </c:pt>
                <c:pt idx="58">
                  <c:v>12.81</c:v>
                </c:pt>
                <c:pt idx="59">
                  <c:v>12.66</c:v>
                </c:pt>
                <c:pt idx="60">
                  <c:v>12.55</c:v>
                </c:pt>
                <c:pt idx="61">
                  <c:v>12.52</c:v>
                </c:pt>
                <c:pt idx="62">
                  <c:v>12.82</c:v>
                </c:pt>
                <c:pt idx="63">
                  <c:v>12.77</c:v>
                </c:pt>
                <c:pt idx="64">
                  <c:v>12.8</c:v>
                </c:pt>
                <c:pt idx="65">
                  <c:v>13.1</c:v>
                </c:pt>
                <c:pt idx="66">
                  <c:v>13.5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31040"/>
        <c:axId val="651924768"/>
      </c:lineChart>
      <c:dateAx>
        <c:axId val="65193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4768"/>
        <c:crosses val="autoZero"/>
        <c:auto val="1"/>
        <c:lblOffset val="100"/>
        <c:baseTimeUnit val="days"/>
      </c:dateAx>
      <c:valAx>
        <c:axId val="6519247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3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14.71</c:v>
                </c:pt>
                <c:pt idx="1">
                  <c:v>14.75</c:v>
                </c:pt>
                <c:pt idx="2">
                  <c:v>14.58</c:v>
                </c:pt>
                <c:pt idx="3">
                  <c:v>14.22</c:v>
                </c:pt>
                <c:pt idx="4">
                  <c:v>13.41</c:v>
                </c:pt>
                <c:pt idx="5">
                  <c:v>13.7</c:v>
                </c:pt>
                <c:pt idx="6">
                  <c:v>14.18</c:v>
                </c:pt>
                <c:pt idx="7">
                  <c:v>13.79</c:v>
                </c:pt>
                <c:pt idx="8">
                  <c:v>14.11</c:v>
                </c:pt>
                <c:pt idx="9">
                  <c:v>14.14</c:v>
                </c:pt>
                <c:pt idx="10">
                  <c:v>14.24</c:v>
                </c:pt>
                <c:pt idx="11">
                  <c:v>13.75</c:v>
                </c:pt>
                <c:pt idx="12">
                  <c:v>13.56</c:v>
                </c:pt>
                <c:pt idx="13">
                  <c:v>13.88</c:v>
                </c:pt>
                <c:pt idx="14">
                  <c:v>14.25</c:v>
                </c:pt>
                <c:pt idx="15">
                  <c:v>14.51</c:v>
                </c:pt>
                <c:pt idx="16">
                  <c:v>15.6</c:v>
                </c:pt>
                <c:pt idx="17">
                  <c:v>15.85</c:v>
                </c:pt>
                <c:pt idx="18">
                  <c:v>15.86</c:v>
                </c:pt>
                <c:pt idx="19">
                  <c:v>16</c:v>
                </c:pt>
                <c:pt idx="20">
                  <c:v>15.3</c:v>
                </c:pt>
                <c:pt idx="21">
                  <c:v>15.19</c:v>
                </c:pt>
                <c:pt idx="22">
                  <c:v>15.08</c:v>
                </c:pt>
                <c:pt idx="23">
                  <c:v>14.8</c:v>
                </c:pt>
                <c:pt idx="24">
                  <c:v>14.74</c:v>
                </c:pt>
                <c:pt idx="25">
                  <c:v>14.52</c:v>
                </c:pt>
                <c:pt idx="26">
                  <c:v>14.51</c:v>
                </c:pt>
                <c:pt idx="27">
                  <c:v>14.95</c:v>
                </c:pt>
                <c:pt idx="28">
                  <c:v>14.83</c:v>
                </c:pt>
                <c:pt idx="29">
                  <c:v>14.95</c:v>
                </c:pt>
                <c:pt idx="30">
                  <c:v>14.53</c:v>
                </c:pt>
                <c:pt idx="31">
                  <c:v>14.42</c:v>
                </c:pt>
                <c:pt idx="32">
                  <c:v>14.77</c:v>
                </c:pt>
                <c:pt idx="33">
                  <c:v>14.77</c:v>
                </c:pt>
                <c:pt idx="34">
                  <c:v>14.71</c:v>
                </c:pt>
                <c:pt idx="35">
                  <c:v>15.03</c:v>
                </c:pt>
                <c:pt idx="36">
                  <c:v>15.03</c:v>
                </c:pt>
                <c:pt idx="37">
                  <c:v>15.29</c:v>
                </c:pt>
                <c:pt idx="38">
                  <c:v>14.91</c:v>
                </c:pt>
                <c:pt idx="39">
                  <c:v>15.28</c:v>
                </c:pt>
                <c:pt idx="40">
                  <c:v>15</c:v>
                </c:pt>
                <c:pt idx="41">
                  <c:v>15.02</c:v>
                </c:pt>
                <c:pt idx="42">
                  <c:v>15.01</c:v>
                </c:pt>
                <c:pt idx="43">
                  <c:v>15.33</c:v>
                </c:pt>
                <c:pt idx="44">
                  <c:v>15.78</c:v>
                </c:pt>
                <c:pt idx="45">
                  <c:v>15.55</c:v>
                </c:pt>
                <c:pt idx="46">
                  <c:v>15.56</c:v>
                </c:pt>
                <c:pt idx="47">
                  <c:v>15.23</c:v>
                </c:pt>
                <c:pt idx="48">
                  <c:v>14.99</c:v>
                </c:pt>
                <c:pt idx="49">
                  <c:v>15.41</c:v>
                </c:pt>
                <c:pt idx="50">
                  <c:v>15.57</c:v>
                </c:pt>
                <c:pt idx="51">
                  <c:v>15.44</c:v>
                </c:pt>
                <c:pt idx="52">
                  <c:v>15.73</c:v>
                </c:pt>
                <c:pt idx="53">
                  <c:v>15.23</c:v>
                </c:pt>
                <c:pt idx="54">
                  <c:v>14.97</c:v>
                </c:pt>
                <c:pt idx="55">
                  <c:v>14.96</c:v>
                </c:pt>
                <c:pt idx="56">
                  <c:v>14.91</c:v>
                </c:pt>
                <c:pt idx="57">
                  <c:v>14.85</c:v>
                </c:pt>
                <c:pt idx="58">
                  <c:v>14.49</c:v>
                </c:pt>
                <c:pt idx="59">
                  <c:v>14.39</c:v>
                </c:pt>
                <c:pt idx="60">
                  <c:v>14.23</c:v>
                </c:pt>
                <c:pt idx="61">
                  <c:v>14.34</c:v>
                </c:pt>
                <c:pt idx="62">
                  <c:v>14.28</c:v>
                </c:pt>
                <c:pt idx="63">
                  <c:v>14.72</c:v>
                </c:pt>
                <c:pt idx="64">
                  <c:v>15.41</c:v>
                </c:pt>
                <c:pt idx="65">
                  <c:v>15.17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28688"/>
        <c:axId val="651923984"/>
      </c:lineChart>
      <c:dateAx>
        <c:axId val="6519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3984"/>
        <c:crosses val="autoZero"/>
        <c:auto val="1"/>
        <c:lblOffset val="100"/>
        <c:baseTimeUnit val="days"/>
      </c:dateAx>
      <c:valAx>
        <c:axId val="6519239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55.61</c:v>
                </c:pt>
                <c:pt idx="1">
                  <c:v>55.2</c:v>
                </c:pt>
                <c:pt idx="2">
                  <c:v>55.13</c:v>
                </c:pt>
                <c:pt idx="3">
                  <c:v>53.09</c:v>
                </c:pt>
                <c:pt idx="4">
                  <c:v>51.89</c:v>
                </c:pt>
                <c:pt idx="5">
                  <c:v>52.59</c:v>
                </c:pt>
                <c:pt idx="6">
                  <c:v>54.12</c:v>
                </c:pt>
                <c:pt idx="7">
                  <c:v>54.57</c:v>
                </c:pt>
                <c:pt idx="8">
                  <c:v>54.77</c:v>
                </c:pt>
                <c:pt idx="9">
                  <c:v>54.36</c:v>
                </c:pt>
                <c:pt idx="10">
                  <c:v>53.71</c:v>
                </c:pt>
                <c:pt idx="11">
                  <c:v>53.47</c:v>
                </c:pt>
                <c:pt idx="12">
                  <c:v>54.31</c:v>
                </c:pt>
                <c:pt idx="13">
                  <c:v>54.12</c:v>
                </c:pt>
                <c:pt idx="14">
                  <c:v>54.91</c:v>
                </c:pt>
                <c:pt idx="15">
                  <c:v>55.11</c:v>
                </c:pt>
                <c:pt idx="16">
                  <c:v>54.94</c:v>
                </c:pt>
                <c:pt idx="17">
                  <c:v>54.12</c:v>
                </c:pt>
                <c:pt idx="18">
                  <c:v>53.55</c:v>
                </c:pt>
                <c:pt idx="19">
                  <c:v>54.3</c:v>
                </c:pt>
                <c:pt idx="20">
                  <c:v>53.45</c:v>
                </c:pt>
                <c:pt idx="21">
                  <c:v>54.53</c:v>
                </c:pt>
                <c:pt idx="23">
                  <c:v>54.93</c:v>
                </c:pt>
                <c:pt idx="24">
                  <c:v>55.22</c:v>
                </c:pt>
                <c:pt idx="25">
                  <c:v>56.19</c:v>
                </c:pt>
                <c:pt idx="26">
                  <c:v>55.84</c:v>
                </c:pt>
                <c:pt idx="27">
                  <c:v>55.99</c:v>
                </c:pt>
                <c:pt idx="28">
                  <c:v>56.59</c:v>
                </c:pt>
                <c:pt idx="29">
                  <c:v>55.99</c:v>
                </c:pt>
                <c:pt idx="30">
                  <c:v>56.48</c:v>
                </c:pt>
                <c:pt idx="31">
                  <c:v>57.04</c:v>
                </c:pt>
                <c:pt idx="32">
                  <c:v>56.12</c:v>
                </c:pt>
                <c:pt idx="33">
                  <c:v>57.1</c:v>
                </c:pt>
                <c:pt idx="34">
                  <c:v>57.14</c:v>
                </c:pt>
                <c:pt idx="35">
                  <c:v>57.31</c:v>
                </c:pt>
                <c:pt idx="36">
                  <c:v>57.99</c:v>
                </c:pt>
                <c:pt idx="37">
                  <c:v>57.01</c:v>
                </c:pt>
                <c:pt idx="38">
                  <c:v>59.2</c:v>
                </c:pt>
                <c:pt idx="39">
                  <c:v>58.72</c:v>
                </c:pt>
                <c:pt idx="40">
                  <c:v>58.43</c:v>
                </c:pt>
                <c:pt idx="41">
                  <c:v>58.19</c:v>
                </c:pt>
                <c:pt idx="42">
                  <c:v>59.11</c:v>
                </c:pt>
                <c:pt idx="43">
                  <c:v>59.52</c:v>
                </c:pt>
                <c:pt idx="44">
                  <c:v>59.59</c:v>
                </c:pt>
                <c:pt idx="45">
                  <c:v>58.94</c:v>
                </c:pt>
                <c:pt idx="46">
                  <c:v>58.54</c:v>
                </c:pt>
                <c:pt idx="47">
                  <c:v>59.27</c:v>
                </c:pt>
                <c:pt idx="48">
                  <c:v>59.54</c:v>
                </c:pt>
                <c:pt idx="49">
                  <c:v>59.21</c:v>
                </c:pt>
                <c:pt idx="50">
                  <c:v>59.43</c:v>
                </c:pt>
                <c:pt idx="51">
                  <c:v>60.08</c:v>
                </c:pt>
                <c:pt idx="52">
                  <c:v>59.62</c:v>
                </c:pt>
                <c:pt idx="53">
                  <c:v>59.56</c:v>
                </c:pt>
                <c:pt idx="54">
                  <c:v>59.57</c:v>
                </c:pt>
                <c:pt idx="55">
                  <c:v>59.5</c:v>
                </c:pt>
                <c:pt idx="56">
                  <c:v>59.49</c:v>
                </c:pt>
                <c:pt idx="57">
                  <c:v>59.58</c:v>
                </c:pt>
                <c:pt idx="58">
                  <c:v>58.55</c:v>
                </c:pt>
                <c:pt idx="59">
                  <c:v>57.92</c:v>
                </c:pt>
                <c:pt idx="60">
                  <c:v>59.42</c:v>
                </c:pt>
                <c:pt idx="61">
                  <c:v>60.3</c:v>
                </c:pt>
                <c:pt idx="62">
                  <c:v>60.31</c:v>
                </c:pt>
                <c:pt idx="63">
                  <c:v>59.67</c:v>
                </c:pt>
                <c:pt idx="64">
                  <c:v>59.97</c:v>
                </c:pt>
                <c:pt idx="65">
                  <c:v>61.59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26336"/>
        <c:axId val="651926728"/>
      </c:lineChart>
      <c:dateAx>
        <c:axId val="65192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6728"/>
        <c:crosses val="autoZero"/>
        <c:auto val="1"/>
        <c:lblOffset val="100"/>
        <c:baseTimeUnit val="days"/>
      </c:dateAx>
      <c:valAx>
        <c:axId val="6519267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26.57</c:v>
                </c:pt>
                <c:pt idx="1">
                  <c:v>26.18</c:v>
                </c:pt>
                <c:pt idx="2">
                  <c:v>25.62</c:v>
                </c:pt>
                <c:pt idx="3">
                  <c:v>25.26</c:v>
                </c:pt>
                <c:pt idx="4">
                  <c:v>24.69</c:v>
                </c:pt>
                <c:pt idx="5">
                  <c:v>26.91</c:v>
                </c:pt>
                <c:pt idx="6">
                  <c:v>28</c:v>
                </c:pt>
                <c:pt idx="7">
                  <c:v>26.74</c:v>
                </c:pt>
                <c:pt idx="8">
                  <c:v>26.97</c:v>
                </c:pt>
                <c:pt idx="9">
                  <c:v>26.88</c:v>
                </c:pt>
                <c:pt idx="10">
                  <c:v>26.74</c:v>
                </c:pt>
                <c:pt idx="11">
                  <c:v>25.9</c:v>
                </c:pt>
                <c:pt idx="12">
                  <c:v>26.3</c:v>
                </c:pt>
                <c:pt idx="13">
                  <c:v>26.29</c:v>
                </c:pt>
                <c:pt idx="14">
                  <c:v>26.91</c:v>
                </c:pt>
                <c:pt idx="15">
                  <c:v>26.97</c:v>
                </c:pt>
                <c:pt idx="16">
                  <c:v>27.53</c:v>
                </c:pt>
                <c:pt idx="17">
                  <c:v>28.02</c:v>
                </c:pt>
                <c:pt idx="18">
                  <c:v>29.03</c:v>
                </c:pt>
                <c:pt idx="19">
                  <c:v>28.36</c:v>
                </c:pt>
                <c:pt idx="20">
                  <c:v>26.7</c:v>
                </c:pt>
                <c:pt idx="21">
                  <c:v>25.65</c:v>
                </c:pt>
                <c:pt idx="22">
                  <c:v>25.23</c:v>
                </c:pt>
                <c:pt idx="23">
                  <c:v>25.23</c:v>
                </c:pt>
                <c:pt idx="25">
                  <c:v>25.69</c:v>
                </c:pt>
                <c:pt idx="26">
                  <c:v>26.13</c:v>
                </c:pt>
                <c:pt idx="27">
                  <c:v>26.49</c:v>
                </c:pt>
                <c:pt idx="28">
                  <c:v>25.96</c:v>
                </c:pt>
                <c:pt idx="29">
                  <c:v>26.31</c:v>
                </c:pt>
                <c:pt idx="30">
                  <c:v>25.94</c:v>
                </c:pt>
                <c:pt idx="31">
                  <c:v>25.67</c:v>
                </c:pt>
                <c:pt idx="32">
                  <c:v>25.23</c:v>
                </c:pt>
                <c:pt idx="33">
                  <c:v>26.2</c:v>
                </c:pt>
                <c:pt idx="34">
                  <c:v>25.8</c:v>
                </c:pt>
                <c:pt idx="35">
                  <c:v>24.84</c:v>
                </c:pt>
                <c:pt idx="36">
                  <c:v>25.44</c:v>
                </c:pt>
                <c:pt idx="37">
                  <c:v>26.07</c:v>
                </c:pt>
                <c:pt idx="38">
                  <c:v>26.06</c:v>
                </c:pt>
                <c:pt idx="39">
                  <c:v>24.93</c:v>
                </c:pt>
                <c:pt idx="40">
                  <c:v>25.99</c:v>
                </c:pt>
                <c:pt idx="41">
                  <c:v>26.08</c:v>
                </c:pt>
                <c:pt idx="42">
                  <c:v>27.11</c:v>
                </c:pt>
                <c:pt idx="43">
                  <c:v>27.51</c:v>
                </c:pt>
                <c:pt idx="44">
                  <c:v>28.52</c:v>
                </c:pt>
                <c:pt idx="45">
                  <c:v>27.99</c:v>
                </c:pt>
                <c:pt idx="46">
                  <c:v>28.57</c:v>
                </c:pt>
                <c:pt idx="47">
                  <c:v>28.54</c:v>
                </c:pt>
                <c:pt idx="48">
                  <c:v>28.55</c:v>
                </c:pt>
                <c:pt idx="49">
                  <c:v>28.28</c:v>
                </c:pt>
                <c:pt idx="50">
                  <c:v>28.55</c:v>
                </c:pt>
                <c:pt idx="51">
                  <c:v>28.71</c:v>
                </c:pt>
                <c:pt idx="52">
                  <c:v>28.52</c:v>
                </c:pt>
                <c:pt idx="53">
                  <c:v>28.22</c:v>
                </c:pt>
                <c:pt idx="54">
                  <c:v>26.5</c:v>
                </c:pt>
                <c:pt idx="55">
                  <c:v>26.11</c:v>
                </c:pt>
                <c:pt idx="56">
                  <c:v>25.47</c:v>
                </c:pt>
                <c:pt idx="57">
                  <c:v>26.52</c:v>
                </c:pt>
                <c:pt idx="58">
                  <c:v>25.53</c:v>
                </c:pt>
                <c:pt idx="59">
                  <c:v>24.87</c:v>
                </c:pt>
                <c:pt idx="60">
                  <c:v>24.96</c:v>
                </c:pt>
                <c:pt idx="61">
                  <c:v>24.75</c:v>
                </c:pt>
                <c:pt idx="62">
                  <c:v>25.4</c:v>
                </c:pt>
                <c:pt idx="63">
                  <c:v>25.37</c:v>
                </c:pt>
                <c:pt idx="64">
                  <c:v>25.81</c:v>
                </c:pt>
                <c:pt idx="65">
                  <c:v>26.84</c:v>
                </c:pt>
                <c:pt idx="66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35744"/>
        <c:axId val="651932216"/>
      </c:lineChart>
      <c:dateAx>
        <c:axId val="65193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32216"/>
        <c:crosses val="autoZero"/>
        <c:auto val="1"/>
        <c:lblOffset val="100"/>
        <c:baseTimeUnit val="days"/>
      </c:dateAx>
      <c:valAx>
        <c:axId val="651932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3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14-Jun-16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46.72</c:v>
                </c:pt>
                <c:pt idx="1">
                  <c:v>46.66</c:v>
                </c:pt>
                <c:pt idx="2">
                  <c:v>45.65</c:v>
                </c:pt>
                <c:pt idx="3">
                  <c:v>44.74</c:v>
                </c:pt>
                <c:pt idx="4">
                  <c:v>43.32</c:v>
                </c:pt>
                <c:pt idx="5">
                  <c:v>44.48</c:v>
                </c:pt>
                <c:pt idx="6">
                  <c:v>50.14</c:v>
                </c:pt>
                <c:pt idx="7">
                  <c:v>48.62</c:v>
                </c:pt>
                <c:pt idx="8">
                  <c:v>48.6</c:v>
                </c:pt>
                <c:pt idx="9">
                  <c:v>48.14</c:v>
                </c:pt>
                <c:pt idx="10">
                  <c:v>46.87</c:v>
                </c:pt>
                <c:pt idx="11">
                  <c:v>46.08</c:v>
                </c:pt>
                <c:pt idx="12">
                  <c:v>45.86</c:v>
                </c:pt>
                <c:pt idx="13">
                  <c:v>45.57</c:v>
                </c:pt>
                <c:pt idx="15">
                  <c:v>47.36</c:v>
                </c:pt>
                <c:pt idx="16">
                  <c:v>48.14</c:v>
                </c:pt>
                <c:pt idx="17">
                  <c:v>49.83</c:v>
                </c:pt>
                <c:pt idx="18">
                  <c:v>50.56</c:v>
                </c:pt>
                <c:pt idx="19">
                  <c:v>50.49</c:v>
                </c:pt>
                <c:pt idx="20">
                  <c:v>50.14</c:v>
                </c:pt>
                <c:pt idx="21">
                  <c:v>50.01</c:v>
                </c:pt>
                <c:pt idx="22">
                  <c:v>49.68</c:v>
                </c:pt>
                <c:pt idx="23">
                  <c:v>49.54</c:v>
                </c:pt>
                <c:pt idx="24">
                  <c:v>49.61</c:v>
                </c:pt>
                <c:pt idx="25">
                  <c:v>49.97</c:v>
                </c:pt>
                <c:pt idx="26">
                  <c:v>50.1</c:v>
                </c:pt>
                <c:pt idx="27">
                  <c:v>49.93</c:v>
                </c:pt>
                <c:pt idx="28">
                  <c:v>49.38</c:v>
                </c:pt>
                <c:pt idx="29">
                  <c:v>48.48</c:v>
                </c:pt>
                <c:pt idx="30">
                  <c:v>48.6</c:v>
                </c:pt>
                <c:pt idx="31">
                  <c:v>48.16</c:v>
                </c:pt>
                <c:pt idx="32">
                  <c:v>48.46</c:v>
                </c:pt>
                <c:pt idx="33">
                  <c:v>48.3</c:v>
                </c:pt>
                <c:pt idx="34">
                  <c:v>48.69</c:v>
                </c:pt>
                <c:pt idx="35">
                  <c:v>48.1</c:v>
                </c:pt>
                <c:pt idx="36">
                  <c:v>48.6</c:v>
                </c:pt>
                <c:pt idx="37">
                  <c:v>48.75</c:v>
                </c:pt>
                <c:pt idx="38">
                  <c:v>49.01</c:v>
                </c:pt>
                <c:pt idx="39">
                  <c:v>48.53</c:v>
                </c:pt>
                <c:pt idx="40">
                  <c:v>48.64</c:v>
                </c:pt>
                <c:pt idx="41">
                  <c:v>48.45</c:v>
                </c:pt>
                <c:pt idx="42">
                  <c:v>48.69</c:v>
                </c:pt>
                <c:pt idx="43">
                  <c:v>49.26</c:v>
                </c:pt>
                <c:pt idx="44">
                  <c:v>50.27</c:v>
                </c:pt>
                <c:pt idx="45">
                  <c:v>49.86</c:v>
                </c:pt>
                <c:pt idx="46">
                  <c:v>49.99</c:v>
                </c:pt>
                <c:pt idx="47">
                  <c:v>50.24</c:v>
                </c:pt>
                <c:pt idx="48">
                  <c:v>49.97</c:v>
                </c:pt>
                <c:pt idx="49">
                  <c:v>49.67</c:v>
                </c:pt>
                <c:pt idx="50">
                  <c:v>49.84</c:v>
                </c:pt>
                <c:pt idx="51">
                  <c:v>49.94</c:v>
                </c:pt>
                <c:pt idx="52">
                  <c:v>50.33</c:v>
                </c:pt>
                <c:pt idx="53">
                  <c:v>50.43</c:v>
                </c:pt>
                <c:pt idx="54">
                  <c:v>49.52</c:v>
                </c:pt>
                <c:pt idx="55">
                  <c:v>49.05</c:v>
                </c:pt>
                <c:pt idx="56">
                  <c:v>49.18</c:v>
                </c:pt>
                <c:pt idx="57">
                  <c:v>49.17</c:v>
                </c:pt>
                <c:pt idx="58">
                  <c:v>48.6</c:v>
                </c:pt>
                <c:pt idx="59">
                  <c:v>48.05</c:v>
                </c:pt>
                <c:pt idx="60">
                  <c:v>47.98</c:v>
                </c:pt>
                <c:pt idx="61">
                  <c:v>47.15</c:v>
                </c:pt>
                <c:pt idx="62">
                  <c:v>48.03</c:v>
                </c:pt>
                <c:pt idx="63">
                  <c:v>47.28</c:v>
                </c:pt>
                <c:pt idx="64">
                  <c:v>48.17</c:v>
                </c:pt>
                <c:pt idx="65">
                  <c:v>48.18</c:v>
                </c:pt>
                <c:pt idx="66">
                  <c:v>48.52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33000"/>
        <c:axId val="651936136"/>
      </c:lineChart>
      <c:catAx>
        <c:axId val="651933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36136"/>
        <c:crosses val="autoZero"/>
        <c:auto val="1"/>
        <c:lblAlgn val="ctr"/>
        <c:lblOffset val="100"/>
        <c:noMultiLvlLbl val="0"/>
      </c:catAx>
      <c:valAx>
        <c:axId val="651936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3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12.5</c:v>
                </c:pt>
                <c:pt idx="1">
                  <c:v>13.76</c:v>
                </c:pt>
                <c:pt idx="2">
                  <c:v>13.19</c:v>
                </c:pt>
                <c:pt idx="3">
                  <c:v>12.99</c:v>
                </c:pt>
                <c:pt idx="4">
                  <c:v>12.23</c:v>
                </c:pt>
                <c:pt idx="5">
                  <c:v>13.21</c:v>
                </c:pt>
                <c:pt idx="6">
                  <c:v>14.05</c:v>
                </c:pt>
                <c:pt idx="7">
                  <c:v>12.72</c:v>
                </c:pt>
                <c:pt idx="8">
                  <c:v>12.75</c:v>
                </c:pt>
                <c:pt idx="9">
                  <c:v>12.32</c:v>
                </c:pt>
                <c:pt idx="10">
                  <c:v>12.2</c:v>
                </c:pt>
                <c:pt idx="11">
                  <c:v>11.95</c:v>
                </c:pt>
                <c:pt idx="12">
                  <c:v>12.02</c:v>
                </c:pt>
                <c:pt idx="13">
                  <c:v>11.92</c:v>
                </c:pt>
                <c:pt idx="14">
                  <c:v>12.05</c:v>
                </c:pt>
                <c:pt idx="15">
                  <c:v>12.14</c:v>
                </c:pt>
                <c:pt idx="16">
                  <c:v>12.51</c:v>
                </c:pt>
                <c:pt idx="17">
                  <c:v>12.58</c:v>
                </c:pt>
                <c:pt idx="18">
                  <c:v>13</c:v>
                </c:pt>
                <c:pt idx="19">
                  <c:v>12.77</c:v>
                </c:pt>
                <c:pt idx="20">
                  <c:v>12.86</c:v>
                </c:pt>
                <c:pt idx="21">
                  <c:v>13.11</c:v>
                </c:pt>
                <c:pt idx="22">
                  <c:v>13.09</c:v>
                </c:pt>
                <c:pt idx="23">
                  <c:v>12.72</c:v>
                </c:pt>
                <c:pt idx="24">
                  <c:v>12.31</c:v>
                </c:pt>
                <c:pt idx="25">
                  <c:v>11.95</c:v>
                </c:pt>
                <c:pt idx="26">
                  <c:v>11.6</c:v>
                </c:pt>
                <c:pt idx="27">
                  <c:v>11.49</c:v>
                </c:pt>
                <c:pt idx="28">
                  <c:v>11.14</c:v>
                </c:pt>
                <c:pt idx="29">
                  <c:v>10.8</c:v>
                </c:pt>
                <c:pt idx="30">
                  <c:v>10.07</c:v>
                </c:pt>
                <c:pt idx="31">
                  <c:v>10.050000000000001</c:v>
                </c:pt>
                <c:pt idx="32">
                  <c:v>9.67</c:v>
                </c:pt>
                <c:pt idx="33">
                  <c:v>9.68</c:v>
                </c:pt>
                <c:pt idx="34">
                  <c:v>9.56</c:v>
                </c:pt>
                <c:pt idx="35">
                  <c:v>9.6300000000000008</c:v>
                </c:pt>
                <c:pt idx="36">
                  <c:v>10.1</c:v>
                </c:pt>
                <c:pt idx="37">
                  <c:v>10.09</c:v>
                </c:pt>
                <c:pt idx="38">
                  <c:v>9.8699999999999992</c:v>
                </c:pt>
                <c:pt idx="39">
                  <c:v>9.99</c:v>
                </c:pt>
                <c:pt idx="40">
                  <c:v>10.06</c:v>
                </c:pt>
                <c:pt idx="41">
                  <c:v>10</c:v>
                </c:pt>
                <c:pt idx="42">
                  <c:v>10.36</c:v>
                </c:pt>
                <c:pt idx="43">
                  <c:v>10.62</c:v>
                </c:pt>
                <c:pt idx="44">
                  <c:v>10.75</c:v>
                </c:pt>
                <c:pt idx="45">
                  <c:v>11.62</c:v>
                </c:pt>
                <c:pt idx="46">
                  <c:v>11.56</c:v>
                </c:pt>
                <c:pt idx="47">
                  <c:v>11.51</c:v>
                </c:pt>
                <c:pt idx="48">
                  <c:v>10.55</c:v>
                </c:pt>
                <c:pt idx="49">
                  <c:v>10.66</c:v>
                </c:pt>
                <c:pt idx="50">
                  <c:v>10.65</c:v>
                </c:pt>
                <c:pt idx="51">
                  <c:v>10.75</c:v>
                </c:pt>
                <c:pt idx="52">
                  <c:v>10.72</c:v>
                </c:pt>
                <c:pt idx="53">
                  <c:v>10.89</c:v>
                </c:pt>
                <c:pt idx="54">
                  <c:v>10.69</c:v>
                </c:pt>
                <c:pt idx="55">
                  <c:v>10.4</c:v>
                </c:pt>
                <c:pt idx="56">
                  <c:v>10.88</c:v>
                </c:pt>
                <c:pt idx="57">
                  <c:v>10.17</c:v>
                </c:pt>
                <c:pt idx="58">
                  <c:v>10.45</c:v>
                </c:pt>
                <c:pt idx="59">
                  <c:v>10.72</c:v>
                </c:pt>
                <c:pt idx="60">
                  <c:v>10.51</c:v>
                </c:pt>
                <c:pt idx="61">
                  <c:v>10.47</c:v>
                </c:pt>
                <c:pt idx="62">
                  <c:v>10.4</c:v>
                </c:pt>
                <c:pt idx="63">
                  <c:v>10.8</c:v>
                </c:pt>
                <c:pt idx="64">
                  <c:v>11.03</c:v>
                </c:pt>
                <c:pt idx="65">
                  <c:v>10.47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35352"/>
        <c:axId val="651933392"/>
      </c:lineChart>
      <c:dateAx>
        <c:axId val="651935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33392"/>
        <c:crosses val="autoZero"/>
        <c:auto val="1"/>
        <c:lblOffset val="100"/>
        <c:baseTimeUnit val="days"/>
      </c:dateAx>
      <c:valAx>
        <c:axId val="6519333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3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42.71</c:v>
                </c:pt>
                <c:pt idx="1">
                  <c:v>42.38</c:v>
                </c:pt>
                <c:pt idx="2">
                  <c:v>41.17</c:v>
                </c:pt>
                <c:pt idx="3">
                  <c:v>40.26</c:v>
                </c:pt>
                <c:pt idx="4">
                  <c:v>39.64</c:v>
                </c:pt>
                <c:pt idx="5">
                  <c:v>41.37</c:v>
                </c:pt>
                <c:pt idx="6">
                  <c:v>43.29</c:v>
                </c:pt>
                <c:pt idx="7">
                  <c:v>42.37</c:v>
                </c:pt>
                <c:pt idx="8">
                  <c:v>42.45</c:v>
                </c:pt>
                <c:pt idx="9">
                  <c:v>42.68</c:v>
                </c:pt>
                <c:pt idx="10">
                  <c:v>41.96</c:v>
                </c:pt>
                <c:pt idx="11">
                  <c:v>41.73</c:v>
                </c:pt>
                <c:pt idx="12">
                  <c:v>41.59</c:v>
                </c:pt>
                <c:pt idx="13">
                  <c:v>41.73</c:v>
                </c:pt>
                <c:pt idx="14">
                  <c:v>41.98</c:v>
                </c:pt>
                <c:pt idx="15">
                  <c:v>43.18</c:v>
                </c:pt>
                <c:pt idx="16">
                  <c:v>43.59</c:v>
                </c:pt>
                <c:pt idx="17">
                  <c:v>44.11</c:v>
                </c:pt>
                <c:pt idx="18">
                  <c:v>43.91</c:v>
                </c:pt>
                <c:pt idx="19">
                  <c:v>43.12</c:v>
                </c:pt>
                <c:pt idx="20">
                  <c:v>42.93</c:v>
                </c:pt>
                <c:pt idx="21">
                  <c:v>42.9</c:v>
                </c:pt>
                <c:pt idx="22">
                  <c:v>42.11</c:v>
                </c:pt>
                <c:pt idx="23">
                  <c:v>42.16</c:v>
                </c:pt>
                <c:pt idx="24">
                  <c:v>42.09</c:v>
                </c:pt>
                <c:pt idx="25">
                  <c:v>41.84</c:v>
                </c:pt>
                <c:pt idx="26">
                  <c:v>42.13</c:v>
                </c:pt>
                <c:pt idx="28">
                  <c:v>41.42</c:v>
                </c:pt>
                <c:pt idx="29">
                  <c:v>40.93</c:v>
                </c:pt>
                <c:pt idx="30">
                  <c:v>40.43</c:v>
                </c:pt>
                <c:pt idx="31">
                  <c:v>40.26</c:v>
                </c:pt>
                <c:pt idx="32">
                  <c:v>40.29</c:v>
                </c:pt>
                <c:pt idx="33">
                  <c:v>41.19</c:v>
                </c:pt>
                <c:pt idx="34">
                  <c:v>42.21</c:v>
                </c:pt>
                <c:pt idx="35">
                  <c:v>41.97</c:v>
                </c:pt>
                <c:pt idx="36">
                  <c:v>42.6</c:v>
                </c:pt>
                <c:pt idx="37">
                  <c:v>42.81</c:v>
                </c:pt>
                <c:pt idx="38">
                  <c:v>43.09</c:v>
                </c:pt>
                <c:pt idx="39">
                  <c:v>42.52</c:v>
                </c:pt>
                <c:pt idx="40">
                  <c:v>42.1</c:v>
                </c:pt>
                <c:pt idx="41">
                  <c:v>41.5</c:v>
                </c:pt>
                <c:pt idx="42">
                  <c:v>41.77</c:v>
                </c:pt>
                <c:pt idx="43">
                  <c:v>42.18</c:v>
                </c:pt>
                <c:pt idx="44">
                  <c:v>43.46</c:v>
                </c:pt>
                <c:pt idx="45">
                  <c:v>43.27</c:v>
                </c:pt>
                <c:pt idx="46">
                  <c:v>43.57</c:v>
                </c:pt>
                <c:pt idx="47">
                  <c:v>44.18</c:v>
                </c:pt>
                <c:pt idx="48">
                  <c:v>43.37</c:v>
                </c:pt>
                <c:pt idx="49">
                  <c:v>42.85</c:v>
                </c:pt>
                <c:pt idx="50">
                  <c:v>43.36</c:v>
                </c:pt>
                <c:pt idx="51">
                  <c:v>42.57</c:v>
                </c:pt>
                <c:pt idx="52">
                  <c:v>42.55</c:v>
                </c:pt>
                <c:pt idx="53">
                  <c:v>42.92</c:v>
                </c:pt>
                <c:pt idx="54">
                  <c:v>42.02</c:v>
                </c:pt>
                <c:pt idx="55">
                  <c:v>41.72</c:v>
                </c:pt>
                <c:pt idx="56">
                  <c:v>40.99</c:v>
                </c:pt>
                <c:pt idx="57">
                  <c:v>41.32</c:v>
                </c:pt>
                <c:pt idx="58">
                  <c:v>40.520000000000003</c:v>
                </c:pt>
                <c:pt idx="59">
                  <c:v>40.18</c:v>
                </c:pt>
                <c:pt idx="60">
                  <c:v>40.22</c:v>
                </c:pt>
                <c:pt idx="61">
                  <c:v>39.6</c:v>
                </c:pt>
                <c:pt idx="62">
                  <c:v>40.200000000000003</c:v>
                </c:pt>
                <c:pt idx="63">
                  <c:v>39.869999999999997</c:v>
                </c:pt>
                <c:pt idx="64">
                  <c:v>40.56</c:v>
                </c:pt>
                <c:pt idx="65">
                  <c:v>40.97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122712"/>
        <c:axId val="636125064"/>
      </c:lineChart>
      <c:dateAx>
        <c:axId val="63612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25064"/>
        <c:crosses val="autoZero"/>
        <c:auto val="1"/>
        <c:lblOffset val="100"/>
        <c:baseTimeUnit val="days"/>
      </c:dateAx>
      <c:valAx>
        <c:axId val="63612506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2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14-Jun-16</c:v>
                </c:pt>
                <c:pt idx="14">
                  <c:v>13-Jun-16</c:v>
                </c:pt>
                <c:pt idx="15">
                  <c:v>10-Jun-16</c:v>
                </c:pt>
                <c:pt idx="16">
                  <c:v>9-Jun-16</c:v>
                </c:pt>
                <c:pt idx="17">
                  <c:v>8-Jun-16</c:v>
                </c:pt>
                <c:pt idx="18">
                  <c:v>7-Jun-16</c:v>
                </c:pt>
                <c:pt idx="19">
                  <c:v>6-Jun-16</c:v>
                </c:pt>
                <c:pt idx="20">
                  <c:v>3-Jun-16</c:v>
                </c:pt>
                <c:pt idx="21">
                  <c:v>2-Jun-16</c:v>
                </c:pt>
                <c:pt idx="22">
                  <c:v>1-Jun-16</c:v>
                </c:pt>
                <c:pt idx="23">
                  <c:v>31-May-16</c:v>
                </c:pt>
                <c:pt idx="24">
                  <c:v>27-May-16</c:v>
                </c:pt>
                <c:pt idx="25">
                  <c:v>26-May-16</c:v>
                </c:pt>
                <c:pt idx="26">
                  <c:v>25-May-16</c:v>
                </c:pt>
                <c:pt idx="27">
                  <c:v>24-May-16</c:v>
                </c:pt>
                <c:pt idx="28">
                  <c:v>23-May-16</c:v>
                </c:pt>
                <c:pt idx="29">
                  <c:v>20-May-16</c:v>
                </c:pt>
                <c:pt idx="30">
                  <c:v>19-May-16</c:v>
                </c:pt>
                <c:pt idx="31">
                  <c:v>18-May-16</c:v>
                </c:pt>
                <c:pt idx="32">
                  <c:v>17-May-16</c:v>
                </c:pt>
                <c:pt idx="33">
                  <c:v>16-May-16</c:v>
                </c:pt>
                <c:pt idx="34">
                  <c:v>13-May-16</c:v>
                </c:pt>
                <c:pt idx="35">
                  <c:v>12-May-16</c:v>
                </c:pt>
                <c:pt idx="36">
                  <c:v>11-May-16</c:v>
                </c:pt>
                <c:pt idx="37">
                  <c:v>10-May-16</c:v>
                </c:pt>
                <c:pt idx="38">
                  <c:v>9-May-16</c:v>
                </c:pt>
                <c:pt idx="39">
                  <c:v>6-May-16</c:v>
                </c:pt>
                <c:pt idx="40">
                  <c:v>5-May-16</c:v>
                </c:pt>
                <c:pt idx="41">
                  <c:v>4-May-16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32.75</c:v>
                </c:pt>
                <c:pt idx="1">
                  <c:v>32.799999999999997</c:v>
                </c:pt>
                <c:pt idx="2">
                  <c:v>31.93</c:v>
                </c:pt>
                <c:pt idx="3">
                  <c:v>31.19</c:v>
                </c:pt>
                <c:pt idx="4">
                  <c:v>30.72</c:v>
                </c:pt>
                <c:pt idx="5">
                  <c:v>31.55</c:v>
                </c:pt>
                <c:pt idx="6">
                  <c:v>32.99</c:v>
                </c:pt>
                <c:pt idx="7">
                  <c:v>32.29</c:v>
                </c:pt>
                <c:pt idx="8">
                  <c:v>32.32</c:v>
                </c:pt>
                <c:pt idx="9">
                  <c:v>32.17</c:v>
                </c:pt>
                <c:pt idx="10">
                  <c:v>31.76</c:v>
                </c:pt>
                <c:pt idx="11">
                  <c:v>31.69</c:v>
                </c:pt>
                <c:pt idx="12">
                  <c:v>31.61</c:v>
                </c:pt>
                <c:pt idx="13">
                  <c:v>32.14</c:v>
                </c:pt>
                <c:pt idx="14">
                  <c:v>32.17</c:v>
                </c:pt>
                <c:pt idx="15">
                  <c:v>32.04</c:v>
                </c:pt>
                <c:pt idx="16">
                  <c:v>31.94</c:v>
                </c:pt>
                <c:pt idx="17">
                  <c:v>31.89</c:v>
                </c:pt>
                <c:pt idx="18">
                  <c:v>31.88</c:v>
                </c:pt>
                <c:pt idx="19">
                  <c:v>31.68</c:v>
                </c:pt>
                <c:pt idx="20">
                  <c:v>31.62</c:v>
                </c:pt>
                <c:pt idx="21">
                  <c:v>31.76</c:v>
                </c:pt>
                <c:pt idx="22">
                  <c:v>31.66</c:v>
                </c:pt>
                <c:pt idx="23">
                  <c:v>31.59</c:v>
                </c:pt>
                <c:pt idx="24">
                  <c:v>31.57</c:v>
                </c:pt>
                <c:pt idx="25">
                  <c:v>31.49</c:v>
                </c:pt>
                <c:pt idx="26">
                  <c:v>31.39</c:v>
                </c:pt>
                <c:pt idx="27">
                  <c:v>31.06</c:v>
                </c:pt>
                <c:pt idx="28">
                  <c:v>30.23</c:v>
                </c:pt>
                <c:pt idx="29">
                  <c:v>30.15</c:v>
                </c:pt>
                <c:pt idx="30">
                  <c:v>29.63</c:v>
                </c:pt>
                <c:pt idx="31">
                  <c:v>29.99</c:v>
                </c:pt>
                <c:pt idx="32">
                  <c:v>29.98</c:v>
                </c:pt>
                <c:pt idx="33">
                  <c:v>30.39</c:v>
                </c:pt>
                <c:pt idx="34">
                  <c:v>29.91</c:v>
                </c:pt>
                <c:pt idx="35">
                  <c:v>29.76</c:v>
                </c:pt>
                <c:pt idx="36">
                  <c:v>30.06</c:v>
                </c:pt>
                <c:pt idx="37">
                  <c:v>30.14</c:v>
                </c:pt>
                <c:pt idx="38">
                  <c:v>29.8</c:v>
                </c:pt>
                <c:pt idx="39">
                  <c:v>30.04</c:v>
                </c:pt>
                <c:pt idx="40">
                  <c:v>29.9</c:v>
                </c:pt>
                <c:pt idx="41">
                  <c:v>29.85</c:v>
                </c:pt>
                <c:pt idx="43">
                  <c:v>30.36</c:v>
                </c:pt>
                <c:pt idx="44">
                  <c:v>30.61</c:v>
                </c:pt>
                <c:pt idx="45">
                  <c:v>30.28</c:v>
                </c:pt>
                <c:pt idx="46">
                  <c:v>31.11</c:v>
                </c:pt>
                <c:pt idx="47">
                  <c:v>31.75</c:v>
                </c:pt>
                <c:pt idx="48">
                  <c:v>31.4</c:v>
                </c:pt>
                <c:pt idx="49">
                  <c:v>31.39</c:v>
                </c:pt>
                <c:pt idx="50">
                  <c:v>31.64</c:v>
                </c:pt>
                <c:pt idx="51">
                  <c:v>31.97</c:v>
                </c:pt>
                <c:pt idx="52">
                  <c:v>32</c:v>
                </c:pt>
                <c:pt idx="53">
                  <c:v>31.6</c:v>
                </c:pt>
                <c:pt idx="54">
                  <c:v>31.65</c:v>
                </c:pt>
                <c:pt idx="55">
                  <c:v>31.46</c:v>
                </c:pt>
                <c:pt idx="56">
                  <c:v>31.8</c:v>
                </c:pt>
                <c:pt idx="57">
                  <c:v>32.130000000000003</c:v>
                </c:pt>
                <c:pt idx="58">
                  <c:v>31.86</c:v>
                </c:pt>
                <c:pt idx="59">
                  <c:v>31.67</c:v>
                </c:pt>
                <c:pt idx="60">
                  <c:v>31.63</c:v>
                </c:pt>
                <c:pt idx="61">
                  <c:v>31.55</c:v>
                </c:pt>
                <c:pt idx="62">
                  <c:v>32.08</c:v>
                </c:pt>
                <c:pt idx="63">
                  <c:v>31.9</c:v>
                </c:pt>
                <c:pt idx="64">
                  <c:v>32</c:v>
                </c:pt>
                <c:pt idx="65">
                  <c:v>32.450000000000003</c:v>
                </c:pt>
                <c:pt idx="66">
                  <c:v>32.35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50488"/>
        <c:axId val="671750880"/>
      </c:lineChart>
      <c:catAx>
        <c:axId val="671750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50880"/>
        <c:crosses val="autoZero"/>
        <c:auto val="1"/>
        <c:lblAlgn val="ctr"/>
        <c:lblOffset val="100"/>
        <c:noMultiLvlLbl val="0"/>
      </c:catAx>
      <c:valAx>
        <c:axId val="671750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5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60.15</c:v>
                </c:pt>
                <c:pt idx="1">
                  <c:v>60.1</c:v>
                </c:pt>
                <c:pt idx="2">
                  <c:v>57.77</c:v>
                </c:pt>
                <c:pt idx="3">
                  <c:v>55.14</c:v>
                </c:pt>
                <c:pt idx="4">
                  <c:v>52.63</c:v>
                </c:pt>
                <c:pt idx="5">
                  <c:v>55.83</c:v>
                </c:pt>
                <c:pt idx="6">
                  <c:v>59.77</c:v>
                </c:pt>
                <c:pt idx="7">
                  <c:v>58.02</c:v>
                </c:pt>
                <c:pt idx="8">
                  <c:v>58.7</c:v>
                </c:pt>
                <c:pt idx="9">
                  <c:v>58.32</c:v>
                </c:pt>
                <c:pt idx="10">
                  <c:v>56.96</c:v>
                </c:pt>
                <c:pt idx="11">
                  <c:v>56.1</c:v>
                </c:pt>
                <c:pt idx="12">
                  <c:v>57.15</c:v>
                </c:pt>
                <c:pt idx="13">
                  <c:v>57.82</c:v>
                </c:pt>
                <c:pt idx="15">
                  <c:v>57.49</c:v>
                </c:pt>
                <c:pt idx="16">
                  <c:v>57.7</c:v>
                </c:pt>
                <c:pt idx="17">
                  <c:v>60.38</c:v>
                </c:pt>
                <c:pt idx="18">
                  <c:v>61.86</c:v>
                </c:pt>
                <c:pt idx="19">
                  <c:v>61.57</c:v>
                </c:pt>
                <c:pt idx="20">
                  <c:v>60.31</c:v>
                </c:pt>
                <c:pt idx="21">
                  <c:v>58.36</c:v>
                </c:pt>
                <c:pt idx="22">
                  <c:v>59.23</c:v>
                </c:pt>
                <c:pt idx="23">
                  <c:v>58.92</c:v>
                </c:pt>
                <c:pt idx="24">
                  <c:v>59.93</c:v>
                </c:pt>
                <c:pt idx="25">
                  <c:v>60.23</c:v>
                </c:pt>
                <c:pt idx="26">
                  <c:v>60.44</c:v>
                </c:pt>
                <c:pt idx="27">
                  <c:v>60.64</c:v>
                </c:pt>
                <c:pt idx="28">
                  <c:v>58.2</c:v>
                </c:pt>
                <c:pt idx="29">
                  <c:v>58.59</c:v>
                </c:pt>
                <c:pt idx="30">
                  <c:v>57.66</c:v>
                </c:pt>
                <c:pt idx="31">
                  <c:v>57.26</c:v>
                </c:pt>
                <c:pt idx="32">
                  <c:v>57.96</c:v>
                </c:pt>
                <c:pt idx="33">
                  <c:v>57.66</c:v>
                </c:pt>
                <c:pt idx="34">
                  <c:v>58.42</c:v>
                </c:pt>
                <c:pt idx="35">
                  <c:v>57.76</c:v>
                </c:pt>
                <c:pt idx="36">
                  <c:v>58.14</c:v>
                </c:pt>
                <c:pt idx="37">
                  <c:v>58.32</c:v>
                </c:pt>
                <c:pt idx="38">
                  <c:v>57.71</c:v>
                </c:pt>
                <c:pt idx="39">
                  <c:v>54.47</c:v>
                </c:pt>
                <c:pt idx="40">
                  <c:v>56.15</c:v>
                </c:pt>
                <c:pt idx="41">
                  <c:v>55.88</c:v>
                </c:pt>
                <c:pt idx="42">
                  <c:v>55.32</c:v>
                </c:pt>
                <c:pt idx="43">
                  <c:v>56.75</c:v>
                </c:pt>
                <c:pt idx="44">
                  <c:v>58.98</c:v>
                </c:pt>
                <c:pt idx="45">
                  <c:v>59.62</c:v>
                </c:pt>
                <c:pt idx="46">
                  <c:v>59.18</c:v>
                </c:pt>
                <c:pt idx="47">
                  <c:v>61.27</c:v>
                </c:pt>
                <c:pt idx="48">
                  <c:v>63.25</c:v>
                </c:pt>
                <c:pt idx="49">
                  <c:v>61.87</c:v>
                </c:pt>
                <c:pt idx="50">
                  <c:v>63.38</c:v>
                </c:pt>
                <c:pt idx="51">
                  <c:v>60.18</c:v>
                </c:pt>
                <c:pt idx="52">
                  <c:v>61.18</c:v>
                </c:pt>
                <c:pt idx="53">
                  <c:v>61.17</c:v>
                </c:pt>
                <c:pt idx="54">
                  <c:v>59.84</c:v>
                </c:pt>
                <c:pt idx="55">
                  <c:v>57.17</c:v>
                </c:pt>
                <c:pt idx="56">
                  <c:v>57.72</c:v>
                </c:pt>
                <c:pt idx="57">
                  <c:v>56.58</c:v>
                </c:pt>
                <c:pt idx="58">
                  <c:v>57.36</c:v>
                </c:pt>
                <c:pt idx="59">
                  <c:v>54.74</c:v>
                </c:pt>
                <c:pt idx="60">
                  <c:v>54.48</c:v>
                </c:pt>
                <c:pt idx="61">
                  <c:v>52.9</c:v>
                </c:pt>
                <c:pt idx="62">
                  <c:v>54</c:v>
                </c:pt>
                <c:pt idx="63">
                  <c:v>51.26</c:v>
                </c:pt>
                <c:pt idx="64">
                  <c:v>50.55</c:v>
                </c:pt>
                <c:pt idx="65">
                  <c:v>52.03</c:v>
                </c:pt>
                <c:pt idx="66">
                  <c:v>52.65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46176"/>
        <c:axId val="671751272"/>
      </c:lineChart>
      <c:dateAx>
        <c:axId val="67174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51272"/>
        <c:crosses val="autoZero"/>
        <c:auto val="1"/>
        <c:lblOffset val="100"/>
        <c:baseTimeUnit val="days"/>
      </c:dateAx>
      <c:valAx>
        <c:axId val="6717512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14-Jun-16</c:v>
                </c:pt>
                <c:pt idx="14">
                  <c:v>13-Jun-16</c:v>
                </c:pt>
                <c:pt idx="15">
                  <c:v>10-Jun-16</c:v>
                </c:pt>
                <c:pt idx="16">
                  <c:v>9-Jun-16</c:v>
                </c:pt>
                <c:pt idx="17">
                  <c:v>8-Jun-16</c:v>
                </c:pt>
                <c:pt idx="18">
                  <c:v>7-Jun-16</c:v>
                </c:pt>
                <c:pt idx="19">
                  <c:v>42527.00</c:v>
                </c:pt>
                <c:pt idx="20">
                  <c:v>3-Jun-16</c:v>
                </c:pt>
                <c:pt idx="21">
                  <c:v>2-Jun-16</c:v>
                </c:pt>
                <c:pt idx="22">
                  <c:v>1-Jun-16</c:v>
                </c:pt>
                <c:pt idx="23">
                  <c:v>31-May-16</c:v>
                </c:pt>
                <c:pt idx="24">
                  <c:v>27-May-16</c:v>
                </c:pt>
                <c:pt idx="25">
                  <c:v>26-May-16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87.34</c:v>
                </c:pt>
                <c:pt idx="1">
                  <c:v>87.25</c:v>
                </c:pt>
                <c:pt idx="2">
                  <c:v>86.28</c:v>
                </c:pt>
                <c:pt idx="3">
                  <c:v>84.8</c:v>
                </c:pt>
                <c:pt idx="4">
                  <c:v>82.49</c:v>
                </c:pt>
                <c:pt idx="5">
                  <c:v>85.25</c:v>
                </c:pt>
                <c:pt idx="6">
                  <c:v>88.54</c:v>
                </c:pt>
                <c:pt idx="7">
                  <c:v>87.49</c:v>
                </c:pt>
                <c:pt idx="8">
                  <c:v>87.65</c:v>
                </c:pt>
                <c:pt idx="9">
                  <c:v>88.09</c:v>
                </c:pt>
                <c:pt idx="10">
                  <c:v>87.58</c:v>
                </c:pt>
                <c:pt idx="11">
                  <c:v>87.09</c:v>
                </c:pt>
                <c:pt idx="12">
                  <c:v>87.54</c:v>
                </c:pt>
                <c:pt idx="13">
                  <c:v>87.98</c:v>
                </c:pt>
                <c:pt idx="14">
                  <c:v>88.71</c:v>
                </c:pt>
                <c:pt idx="15">
                  <c:v>88.78</c:v>
                </c:pt>
                <c:pt idx="16">
                  <c:v>89.39</c:v>
                </c:pt>
                <c:pt idx="17">
                  <c:v>89.04</c:v>
                </c:pt>
                <c:pt idx="18">
                  <c:v>87.57</c:v>
                </c:pt>
                <c:pt idx="19">
                  <c:v>86.85</c:v>
                </c:pt>
                <c:pt idx="20">
                  <c:v>86.38</c:v>
                </c:pt>
                <c:pt idx="21">
                  <c:v>84.61</c:v>
                </c:pt>
                <c:pt idx="22">
                  <c:v>84.11</c:v>
                </c:pt>
                <c:pt idx="23">
                  <c:v>84.19</c:v>
                </c:pt>
                <c:pt idx="24">
                  <c:v>82.97</c:v>
                </c:pt>
                <c:pt idx="25">
                  <c:v>82.34</c:v>
                </c:pt>
                <c:pt idx="27">
                  <c:v>82.91</c:v>
                </c:pt>
                <c:pt idx="28">
                  <c:v>81.290000000000006</c:v>
                </c:pt>
                <c:pt idx="29">
                  <c:v>81.489999999999995</c:v>
                </c:pt>
                <c:pt idx="30">
                  <c:v>82.41</c:v>
                </c:pt>
                <c:pt idx="31">
                  <c:v>81.44</c:v>
                </c:pt>
                <c:pt idx="32">
                  <c:v>82.48</c:v>
                </c:pt>
                <c:pt idx="33">
                  <c:v>82.19</c:v>
                </c:pt>
                <c:pt idx="34">
                  <c:v>82.02</c:v>
                </c:pt>
                <c:pt idx="35">
                  <c:v>82</c:v>
                </c:pt>
                <c:pt idx="36">
                  <c:v>83.84</c:v>
                </c:pt>
                <c:pt idx="37">
                  <c:v>84.49</c:v>
                </c:pt>
                <c:pt idx="38">
                  <c:v>86.1</c:v>
                </c:pt>
                <c:pt idx="39">
                  <c:v>84.63</c:v>
                </c:pt>
                <c:pt idx="40">
                  <c:v>85.73</c:v>
                </c:pt>
                <c:pt idx="41">
                  <c:v>85.19</c:v>
                </c:pt>
                <c:pt idx="42">
                  <c:v>85.64</c:v>
                </c:pt>
                <c:pt idx="43">
                  <c:v>86.77</c:v>
                </c:pt>
                <c:pt idx="44">
                  <c:v>88.12</c:v>
                </c:pt>
                <c:pt idx="45">
                  <c:v>87.23</c:v>
                </c:pt>
                <c:pt idx="46">
                  <c:v>88.51</c:v>
                </c:pt>
                <c:pt idx="47">
                  <c:v>89.17</c:v>
                </c:pt>
                <c:pt idx="48">
                  <c:v>88.76</c:v>
                </c:pt>
                <c:pt idx="49">
                  <c:v>87.61</c:v>
                </c:pt>
                <c:pt idx="50">
                  <c:v>89.63</c:v>
                </c:pt>
                <c:pt idx="51">
                  <c:v>87.32</c:v>
                </c:pt>
                <c:pt idx="52">
                  <c:v>83.85</c:v>
                </c:pt>
                <c:pt idx="53">
                  <c:v>82.24</c:v>
                </c:pt>
                <c:pt idx="54">
                  <c:v>80.88</c:v>
                </c:pt>
                <c:pt idx="55">
                  <c:v>81.209999999999994</c:v>
                </c:pt>
                <c:pt idx="56">
                  <c:v>82.32</c:v>
                </c:pt>
                <c:pt idx="57">
                  <c:v>81.72</c:v>
                </c:pt>
                <c:pt idx="58">
                  <c:v>79.64</c:v>
                </c:pt>
                <c:pt idx="59">
                  <c:v>78.69</c:v>
                </c:pt>
                <c:pt idx="60">
                  <c:v>79.17</c:v>
                </c:pt>
                <c:pt idx="61">
                  <c:v>78</c:v>
                </c:pt>
                <c:pt idx="62">
                  <c:v>78.349999999999994</c:v>
                </c:pt>
                <c:pt idx="63">
                  <c:v>78.62</c:v>
                </c:pt>
                <c:pt idx="64">
                  <c:v>78.34</c:v>
                </c:pt>
                <c:pt idx="65">
                  <c:v>78.92</c:v>
                </c:pt>
                <c:pt idx="66">
                  <c:v>79.55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47352"/>
        <c:axId val="671750096"/>
      </c:lineChart>
      <c:catAx>
        <c:axId val="671747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50096"/>
        <c:crosses val="autoZero"/>
        <c:auto val="1"/>
        <c:lblAlgn val="ctr"/>
        <c:lblOffset val="100"/>
        <c:noMultiLvlLbl val="0"/>
      </c:catAx>
      <c:valAx>
        <c:axId val="67175009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209.92</c:v>
                </c:pt>
                <c:pt idx="1">
                  <c:v>209.48</c:v>
                </c:pt>
                <c:pt idx="2">
                  <c:v>206.66</c:v>
                </c:pt>
                <c:pt idx="3">
                  <c:v>203.2</c:v>
                </c:pt>
                <c:pt idx="4">
                  <c:v>199.6</c:v>
                </c:pt>
                <c:pt idx="5">
                  <c:v>203.24</c:v>
                </c:pt>
                <c:pt idx="6">
                  <c:v>210.81</c:v>
                </c:pt>
                <c:pt idx="7">
                  <c:v>208.1</c:v>
                </c:pt>
                <c:pt idx="8">
                  <c:v>208.44</c:v>
                </c:pt>
                <c:pt idx="9">
                  <c:v>207.85</c:v>
                </c:pt>
                <c:pt idx="10">
                  <c:v>206.52</c:v>
                </c:pt>
                <c:pt idx="12">
                  <c:v>208.37</c:v>
                </c:pt>
                <c:pt idx="13">
                  <c:v>207.75</c:v>
                </c:pt>
                <c:pt idx="14">
                  <c:v>208.04</c:v>
                </c:pt>
                <c:pt idx="15">
                  <c:v>208.45</c:v>
                </c:pt>
                <c:pt idx="16">
                  <c:v>210.07</c:v>
                </c:pt>
                <c:pt idx="17">
                  <c:v>212.08</c:v>
                </c:pt>
                <c:pt idx="18">
                  <c:v>212.37</c:v>
                </c:pt>
                <c:pt idx="19">
                  <c:v>211.68</c:v>
                </c:pt>
                <c:pt idx="20">
                  <c:v>211.35</c:v>
                </c:pt>
                <c:pt idx="21">
                  <c:v>210.28</c:v>
                </c:pt>
                <c:pt idx="22">
                  <c:v>210.91</c:v>
                </c:pt>
                <c:pt idx="23">
                  <c:v>210.27</c:v>
                </c:pt>
                <c:pt idx="24">
                  <c:v>209.84</c:v>
                </c:pt>
                <c:pt idx="25">
                  <c:v>210.24</c:v>
                </c:pt>
                <c:pt idx="26">
                  <c:v>209.34</c:v>
                </c:pt>
                <c:pt idx="27">
                  <c:v>209.28</c:v>
                </c:pt>
                <c:pt idx="28">
                  <c:v>207.87</c:v>
                </c:pt>
                <c:pt idx="29">
                  <c:v>205.21</c:v>
                </c:pt>
                <c:pt idx="30">
                  <c:v>205.49</c:v>
                </c:pt>
                <c:pt idx="31">
                  <c:v>204.2</c:v>
                </c:pt>
                <c:pt idx="32">
                  <c:v>204.91</c:v>
                </c:pt>
                <c:pt idx="33">
                  <c:v>204.85</c:v>
                </c:pt>
                <c:pt idx="34">
                  <c:v>206.78</c:v>
                </c:pt>
                <c:pt idx="35">
                  <c:v>204.76</c:v>
                </c:pt>
                <c:pt idx="36">
                  <c:v>206.56</c:v>
                </c:pt>
                <c:pt idx="37">
                  <c:v>206.5</c:v>
                </c:pt>
                <c:pt idx="38">
                  <c:v>208.45</c:v>
                </c:pt>
                <c:pt idx="39">
                  <c:v>205.89</c:v>
                </c:pt>
                <c:pt idx="40">
                  <c:v>205.72</c:v>
                </c:pt>
                <c:pt idx="41">
                  <c:v>204.97</c:v>
                </c:pt>
                <c:pt idx="42">
                  <c:v>205.01</c:v>
                </c:pt>
                <c:pt idx="43">
                  <c:v>206.16</c:v>
                </c:pt>
                <c:pt idx="44">
                  <c:v>207.97</c:v>
                </c:pt>
                <c:pt idx="45">
                  <c:v>206.33</c:v>
                </c:pt>
                <c:pt idx="46">
                  <c:v>207.45</c:v>
                </c:pt>
                <c:pt idx="47">
                  <c:v>209.35</c:v>
                </c:pt>
                <c:pt idx="48">
                  <c:v>208.92</c:v>
                </c:pt>
                <c:pt idx="49">
                  <c:v>208.61</c:v>
                </c:pt>
                <c:pt idx="50">
                  <c:v>208.97</c:v>
                </c:pt>
                <c:pt idx="51">
                  <c:v>208.97</c:v>
                </c:pt>
                <c:pt idx="52">
                  <c:v>210.1</c:v>
                </c:pt>
                <c:pt idx="53">
                  <c:v>209.9</c:v>
                </c:pt>
                <c:pt idx="54">
                  <c:v>209.24</c:v>
                </c:pt>
                <c:pt idx="55">
                  <c:v>207.78</c:v>
                </c:pt>
                <c:pt idx="56">
                  <c:v>208.01</c:v>
                </c:pt>
                <c:pt idx="57">
                  <c:v>208</c:v>
                </c:pt>
                <c:pt idx="58">
                  <c:v>205.92</c:v>
                </c:pt>
                <c:pt idx="59">
                  <c:v>204.02</c:v>
                </c:pt>
                <c:pt idx="60">
                  <c:v>204.5</c:v>
                </c:pt>
                <c:pt idx="61">
                  <c:v>203.95</c:v>
                </c:pt>
                <c:pt idx="62">
                  <c:v>206.42</c:v>
                </c:pt>
                <c:pt idx="63">
                  <c:v>204.19</c:v>
                </c:pt>
                <c:pt idx="64">
                  <c:v>206.25</c:v>
                </c:pt>
                <c:pt idx="65">
                  <c:v>206.92</c:v>
                </c:pt>
                <c:pt idx="66" formatCode="General">
                  <c:v>205.52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26968"/>
        <c:axId val="671731672"/>
      </c:lineChart>
      <c:dateAx>
        <c:axId val="67172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31672"/>
        <c:crosses val="autoZero"/>
        <c:auto val="1"/>
        <c:lblOffset val="100"/>
        <c:baseTimeUnit val="days"/>
      </c:dateAx>
      <c:valAx>
        <c:axId val="6717316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2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62.6</c:v>
                </c:pt>
                <c:pt idx="1">
                  <c:v>63.28</c:v>
                </c:pt>
                <c:pt idx="2">
                  <c:v>61.73</c:v>
                </c:pt>
                <c:pt idx="3">
                  <c:v>60.26</c:v>
                </c:pt>
                <c:pt idx="4">
                  <c:v>58.01</c:v>
                </c:pt>
                <c:pt idx="5">
                  <c:v>61.61</c:v>
                </c:pt>
                <c:pt idx="6">
                  <c:v>67.209999999999994</c:v>
                </c:pt>
                <c:pt idx="7">
                  <c:v>65.349999999999994</c:v>
                </c:pt>
                <c:pt idx="8">
                  <c:v>65.459999999999994</c:v>
                </c:pt>
                <c:pt idx="9">
                  <c:v>65.95</c:v>
                </c:pt>
                <c:pt idx="10">
                  <c:v>63.97</c:v>
                </c:pt>
                <c:pt idx="11">
                  <c:v>64.78</c:v>
                </c:pt>
                <c:pt idx="12">
                  <c:v>64.989999999999995</c:v>
                </c:pt>
                <c:pt idx="13">
                  <c:v>65.010000000000005</c:v>
                </c:pt>
                <c:pt idx="14">
                  <c:v>64.959999999999994</c:v>
                </c:pt>
                <c:pt idx="15">
                  <c:v>65.55</c:v>
                </c:pt>
                <c:pt idx="16">
                  <c:v>67.97</c:v>
                </c:pt>
                <c:pt idx="17">
                  <c:v>68.38</c:v>
                </c:pt>
                <c:pt idx="18">
                  <c:v>68.67</c:v>
                </c:pt>
                <c:pt idx="19">
                  <c:v>66.11</c:v>
                </c:pt>
                <c:pt idx="20">
                  <c:v>66.94</c:v>
                </c:pt>
                <c:pt idx="21">
                  <c:v>66.58</c:v>
                </c:pt>
                <c:pt idx="22">
                  <c:v>67.27</c:v>
                </c:pt>
                <c:pt idx="23">
                  <c:v>66.760000000000005</c:v>
                </c:pt>
                <c:pt idx="24">
                  <c:v>66.5</c:v>
                </c:pt>
                <c:pt idx="25">
                  <c:v>66.17</c:v>
                </c:pt>
                <c:pt idx="26">
                  <c:v>66.27</c:v>
                </c:pt>
                <c:pt idx="27">
                  <c:v>66.459999999999994</c:v>
                </c:pt>
                <c:pt idx="28">
                  <c:v>65.81</c:v>
                </c:pt>
                <c:pt idx="29">
                  <c:v>64.56</c:v>
                </c:pt>
                <c:pt idx="30">
                  <c:v>62.8</c:v>
                </c:pt>
                <c:pt idx="31">
                  <c:v>63.57</c:v>
                </c:pt>
                <c:pt idx="32">
                  <c:v>62.31</c:v>
                </c:pt>
                <c:pt idx="33">
                  <c:v>62.42</c:v>
                </c:pt>
                <c:pt idx="34">
                  <c:v>60.75</c:v>
                </c:pt>
                <c:pt idx="35">
                  <c:v>61.66</c:v>
                </c:pt>
                <c:pt idx="36">
                  <c:v>64.59</c:v>
                </c:pt>
                <c:pt idx="37">
                  <c:v>64.86</c:v>
                </c:pt>
                <c:pt idx="39">
                  <c:v>65.05</c:v>
                </c:pt>
                <c:pt idx="40">
                  <c:v>64.63</c:v>
                </c:pt>
                <c:pt idx="41">
                  <c:v>64.349999999999994</c:v>
                </c:pt>
                <c:pt idx="42">
                  <c:v>65.23</c:v>
                </c:pt>
                <c:pt idx="43">
                  <c:v>67.02</c:v>
                </c:pt>
                <c:pt idx="44">
                  <c:v>67.12</c:v>
                </c:pt>
                <c:pt idx="45">
                  <c:v>66.819999999999993</c:v>
                </c:pt>
                <c:pt idx="46">
                  <c:v>71.78</c:v>
                </c:pt>
                <c:pt idx="47">
                  <c:v>72.319999999999993</c:v>
                </c:pt>
                <c:pt idx="48">
                  <c:v>71.7</c:v>
                </c:pt>
                <c:pt idx="49">
                  <c:v>70.72</c:v>
                </c:pt>
                <c:pt idx="50">
                  <c:v>71.5</c:v>
                </c:pt>
                <c:pt idx="51">
                  <c:v>71.69</c:v>
                </c:pt>
                <c:pt idx="52">
                  <c:v>72.84</c:v>
                </c:pt>
                <c:pt idx="53">
                  <c:v>72.23</c:v>
                </c:pt>
                <c:pt idx="54">
                  <c:v>74.739999999999995</c:v>
                </c:pt>
                <c:pt idx="55">
                  <c:v>75.06</c:v>
                </c:pt>
                <c:pt idx="56">
                  <c:v>76.77</c:v>
                </c:pt>
                <c:pt idx="57">
                  <c:v>77.069999999999993</c:v>
                </c:pt>
                <c:pt idx="58">
                  <c:v>74.64</c:v>
                </c:pt>
                <c:pt idx="59">
                  <c:v>76.069999999999993</c:v>
                </c:pt>
                <c:pt idx="60">
                  <c:v>77.36</c:v>
                </c:pt>
                <c:pt idx="61">
                  <c:v>77.31</c:v>
                </c:pt>
                <c:pt idx="62">
                  <c:v>78.209999999999994</c:v>
                </c:pt>
                <c:pt idx="63">
                  <c:v>77.069999999999993</c:v>
                </c:pt>
                <c:pt idx="64">
                  <c:v>77.5</c:v>
                </c:pt>
                <c:pt idx="65">
                  <c:v>78.180000000000007</c:v>
                </c:pt>
                <c:pt idx="66">
                  <c:v>77.900000000000006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25008"/>
        <c:axId val="671725400"/>
      </c:lineChart>
      <c:dateAx>
        <c:axId val="67172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25400"/>
        <c:crosses val="autoZero"/>
        <c:auto val="1"/>
        <c:lblOffset val="100"/>
        <c:baseTimeUnit val="days"/>
      </c:dateAx>
      <c:valAx>
        <c:axId val="6717254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2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59.24</c:v>
                </c:pt>
                <c:pt idx="1">
                  <c:v>59.06</c:v>
                </c:pt>
                <c:pt idx="2">
                  <c:v>58.52</c:v>
                </c:pt>
                <c:pt idx="3">
                  <c:v>57.51</c:v>
                </c:pt>
                <c:pt idx="4">
                  <c:v>56.4</c:v>
                </c:pt>
                <c:pt idx="5">
                  <c:v>57.01</c:v>
                </c:pt>
                <c:pt idx="6">
                  <c:v>59.58</c:v>
                </c:pt>
                <c:pt idx="7">
                  <c:v>59.02</c:v>
                </c:pt>
                <c:pt idx="8">
                  <c:v>58.4</c:v>
                </c:pt>
                <c:pt idx="9">
                  <c:v>58.91</c:v>
                </c:pt>
                <c:pt idx="10">
                  <c:v>58.39</c:v>
                </c:pt>
                <c:pt idx="11">
                  <c:v>57.99</c:v>
                </c:pt>
                <c:pt idx="12">
                  <c:v>58.09</c:v>
                </c:pt>
                <c:pt idx="13">
                  <c:v>58.37</c:v>
                </c:pt>
                <c:pt idx="14">
                  <c:v>58.52</c:v>
                </c:pt>
                <c:pt idx="15">
                  <c:v>59.19</c:v>
                </c:pt>
                <c:pt idx="16">
                  <c:v>60.21</c:v>
                </c:pt>
                <c:pt idx="17">
                  <c:v>60.72</c:v>
                </c:pt>
                <c:pt idx="18">
                  <c:v>60.6</c:v>
                </c:pt>
                <c:pt idx="20">
                  <c:v>60.42</c:v>
                </c:pt>
                <c:pt idx="21">
                  <c:v>59.97</c:v>
                </c:pt>
                <c:pt idx="22">
                  <c:v>58.84</c:v>
                </c:pt>
                <c:pt idx="23">
                  <c:v>59.08</c:v>
                </c:pt>
                <c:pt idx="24">
                  <c:v>59.29</c:v>
                </c:pt>
                <c:pt idx="25">
                  <c:v>60.01</c:v>
                </c:pt>
                <c:pt idx="26">
                  <c:v>60.24</c:v>
                </c:pt>
                <c:pt idx="27">
                  <c:v>59.17</c:v>
                </c:pt>
                <c:pt idx="28">
                  <c:v>58.25</c:v>
                </c:pt>
                <c:pt idx="29">
                  <c:v>58.07</c:v>
                </c:pt>
                <c:pt idx="30">
                  <c:v>58.28</c:v>
                </c:pt>
                <c:pt idx="31">
                  <c:v>57.58</c:v>
                </c:pt>
                <c:pt idx="32">
                  <c:v>59.08</c:v>
                </c:pt>
                <c:pt idx="33">
                  <c:v>58.89</c:v>
                </c:pt>
                <c:pt idx="34">
                  <c:v>58.97</c:v>
                </c:pt>
                <c:pt idx="35">
                  <c:v>58.78</c:v>
                </c:pt>
                <c:pt idx="36">
                  <c:v>59.69</c:v>
                </c:pt>
                <c:pt idx="37">
                  <c:v>59.5</c:v>
                </c:pt>
                <c:pt idx="38">
                  <c:v>59.93</c:v>
                </c:pt>
                <c:pt idx="39">
                  <c:v>58.55</c:v>
                </c:pt>
                <c:pt idx="40">
                  <c:v>59.39</c:v>
                </c:pt>
                <c:pt idx="41">
                  <c:v>59.07</c:v>
                </c:pt>
                <c:pt idx="42">
                  <c:v>59</c:v>
                </c:pt>
                <c:pt idx="43">
                  <c:v>60.93</c:v>
                </c:pt>
                <c:pt idx="44">
                  <c:v>61.53</c:v>
                </c:pt>
                <c:pt idx="45">
                  <c:v>61.56</c:v>
                </c:pt>
                <c:pt idx="46">
                  <c:v>62.68</c:v>
                </c:pt>
                <c:pt idx="47">
                  <c:v>62.61</c:v>
                </c:pt>
                <c:pt idx="48">
                  <c:v>62.24</c:v>
                </c:pt>
                <c:pt idx="49">
                  <c:v>65.2</c:v>
                </c:pt>
                <c:pt idx="50">
                  <c:v>65.89</c:v>
                </c:pt>
                <c:pt idx="51">
                  <c:v>65.06</c:v>
                </c:pt>
                <c:pt idx="52">
                  <c:v>64.66</c:v>
                </c:pt>
                <c:pt idx="53">
                  <c:v>64.3</c:v>
                </c:pt>
                <c:pt idx="54">
                  <c:v>63.51</c:v>
                </c:pt>
                <c:pt idx="55">
                  <c:v>63.23</c:v>
                </c:pt>
                <c:pt idx="56">
                  <c:v>64.069999999999993</c:v>
                </c:pt>
                <c:pt idx="57">
                  <c:v>63.52</c:v>
                </c:pt>
                <c:pt idx="58">
                  <c:v>62.66</c:v>
                </c:pt>
                <c:pt idx="59">
                  <c:v>61.9</c:v>
                </c:pt>
                <c:pt idx="60">
                  <c:v>62.05</c:v>
                </c:pt>
                <c:pt idx="61">
                  <c:v>60.95</c:v>
                </c:pt>
                <c:pt idx="62">
                  <c:v>61.5</c:v>
                </c:pt>
                <c:pt idx="63">
                  <c:v>61.3</c:v>
                </c:pt>
                <c:pt idx="64">
                  <c:v>61.71</c:v>
                </c:pt>
                <c:pt idx="65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29320"/>
        <c:axId val="671725792"/>
      </c:lineChart>
      <c:dateAx>
        <c:axId val="671729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25792"/>
        <c:crosses val="autoZero"/>
        <c:auto val="1"/>
        <c:lblOffset val="100"/>
        <c:baseTimeUnit val="days"/>
      </c:dateAx>
      <c:valAx>
        <c:axId val="671725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47.03</c:v>
                </c:pt>
                <c:pt idx="1">
                  <c:v>47.33</c:v>
                </c:pt>
                <c:pt idx="2">
                  <c:v>46.97</c:v>
                </c:pt>
                <c:pt idx="3">
                  <c:v>46.1</c:v>
                </c:pt>
                <c:pt idx="4">
                  <c:v>45.01</c:v>
                </c:pt>
                <c:pt idx="5">
                  <c:v>45.71</c:v>
                </c:pt>
                <c:pt idx="6">
                  <c:v>47.91</c:v>
                </c:pt>
                <c:pt idx="7">
                  <c:v>46.97</c:v>
                </c:pt>
                <c:pt idx="8">
                  <c:v>47.23</c:v>
                </c:pt>
                <c:pt idx="9">
                  <c:v>46.93</c:v>
                </c:pt>
                <c:pt idx="10">
                  <c:v>46.6</c:v>
                </c:pt>
                <c:pt idx="11">
                  <c:v>46.85</c:v>
                </c:pt>
                <c:pt idx="12">
                  <c:v>46.78</c:v>
                </c:pt>
                <c:pt idx="13">
                  <c:v>46.88</c:v>
                </c:pt>
                <c:pt idx="14">
                  <c:v>47.97</c:v>
                </c:pt>
                <c:pt idx="15">
                  <c:v>48.34</c:v>
                </c:pt>
                <c:pt idx="16">
                  <c:v>49.14</c:v>
                </c:pt>
                <c:pt idx="17">
                  <c:v>50</c:v>
                </c:pt>
                <c:pt idx="18">
                  <c:v>50.27</c:v>
                </c:pt>
                <c:pt idx="19">
                  <c:v>50.49</c:v>
                </c:pt>
                <c:pt idx="20">
                  <c:v>50.19</c:v>
                </c:pt>
                <c:pt idx="21">
                  <c:v>51.11</c:v>
                </c:pt>
                <c:pt idx="22">
                  <c:v>51</c:v>
                </c:pt>
                <c:pt idx="23">
                  <c:v>50.72</c:v>
                </c:pt>
                <c:pt idx="24">
                  <c:v>50.85</c:v>
                </c:pt>
                <c:pt idx="25">
                  <c:v>50.55</c:v>
                </c:pt>
                <c:pt idx="26">
                  <c:v>50.5</c:v>
                </c:pt>
                <c:pt idx="27">
                  <c:v>49.2</c:v>
                </c:pt>
                <c:pt idx="28">
                  <c:v>48.7</c:v>
                </c:pt>
                <c:pt idx="29">
                  <c:v>48.75</c:v>
                </c:pt>
                <c:pt idx="30">
                  <c:v>48.38</c:v>
                </c:pt>
                <c:pt idx="31">
                  <c:v>48.65</c:v>
                </c:pt>
                <c:pt idx="32">
                  <c:v>47.62</c:v>
                </c:pt>
                <c:pt idx="33">
                  <c:v>48.27</c:v>
                </c:pt>
                <c:pt idx="34">
                  <c:v>48.24</c:v>
                </c:pt>
                <c:pt idx="35">
                  <c:v>49.2</c:v>
                </c:pt>
                <c:pt idx="36">
                  <c:v>49.08</c:v>
                </c:pt>
                <c:pt idx="37">
                  <c:v>49.4</c:v>
                </c:pt>
                <c:pt idx="38">
                  <c:v>48.88</c:v>
                </c:pt>
                <c:pt idx="39">
                  <c:v>49.02</c:v>
                </c:pt>
                <c:pt idx="40">
                  <c:v>48.96</c:v>
                </c:pt>
                <c:pt idx="41">
                  <c:v>48.94</c:v>
                </c:pt>
                <c:pt idx="43">
                  <c:v>50</c:v>
                </c:pt>
                <c:pt idx="44">
                  <c:v>50.59</c:v>
                </c:pt>
                <c:pt idx="45">
                  <c:v>49.98</c:v>
                </c:pt>
                <c:pt idx="46">
                  <c:v>50.41</c:v>
                </c:pt>
                <c:pt idx="47">
                  <c:v>50.93</c:v>
                </c:pt>
                <c:pt idx="48">
                  <c:v>50.92</c:v>
                </c:pt>
                <c:pt idx="49">
                  <c:v>50.51</c:v>
                </c:pt>
                <c:pt idx="50">
                  <c:v>50.62</c:v>
                </c:pt>
                <c:pt idx="51">
                  <c:v>50.05</c:v>
                </c:pt>
                <c:pt idx="52">
                  <c:v>50.45</c:v>
                </c:pt>
                <c:pt idx="53">
                  <c:v>49.88</c:v>
                </c:pt>
                <c:pt idx="54">
                  <c:v>48.84</c:v>
                </c:pt>
                <c:pt idx="55">
                  <c:v>48.25</c:v>
                </c:pt>
                <c:pt idx="56">
                  <c:v>48.79</c:v>
                </c:pt>
                <c:pt idx="57">
                  <c:v>49.03</c:v>
                </c:pt>
                <c:pt idx="58">
                  <c:v>47.77</c:v>
                </c:pt>
                <c:pt idx="59">
                  <c:v>47.03</c:v>
                </c:pt>
                <c:pt idx="60">
                  <c:v>47.07</c:v>
                </c:pt>
                <c:pt idx="61">
                  <c:v>46.93</c:v>
                </c:pt>
                <c:pt idx="62">
                  <c:v>48.08</c:v>
                </c:pt>
                <c:pt idx="63">
                  <c:v>47.51</c:v>
                </c:pt>
                <c:pt idx="64">
                  <c:v>48.5</c:v>
                </c:pt>
                <c:pt idx="65">
                  <c:v>48.45</c:v>
                </c:pt>
                <c:pt idx="66">
                  <c:v>48.36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23832"/>
        <c:axId val="671721872"/>
      </c:lineChart>
      <c:dateAx>
        <c:axId val="67172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21872"/>
        <c:crosses val="autoZero"/>
        <c:auto val="1"/>
        <c:lblOffset val="100"/>
        <c:baseTimeUnit val="days"/>
      </c:dateAx>
      <c:valAx>
        <c:axId val="6717218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2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9.5500000000000007</c:v>
                </c:pt>
                <c:pt idx="1">
                  <c:v>9.27</c:v>
                </c:pt>
                <c:pt idx="2">
                  <c:v>9.1</c:v>
                </c:pt>
                <c:pt idx="3">
                  <c:v>9.33</c:v>
                </c:pt>
                <c:pt idx="4">
                  <c:v>9.1</c:v>
                </c:pt>
                <c:pt idx="5">
                  <c:v>9.3800000000000008</c:v>
                </c:pt>
                <c:pt idx="6">
                  <c:v>10.15</c:v>
                </c:pt>
                <c:pt idx="7">
                  <c:v>9.89</c:v>
                </c:pt>
                <c:pt idx="8">
                  <c:v>9.86</c:v>
                </c:pt>
                <c:pt idx="9">
                  <c:v>9.76</c:v>
                </c:pt>
                <c:pt idx="10">
                  <c:v>9.58</c:v>
                </c:pt>
                <c:pt idx="11">
                  <c:v>9.39</c:v>
                </c:pt>
                <c:pt idx="12">
                  <c:v>9.4499999999999993</c:v>
                </c:pt>
                <c:pt idx="13">
                  <c:v>9.1</c:v>
                </c:pt>
                <c:pt idx="14">
                  <c:v>9.32</c:v>
                </c:pt>
                <c:pt idx="15">
                  <c:v>9.49</c:v>
                </c:pt>
                <c:pt idx="16">
                  <c:v>9.84</c:v>
                </c:pt>
                <c:pt idx="17">
                  <c:v>9.89</c:v>
                </c:pt>
                <c:pt idx="18">
                  <c:v>9.7899999999999991</c:v>
                </c:pt>
                <c:pt idx="19">
                  <c:v>9.84</c:v>
                </c:pt>
                <c:pt idx="20">
                  <c:v>9.52</c:v>
                </c:pt>
                <c:pt idx="21">
                  <c:v>9.33</c:v>
                </c:pt>
                <c:pt idx="22">
                  <c:v>9.3000000000000007</c:v>
                </c:pt>
                <c:pt idx="23">
                  <c:v>9.27</c:v>
                </c:pt>
                <c:pt idx="24">
                  <c:v>9.35</c:v>
                </c:pt>
                <c:pt idx="25">
                  <c:v>9.51</c:v>
                </c:pt>
                <c:pt idx="26">
                  <c:v>9.6</c:v>
                </c:pt>
                <c:pt idx="27">
                  <c:v>9.42</c:v>
                </c:pt>
                <c:pt idx="28">
                  <c:v>9.2799999999999994</c:v>
                </c:pt>
                <c:pt idx="29">
                  <c:v>9.11</c:v>
                </c:pt>
                <c:pt idx="30">
                  <c:v>9.1199999999999992</c:v>
                </c:pt>
                <c:pt idx="31">
                  <c:v>9.02</c:v>
                </c:pt>
                <c:pt idx="32">
                  <c:v>9.3000000000000007</c:v>
                </c:pt>
                <c:pt idx="33">
                  <c:v>9.2799999999999994</c:v>
                </c:pt>
                <c:pt idx="34">
                  <c:v>9.1999999999999993</c:v>
                </c:pt>
                <c:pt idx="35">
                  <c:v>9.44</c:v>
                </c:pt>
                <c:pt idx="36">
                  <c:v>9.5399999999999991</c:v>
                </c:pt>
                <c:pt idx="37">
                  <c:v>9.67</c:v>
                </c:pt>
                <c:pt idx="38">
                  <c:v>9.4600000000000009</c:v>
                </c:pt>
                <c:pt idx="39">
                  <c:v>10.039999999999999</c:v>
                </c:pt>
                <c:pt idx="40">
                  <c:v>10.02</c:v>
                </c:pt>
                <c:pt idx="41">
                  <c:v>10.24</c:v>
                </c:pt>
                <c:pt idx="43">
                  <c:v>10.35</c:v>
                </c:pt>
                <c:pt idx="44">
                  <c:v>10.96</c:v>
                </c:pt>
                <c:pt idx="45">
                  <c:v>11.17</c:v>
                </c:pt>
                <c:pt idx="46">
                  <c:v>11.15</c:v>
                </c:pt>
                <c:pt idx="47">
                  <c:v>11.31</c:v>
                </c:pt>
                <c:pt idx="48">
                  <c:v>10.66</c:v>
                </c:pt>
                <c:pt idx="49">
                  <c:v>10.16</c:v>
                </c:pt>
                <c:pt idx="50">
                  <c:v>10.4</c:v>
                </c:pt>
                <c:pt idx="51">
                  <c:v>10.42</c:v>
                </c:pt>
                <c:pt idx="52">
                  <c:v>10.59</c:v>
                </c:pt>
                <c:pt idx="53">
                  <c:v>10.53</c:v>
                </c:pt>
                <c:pt idx="54">
                  <c:v>10.09</c:v>
                </c:pt>
                <c:pt idx="55">
                  <c:v>10.01</c:v>
                </c:pt>
                <c:pt idx="56">
                  <c:v>10.01</c:v>
                </c:pt>
                <c:pt idx="57">
                  <c:v>9.7899999999999991</c:v>
                </c:pt>
                <c:pt idx="58">
                  <c:v>9.48</c:v>
                </c:pt>
                <c:pt idx="59">
                  <c:v>9.74</c:v>
                </c:pt>
                <c:pt idx="60">
                  <c:v>9.3699999999999992</c:v>
                </c:pt>
                <c:pt idx="61">
                  <c:v>9.48</c:v>
                </c:pt>
                <c:pt idx="62">
                  <c:v>9.5</c:v>
                </c:pt>
                <c:pt idx="63">
                  <c:v>9.41</c:v>
                </c:pt>
                <c:pt idx="64">
                  <c:v>9.4</c:v>
                </c:pt>
                <c:pt idx="65">
                  <c:v>9.6300000000000008</c:v>
                </c:pt>
                <c:pt idx="66">
                  <c:v>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31280"/>
        <c:axId val="671719520"/>
      </c:lineChart>
      <c:dateAx>
        <c:axId val="67173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19520"/>
        <c:crosses val="autoZero"/>
        <c:auto val="1"/>
        <c:lblOffset val="100"/>
        <c:baseTimeUnit val="days"/>
      </c:dateAx>
      <c:valAx>
        <c:axId val="6717195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3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21.04</c:v>
                </c:pt>
                <c:pt idx="1">
                  <c:v>20.61</c:v>
                </c:pt>
                <c:pt idx="2">
                  <c:v>20.67</c:v>
                </c:pt>
                <c:pt idx="3">
                  <c:v>19.63</c:v>
                </c:pt>
                <c:pt idx="4">
                  <c:v>18.850000000000001</c:v>
                </c:pt>
                <c:pt idx="5">
                  <c:v>20.010000000000002</c:v>
                </c:pt>
                <c:pt idx="6">
                  <c:v>21.45</c:v>
                </c:pt>
                <c:pt idx="7">
                  <c:v>21.07</c:v>
                </c:pt>
                <c:pt idx="8">
                  <c:v>21.36</c:v>
                </c:pt>
                <c:pt idx="9">
                  <c:v>21.17</c:v>
                </c:pt>
                <c:pt idx="10">
                  <c:v>20.69</c:v>
                </c:pt>
                <c:pt idx="11">
                  <c:v>20.16</c:v>
                </c:pt>
                <c:pt idx="12">
                  <c:v>20.27</c:v>
                </c:pt>
                <c:pt idx="13">
                  <c:v>19.55</c:v>
                </c:pt>
                <c:pt idx="14">
                  <c:v>19.86</c:v>
                </c:pt>
                <c:pt idx="15">
                  <c:v>20.3</c:v>
                </c:pt>
                <c:pt idx="16">
                  <c:v>21.43</c:v>
                </c:pt>
                <c:pt idx="17">
                  <c:v>21.54</c:v>
                </c:pt>
                <c:pt idx="18">
                  <c:v>21.78</c:v>
                </c:pt>
                <c:pt idx="19">
                  <c:v>21.2</c:v>
                </c:pt>
                <c:pt idx="20">
                  <c:v>21.08</c:v>
                </c:pt>
                <c:pt idx="21">
                  <c:v>21.63</c:v>
                </c:pt>
                <c:pt idx="22">
                  <c:v>22.66</c:v>
                </c:pt>
                <c:pt idx="23">
                  <c:v>21.86</c:v>
                </c:pt>
                <c:pt idx="24">
                  <c:v>22.19</c:v>
                </c:pt>
                <c:pt idx="25">
                  <c:v>22.02</c:v>
                </c:pt>
                <c:pt idx="26">
                  <c:v>22.38</c:v>
                </c:pt>
                <c:pt idx="27">
                  <c:v>22.27</c:v>
                </c:pt>
                <c:pt idx="28">
                  <c:v>22.22</c:v>
                </c:pt>
                <c:pt idx="29">
                  <c:v>22.12</c:v>
                </c:pt>
                <c:pt idx="30">
                  <c:v>21.86</c:v>
                </c:pt>
                <c:pt idx="31">
                  <c:v>21.37</c:v>
                </c:pt>
                <c:pt idx="32">
                  <c:v>22.13</c:v>
                </c:pt>
                <c:pt idx="33">
                  <c:v>22.04</c:v>
                </c:pt>
                <c:pt idx="34">
                  <c:v>22.17</c:v>
                </c:pt>
                <c:pt idx="35">
                  <c:v>22.42</c:v>
                </c:pt>
                <c:pt idx="36">
                  <c:v>22.17</c:v>
                </c:pt>
                <c:pt idx="37">
                  <c:v>24.07</c:v>
                </c:pt>
                <c:pt idx="38">
                  <c:v>23.7</c:v>
                </c:pt>
                <c:pt idx="39">
                  <c:v>23.71</c:v>
                </c:pt>
                <c:pt idx="40">
                  <c:v>24.11</c:v>
                </c:pt>
                <c:pt idx="41">
                  <c:v>24.57</c:v>
                </c:pt>
                <c:pt idx="42">
                  <c:v>25.12</c:v>
                </c:pt>
                <c:pt idx="43">
                  <c:v>25.59</c:v>
                </c:pt>
                <c:pt idx="44">
                  <c:v>25.73</c:v>
                </c:pt>
                <c:pt idx="45">
                  <c:v>25.81</c:v>
                </c:pt>
                <c:pt idx="46">
                  <c:v>26.14</c:v>
                </c:pt>
                <c:pt idx="47">
                  <c:v>25.49</c:v>
                </c:pt>
                <c:pt idx="48">
                  <c:v>24.89</c:v>
                </c:pt>
                <c:pt idx="49">
                  <c:v>25.11</c:v>
                </c:pt>
                <c:pt idx="50">
                  <c:v>24.68</c:v>
                </c:pt>
                <c:pt idx="51">
                  <c:v>25.39</c:v>
                </c:pt>
                <c:pt idx="52">
                  <c:v>24.99</c:v>
                </c:pt>
                <c:pt idx="53">
                  <c:v>24.67</c:v>
                </c:pt>
                <c:pt idx="54">
                  <c:v>24.5</c:v>
                </c:pt>
                <c:pt idx="55">
                  <c:v>24.34</c:v>
                </c:pt>
                <c:pt idx="56">
                  <c:v>24.87</c:v>
                </c:pt>
                <c:pt idx="57">
                  <c:v>23.65</c:v>
                </c:pt>
                <c:pt idx="58">
                  <c:v>23.55</c:v>
                </c:pt>
                <c:pt idx="59">
                  <c:v>23.73</c:v>
                </c:pt>
                <c:pt idx="60">
                  <c:v>24.43</c:v>
                </c:pt>
                <c:pt idx="61">
                  <c:v>24.97</c:v>
                </c:pt>
                <c:pt idx="62">
                  <c:v>24.66</c:v>
                </c:pt>
                <c:pt idx="63">
                  <c:v>24.92</c:v>
                </c:pt>
                <c:pt idx="64">
                  <c:v>25.78</c:v>
                </c:pt>
                <c:pt idx="65">
                  <c:v>25.52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39512"/>
        <c:axId val="671738336"/>
      </c:lineChart>
      <c:dateAx>
        <c:axId val="67173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38336"/>
        <c:crosses val="autoZero"/>
        <c:auto val="1"/>
        <c:lblOffset val="100"/>
        <c:baseTimeUnit val="days"/>
      </c:dateAx>
      <c:valAx>
        <c:axId val="6717383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3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48.78</c:v>
                </c:pt>
                <c:pt idx="1">
                  <c:v>48.57</c:v>
                </c:pt>
                <c:pt idx="2">
                  <c:v>47.84</c:v>
                </c:pt>
                <c:pt idx="3">
                  <c:v>46.96</c:v>
                </c:pt>
                <c:pt idx="4">
                  <c:v>45.08</c:v>
                </c:pt>
                <c:pt idx="5">
                  <c:v>46.51</c:v>
                </c:pt>
                <c:pt idx="6">
                  <c:v>49.46</c:v>
                </c:pt>
                <c:pt idx="7">
                  <c:v>48.58</c:v>
                </c:pt>
                <c:pt idx="8">
                  <c:v>48.51</c:v>
                </c:pt>
                <c:pt idx="9">
                  <c:v>48.61</c:v>
                </c:pt>
                <c:pt idx="10">
                  <c:v>48.37</c:v>
                </c:pt>
                <c:pt idx="11">
                  <c:v>48.72</c:v>
                </c:pt>
                <c:pt idx="12">
                  <c:v>48.46</c:v>
                </c:pt>
                <c:pt idx="13">
                  <c:v>48.06</c:v>
                </c:pt>
                <c:pt idx="14">
                  <c:v>47.73</c:v>
                </c:pt>
                <c:pt idx="15">
                  <c:v>47.95</c:v>
                </c:pt>
                <c:pt idx="16">
                  <c:v>48.96</c:v>
                </c:pt>
                <c:pt idx="17">
                  <c:v>48.98</c:v>
                </c:pt>
                <c:pt idx="18">
                  <c:v>48.86</c:v>
                </c:pt>
                <c:pt idx="19">
                  <c:v>48.06</c:v>
                </c:pt>
                <c:pt idx="20">
                  <c:v>47.96</c:v>
                </c:pt>
                <c:pt idx="21">
                  <c:v>48</c:v>
                </c:pt>
                <c:pt idx="22">
                  <c:v>47.93</c:v>
                </c:pt>
                <c:pt idx="23">
                  <c:v>47.69</c:v>
                </c:pt>
                <c:pt idx="24">
                  <c:v>47.76</c:v>
                </c:pt>
                <c:pt idx="25">
                  <c:v>47.72</c:v>
                </c:pt>
                <c:pt idx="27">
                  <c:v>47.88</c:v>
                </c:pt>
                <c:pt idx="28">
                  <c:v>47.89</c:v>
                </c:pt>
                <c:pt idx="29">
                  <c:v>47.5</c:v>
                </c:pt>
                <c:pt idx="30">
                  <c:v>47.14</c:v>
                </c:pt>
                <c:pt idx="31">
                  <c:v>47.17</c:v>
                </c:pt>
                <c:pt idx="32">
                  <c:v>47.12</c:v>
                </c:pt>
                <c:pt idx="33">
                  <c:v>47.5</c:v>
                </c:pt>
                <c:pt idx="34">
                  <c:v>47.94</c:v>
                </c:pt>
                <c:pt idx="35">
                  <c:v>47.49</c:v>
                </c:pt>
                <c:pt idx="36">
                  <c:v>48.54</c:v>
                </c:pt>
                <c:pt idx="37">
                  <c:v>48.41</c:v>
                </c:pt>
                <c:pt idx="38">
                  <c:v>49.17</c:v>
                </c:pt>
                <c:pt idx="39">
                  <c:v>47.82</c:v>
                </c:pt>
                <c:pt idx="40">
                  <c:v>47.04</c:v>
                </c:pt>
                <c:pt idx="41">
                  <c:v>46.91</c:v>
                </c:pt>
                <c:pt idx="42">
                  <c:v>46.68</c:v>
                </c:pt>
                <c:pt idx="43">
                  <c:v>46.61</c:v>
                </c:pt>
                <c:pt idx="44">
                  <c:v>47.18</c:v>
                </c:pt>
                <c:pt idx="45">
                  <c:v>45.54</c:v>
                </c:pt>
                <c:pt idx="46">
                  <c:v>43.42</c:v>
                </c:pt>
                <c:pt idx="47">
                  <c:v>44.57</c:v>
                </c:pt>
                <c:pt idx="48">
                  <c:v>44.39</c:v>
                </c:pt>
                <c:pt idx="49">
                  <c:v>44.04</c:v>
                </c:pt>
                <c:pt idx="50">
                  <c:v>44.36</c:v>
                </c:pt>
                <c:pt idx="51">
                  <c:v>44.48</c:v>
                </c:pt>
                <c:pt idx="52">
                  <c:v>44.62</c:v>
                </c:pt>
                <c:pt idx="53">
                  <c:v>44.87</c:v>
                </c:pt>
                <c:pt idx="54">
                  <c:v>44.85</c:v>
                </c:pt>
                <c:pt idx="55">
                  <c:v>44.33</c:v>
                </c:pt>
                <c:pt idx="56">
                  <c:v>44.19</c:v>
                </c:pt>
                <c:pt idx="57">
                  <c:v>44.55</c:v>
                </c:pt>
                <c:pt idx="58">
                  <c:v>43.81</c:v>
                </c:pt>
                <c:pt idx="59">
                  <c:v>43.76</c:v>
                </c:pt>
                <c:pt idx="60">
                  <c:v>43.84</c:v>
                </c:pt>
                <c:pt idx="61">
                  <c:v>43.84</c:v>
                </c:pt>
                <c:pt idx="62">
                  <c:v>44.63</c:v>
                </c:pt>
                <c:pt idx="63">
                  <c:v>44.77</c:v>
                </c:pt>
                <c:pt idx="64">
                  <c:v>45.36</c:v>
                </c:pt>
                <c:pt idx="65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41472"/>
        <c:axId val="671741864"/>
      </c:lineChart>
      <c:dateAx>
        <c:axId val="671741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1864"/>
        <c:crosses val="autoZero"/>
        <c:auto val="1"/>
        <c:lblOffset val="100"/>
        <c:baseTimeUnit val="days"/>
      </c:dateAx>
      <c:valAx>
        <c:axId val="6717418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50.08</c:v>
                </c:pt>
                <c:pt idx="1">
                  <c:v>49.48</c:v>
                </c:pt>
                <c:pt idx="2">
                  <c:v>48.42</c:v>
                </c:pt>
                <c:pt idx="3">
                  <c:v>47.44</c:v>
                </c:pt>
                <c:pt idx="4">
                  <c:v>46.19</c:v>
                </c:pt>
                <c:pt idx="5">
                  <c:v>47.61</c:v>
                </c:pt>
                <c:pt idx="6">
                  <c:v>50.82</c:v>
                </c:pt>
                <c:pt idx="7">
                  <c:v>50.8</c:v>
                </c:pt>
                <c:pt idx="8">
                  <c:v>50.66</c:v>
                </c:pt>
                <c:pt idx="9">
                  <c:v>50.04</c:v>
                </c:pt>
                <c:pt idx="10">
                  <c:v>49.97</c:v>
                </c:pt>
                <c:pt idx="11">
                  <c:v>49.09</c:v>
                </c:pt>
                <c:pt idx="12">
                  <c:v>49.88</c:v>
                </c:pt>
                <c:pt idx="13">
                  <c:v>49.42</c:v>
                </c:pt>
                <c:pt idx="14">
                  <c:v>49.67</c:v>
                </c:pt>
                <c:pt idx="15">
                  <c:v>49.84</c:v>
                </c:pt>
                <c:pt idx="16">
                  <c:v>50.74</c:v>
                </c:pt>
                <c:pt idx="17">
                  <c:v>50.67</c:v>
                </c:pt>
                <c:pt idx="18">
                  <c:v>50.85</c:v>
                </c:pt>
                <c:pt idx="19">
                  <c:v>49.59</c:v>
                </c:pt>
                <c:pt idx="20">
                  <c:v>48.45</c:v>
                </c:pt>
                <c:pt idx="21">
                  <c:v>47.51</c:v>
                </c:pt>
                <c:pt idx="22">
                  <c:v>45.55</c:v>
                </c:pt>
                <c:pt idx="23">
                  <c:v>42.72</c:v>
                </c:pt>
                <c:pt idx="24">
                  <c:v>41.79</c:v>
                </c:pt>
                <c:pt idx="25">
                  <c:v>41.82</c:v>
                </c:pt>
                <c:pt idx="26">
                  <c:v>41.8</c:v>
                </c:pt>
                <c:pt idx="27">
                  <c:v>41.56</c:v>
                </c:pt>
                <c:pt idx="28">
                  <c:v>41.51</c:v>
                </c:pt>
                <c:pt idx="29">
                  <c:v>41.55</c:v>
                </c:pt>
                <c:pt idx="30">
                  <c:v>40.700000000000003</c:v>
                </c:pt>
                <c:pt idx="31">
                  <c:v>40.75</c:v>
                </c:pt>
                <c:pt idx="32">
                  <c:v>41.63</c:v>
                </c:pt>
                <c:pt idx="33">
                  <c:v>41.46</c:v>
                </c:pt>
                <c:pt idx="34">
                  <c:v>41.91</c:v>
                </c:pt>
                <c:pt idx="35">
                  <c:v>43.79</c:v>
                </c:pt>
                <c:pt idx="36">
                  <c:v>44.01</c:v>
                </c:pt>
                <c:pt idx="37">
                  <c:v>49.9</c:v>
                </c:pt>
                <c:pt idx="38">
                  <c:v>50.68</c:v>
                </c:pt>
                <c:pt idx="39">
                  <c:v>50.87</c:v>
                </c:pt>
                <c:pt idx="40">
                  <c:v>50.18</c:v>
                </c:pt>
                <c:pt idx="41">
                  <c:v>51.31</c:v>
                </c:pt>
                <c:pt idx="42">
                  <c:v>52.43</c:v>
                </c:pt>
                <c:pt idx="43">
                  <c:v>52.95</c:v>
                </c:pt>
                <c:pt idx="44">
                  <c:v>51.66</c:v>
                </c:pt>
                <c:pt idx="45">
                  <c:v>52.82</c:v>
                </c:pt>
                <c:pt idx="46">
                  <c:v>55.12</c:v>
                </c:pt>
                <c:pt idx="47">
                  <c:v>53.41</c:v>
                </c:pt>
                <c:pt idx="48">
                  <c:v>51.84</c:v>
                </c:pt>
                <c:pt idx="49">
                  <c:v>51.6</c:v>
                </c:pt>
                <c:pt idx="50">
                  <c:v>51.64</c:v>
                </c:pt>
                <c:pt idx="51">
                  <c:v>51.98</c:v>
                </c:pt>
                <c:pt idx="52">
                  <c:v>51.98</c:v>
                </c:pt>
                <c:pt idx="53">
                  <c:v>52.64</c:v>
                </c:pt>
                <c:pt idx="54">
                  <c:v>52.29</c:v>
                </c:pt>
                <c:pt idx="55">
                  <c:v>51.8</c:v>
                </c:pt>
                <c:pt idx="56">
                  <c:v>53.15</c:v>
                </c:pt>
                <c:pt idx="57">
                  <c:v>51.62</c:v>
                </c:pt>
                <c:pt idx="58">
                  <c:v>51.38</c:v>
                </c:pt>
                <c:pt idx="59">
                  <c:v>51.19</c:v>
                </c:pt>
                <c:pt idx="60">
                  <c:v>53.74</c:v>
                </c:pt>
                <c:pt idx="61">
                  <c:v>56.32</c:v>
                </c:pt>
                <c:pt idx="62">
                  <c:v>55.9</c:v>
                </c:pt>
                <c:pt idx="63">
                  <c:v>56.35</c:v>
                </c:pt>
                <c:pt idx="64">
                  <c:v>56.97</c:v>
                </c:pt>
                <c:pt idx="65">
                  <c:v>56.96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37944"/>
        <c:axId val="671743824"/>
      </c:lineChart>
      <c:dateAx>
        <c:axId val="671737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3824"/>
        <c:crosses val="autoZero"/>
        <c:auto val="1"/>
        <c:lblOffset val="100"/>
        <c:baseTimeUnit val="days"/>
      </c:dateAx>
      <c:valAx>
        <c:axId val="671743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3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14-Jun-16</c:v>
                </c:pt>
                <c:pt idx="14">
                  <c:v>13-Jun-16</c:v>
                </c:pt>
                <c:pt idx="15">
                  <c:v>10-Jun-16</c:v>
                </c:pt>
                <c:pt idx="16">
                  <c:v>9-Jun-16</c:v>
                </c:pt>
                <c:pt idx="17">
                  <c:v>8-Jun-16</c:v>
                </c:pt>
                <c:pt idx="18">
                  <c:v>7-Jun-16</c:v>
                </c:pt>
                <c:pt idx="19">
                  <c:v>6-Jun-16</c:v>
                </c:pt>
                <c:pt idx="20">
                  <c:v>3-Jun-16</c:v>
                </c:pt>
                <c:pt idx="21">
                  <c:v>2-Jun-16</c:v>
                </c:pt>
                <c:pt idx="22">
                  <c:v>1-Jun-16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69.56</c:v>
                </c:pt>
                <c:pt idx="1">
                  <c:v>69.95</c:v>
                </c:pt>
                <c:pt idx="2">
                  <c:v>68.47</c:v>
                </c:pt>
                <c:pt idx="3">
                  <c:v>67.73</c:v>
                </c:pt>
                <c:pt idx="4">
                  <c:v>66.06</c:v>
                </c:pt>
                <c:pt idx="5">
                  <c:v>66.260000000000005</c:v>
                </c:pt>
                <c:pt idx="6">
                  <c:v>67.86</c:v>
                </c:pt>
                <c:pt idx="7">
                  <c:v>67.02</c:v>
                </c:pt>
                <c:pt idx="8">
                  <c:v>66.8</c:v>
                </c:pt>
                <c:pt idx="9">
                  <c:v>66.569999999999993</c:v>
                </c:pt>
                <c:pt idx="10">
                  <c:v>66.42</c:v>
                </c:pt>
                <c:pt idx="11">
                  <c:v>66.47</c:v>
                </c:pt>
                <c:pt idx="12">
                  <c:v>65.87</c:v>
                </c:pt>
                <c:pt idx="13">
                  <c:v>66.69</c:v>
                </c:pt>
                <c:pt idx="14">
                  <c:v>66.88</c:v>
                </c:pt>
                <c:pt idx="15">
                  <c:v>67.459999999999994</c:v>
                </c:pt>
                <c:pt idx="16">
                  <c:v>67.790000000000006</c:v>
                </c:pt>
                <c:pt idx="17">
                  <c:v>67.680000000000007</c:v>
                </c:pt>
                <c:pt idx="18">
                  <c:v>67.430000000000007</c:v>
                </c:pt>
                <c:pt idx="19">
                  <c:v>67.62</c:v>
                </c:pt>
                <c:pt idx="20">
                  <c:v>67.430000000000007</c:v>
                </c:pt>
                <c:pt idx="21">
                  <c:v>67.44</c:v>
                </c:pt>
                <c:pt idx="22">
                  <c:v>67.44</c:v>
                </c:pt>
                <c:pt idx="24">
                  <c:v>67.510000000000005</c:v>
                </c:pt>
                <c:pt idx="25">
                  <c:v>67.680000000000007</c:v>
                </c:pt>
                <c:pt idx="26">
                  <c:v>67.510000000000005</c:v>
                </c:pt>
                <c:pt idx="27">
                  <c:v>67.28</c:v>
                </c:pt>
                <c:pt idx="28">
                  <c:v>67.44</c:v>
                </c:pt>
                <c:pt idx="29">
                  <c:v>66.88</c:v>
                </c:pt>
                <c:pt idx="30">
                  <c:v>67.150000000000006</c:v>
                </c:pt>
                <c:pt idx="31">
                  <c:v>66.84</c:v>
                </c:pt>
                <c:pt idx="32">
                  <c:v>67.36</c:v>
                </c:pt>
                <c:pt idx="33">
                  <c:v>67.099999999999994</c:v>
                </c:pt>
                <c:pt idx="34">
                  <c:v>67.55</c:v>
                </c:pt>
                <c:pt idx="35">
                  <c:v>67.38</c:v>
                </c:pt>
                <c:pt idx="36">
                  <c:v>67.540000000000006</c:v>
                </c:pt>
                <c:pt idx="37">
                  <c:v>67.349999999999994</c:v>
                </c:pt>
                <c:pt idx="38">
                  <c:v>67.98</c:v>
                </c:pt>
                <c:pt idx="39">
                  <c:v>67.209999999999994</c:v>
                </c:pt>
                <c:pt idx="40">
                  <c:v>67.099999999999994</c:v>
                </c:pt>
                <c:pt idx="41">
                  <c:v>67.87</c:v>
                </c:pt>
                <c:pt idx="42">
                  <c:v>65.28</c:v>
                </c:pt>
                <c:pt idx="43">
                  <c:v>65.41</c:v>
                </c:pt>
                <c:pt idx="44">
                  <c:v>65.36</c:v>
                </c:pt>
                <c:pt idx="45">
                  <c:v>65.05</c:v>
                </c:pt>
                <c:pt idx="46">
                  <c:v>64.95</c:v>
                </c:pt>
                <c:pt idx="47">
                  <c:v>65.510000000000005</c:v>
                </c:pt>
                <c:pt idx="48">
                  <c:v>65.87</c:v>
                </c:pt>
                <c:pt idx="49">
                  <c:v>65.61</c:v>
                </c:pt>
                <c:pt idx="50">
                  <c:v>65.739999999999995</c:v>
                </c:pt>
                <c:pt idx="51">
                  <c:v>65.45</c:v>
                </c:pt>
                <c:pt idx="52">
                  <c:v>66.92</c:v>
                </c:pt>
                <c:pt idx="53">
                  <c:v>67.53</c:v>
                </c:pt>
                <c:pt idx="54">
                  <c:v>67.3</c:v>
                </c:pt>
                <c:pt idx="55">
                  <c:v>66.599999999999994</c:v>
                </c:pt>
                <c:pt idx="56">
                  <c:v>66.67</c:v>
                </c:pt>
                <c:pt idx="57">
                  <c:v>67.53</c:v>
                </c:pt>
                <c:pt idx="58">
                  <c:v>67.209999999999994</c:v>
                </c:pt>
                <c:pt idx="59">
                  <c:v>66.790000000000006</c:v>
                </c:pt>
                <c:pt idx="60">
                  <c:v>66.84</c:v>
                </c:pt>
                <c:pt idx="61">
                  <c:v>66.28</c:v>
                </c:pt>
                <c:pt idx="62">
                  <c:v>67.03</c:v>
                </c:pt>
                <c:pt idx="63">
                  <c:v>66.7</c:v>
                </c:pt>
                <c:pt idx="64">
                  <c:v>67.64</c:v>
                </c:pt>
                <c:pt idx="65">
                  <c:v>68.23</c:v>
                </c:pt>
                <c:pt idx="66">
                  <c:v>67.37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37552"/>
        <c:axId val="671740688"/>
      </c:lineChart>
      <c:catAx>
        <c:axId val="67173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0688"/>
        <c:crosses val="autoZero"/>
        <c:auto val="1"/>
        <c:lblAlgn val="ctr"/>
        <c:lblOffset val="100"/>
        <c:noMultiLvlLbl val="0"/>
      </c:catAx>
      <c:valAx>
        <c:axId val="67174068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3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7/1/2016</c:v>
                </c:pt>
                <c:pt idx="1">
                  <c:v>6/30/2016</c:v>
                </c:pt>
                <c:pt idx="2">
                  <c:v>6/29/2016</c:v>
                </c:pt>
                <c:pt idx="3">
                  <c:v>6/28/2016</c:v>
                </c:pt>
                <c:pt idx="4">
                  <c:v>6/27/2016</c:v>
                </c:pt>
                <c:pt idx="5">
                  <c:v>6/24/2016</c:v>
                </c:pt>
                <c:pt idx="6">
                  <c:v>6/23/2016</c:v>
                </c:pt>
                <c:pt idx="7">
                  <c:v>6/22/2016</c:v>
                </c:pt>
                <c:pt idx="8">
                  <c:v>6/21/2016</c:v>
                </c:pt>
                <c:pt idx="9">
                  <c:v>6/20/2016</c:v>
                </c:pt>
                <c:pt idx="10">
                  <c:v>6/17/2016</c:v>
                </c:pt>
                <c:pt idx="11">
                  <c:v>6/16/2016</c:v>
                </c:pt>
                <c:pt idx="12">
                  <c:v>6/15/2016</c:v>
                </c:pt>
                <c:pt idx="13">
                  <c:v>6/14/2016</c:v>
                </c:pt>
                <c:pt idx="14">
                  <c:v>6/13/2016</c:v>
                </c:pt>
                <c:pt idx="15">
                  <c:v>6/10/2016</c:v>
                </c:pt>
                <c:pt idx="16">
                  <c:v>6/9/2016</c:v>
                </c:pt>
                <c:pt idx="17">
                  <c:v>6/8/2016</c:v>
                </c:pt>
                <c:pt idx="18">
                  <c:v>6/7/2016</c:v>
                </c:pt>
                <c:pt idx="19">
                  <c:v>6/6/2016</c:v>
                </c:pt>
                <c:pt idx="20">
                  <c:v>6/3/2016</c:v>
                </c:pt>
                <c:pt idx="21">
                  <c:v>6/2/2016</c:v>
                </c:pt>
                <c:pt idx="22">
                  <c:v>6/1/2016</c:v>
                </c:pt>
                <c:pt idx="23">
                  <c:v>5/31/2016</c:v>
                </c:pt>
                <c:pt idx="24">
                  <c:v>5/27/2016</c:v>
                </c:pt>
                <c:pt idx="25">
                  <c:v>5/26/2016</c:v>
                </c:pt>
                <c:pt idx="26">
                  <c:v>5/25/2016</c:v>
                </c:pt>
                <c:pt idx="27">
                  <c:v>5/24/2016</c:v>
                </c:pt>
                <c:pt idx="28">
                  <c:v>5/23/2016</c:v>
                </c:pt>
                <c:pt idx="29">
                  <c:v>5/20/2016</c:v>
                </c:pt>
                <c:pt idx="30">
                  <c:v>5/19/2016</c:v>
                </c:pt>
                <c:pt idx="31">
                  <c:v>5/18/2016</c:v>
                </c:pt>
                <c:pt idx="32">
                  <c:v>5/17/2016</c:v>
                </c:pt>
                <c:pt idx="33">
                  <c:v>5/16/2016</c:v>
                </c:pt>
                <c:pt idx="34">
                  <c:v>5/13/2016</c:v>
                </c:pt>
                <c:pt idx="35">
                  <c:v>5/12/2016</c:v>
                </c:pt>
                <c:pt idx="36">
                  <c:v>5/11/2016</c:v>
                </c:pt>
                <c:pt idx="37">
                  <c:v>5/10/2016</c:v>
                </c:pt>
                <c:pt idx="38">
                  <c:v>5/9/2016</c:v>
                </c:pt>
                <c:pt idx="39">
                  <c:v>5/6/2016</c:v>
                </c:pt>
                <c:pt idx="40">
                  <c:v>5/5/2016</c:v>
                </c:pt>
                <c:pt idx="41">
                  <c:v>5/4/2016</c:v>
                </c:pt>
                <c:pt idx="42">
                  <c:v>5/4/2016</c:v>
                </c:pt>
                <c:pt idx="43">
                  <c:v>5/3/2016</c:v>
                </c:pt>
                <c:pt idx="44">
                  <c:v>5/2/2016</c:v>
                </c:pt>
                <c:pt idx="45">
                  <c:v>4/29/2016</c:v>
                </c:pt>
                <c:pt idx="46">
                  <c:v>4/28/2016</c:v>
                </c:pt>
                <c:pt idx="47">
                  <c:v>4/27/2016</c:v>
                </c:pt>
                <c:pt idx="48">
                  <c:v>4/26/2016</c:v>
                </c:pt>
                <c:pt idx="49">
                  <c:v>4/25/2016</c:v>
                </c:pt>
                <c:pt idx="50">
                  <c:v>4/22/2016</c:v>
                </c:pt>
                <c:pt idx="51">
                  <c:v>4/21/2016</c:v>
                </c:pt>
                <c:pt idx="52">
                  <c:v>4/20/2016</c:v>
                </c:pt>
                <c:pt idx="53">
                  <c:v>4/19/2016</c:v>
                </c:pt>
                <c:pt idx="54">
                  <c:v>4/18/2016</c:v>
                </c:pt>
                <c:pt idx="55">
                  <c:v>4/15/2016</c:v>
                </c:pt>
                <c:pt idx="56">
                  <c:v>4/14/2016</c:v>
                </c:pt>
                <c:pt idx="57">
                  <c:v>4/13/2016</c:v>
                </c:pt>
                <c:pt idx="58">
                  <c:v>4/12/2016</c:v>
                </c:pt>
                <c:pt idx="59">
                  <c:v>4/11/2016</c:v>
                </c:pt>
                <c:pt idx="60">
                  <c:v>4/8/2016</c:v>
                </c:pt>
                <c:pt idx="61">
                  <c:v>4/7/2016</c:v>
                </c:pt>
                <c:pt idx="62">
                  <c:v>4/6/2016</c:v>
                </c:pt>
                <c:pt idx="63">
                  <c:v>4/5/2016</c:v>
                </c:pt>
                <c:pt idx="64">
                  <c:v>4/4/2016</c:v>
                </c:pt>
                <c:pt idx="65">
                  <c:v>4/1/2016</c:v>
                </c:pt>
                <c:pt idx="66">
                  <c:v>3/31/2016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85.2</c:v>
                </c:pt>
                <c:pt idx="1">
                  <c:v>85.13</c:v>
                </c:pt>
                <c:pt idx="2">
                  <c:v>83.75</c:v>
                </c:pt>
                <c:pt idx="3">
                  <c:v>82.23</c:v>
                </c:pt>
                <c:pt idx="4">
                  <c:v>79.680000000000007</c:v>
                </c:pt>
                <c:pt idx="5">
                  <c:v>82.64</c:v>
                </c:pt>
                <c:pt idx="6">
                  <c:v>87</c:v>
                </c:pt>
                <c:pt idx="7">
                  <c:v>86.05</c:v>
                </c:pt>
                <c:pt idx="8">
                  <c:v>85.01</c:v>
                </c:pt>
                <c:pt idx="9">
                  <c:v>85.65</c:v>
                </c:pt>
                <c:pt idx="10">
                  <c:v>85.19</c:v>
                </c:pt>
                <c:pt idx="11">
                  <c:v>84.19</c:v>
                </c:pt>
                <c:pt idx="12">
                  <c:v>83.5</c:v>
                </c:pt>
                <c:pt idx="13">
                  <c:v>82.8</c:v>
                </c:pt>
                <c:pt idx="14">
                  <c:v>83.23</c:v>
                </c:pt>
                <c:pt idx="15">
                  <c:v>84.09</c:v>
                </c:pt>
                <c:pt idx="16">
                  <c:v>85.6</c:v>
                </c:pt>
                <c:pt idx="17">
                  <c:v>85.95</c:v>
                </c:pt>
                <c:pt idx="18">
                  <c:v>83.74</c:v>
                </c:pt>
                <c:pt idx="19">
                  <c:v>83.27</c:v>
                </c:pt>
                <c:pt idx="20">
                  <c:v>83.11</c:v>
                </c:pt>
                <c:pt idx="21">
                  <c:v>83.17</c:v>
                </c:pt>
                <c:pt idx="22">
                  <c:v>83.01</c:v>
                </c:pt>
                <c:pt idx="23">
                  <c:v>84.06</c:v>
                </c:pt>
                <c:pt idx="24">
                  <c:v>84</c:v>
                </c:pt>
                <c:pt idx="25">
                  <c:v>83.83</c:v>
                </c:pt>
                <c:pt idx="26">
                  <c:v>83.31</c:v>
                </c:pt>
                <c:pt idx="27">
                  <c:v>82.23</c:v>
                </c:pt>
                <c:pt idx="28">
                  <c:v>84.69</c:v>
                </c:pt>
                <c:pt idx="29">
                  <c:v>85.44</c:v>
                </c:pt>
                <c:pt idx="30">
                  <c:v>84.33</c:v>
                </c:pt>
                <c:pt idx="31">
                  <c:v>85.51</c:v>
                </c:pt>
                <c:pt idx="32">
                  <c:v>85.86</c:v>
                </c:pt>
                <c:pt idx="33">
                  <c:v>86.24</c:v>
                </c:pt>
                <c:pt idx="34">
                  <c:v>85.97</c:v>
                </c:pt>
                <c:pt idx="35">
                  <c:v>88.18</c:v>
                </c:pt>
                <c:pt idx="36">
                  <c:v>88.82</c:v>
                </c:pt>
                <c:pt idx="37">
                  <c:v>90.31</c:v>
                </c:pt>
                <c:pt idx="38">
                  <c:v>88.28</c:v>
                </c:pt>
                <c:pt idx="39">
                  <c:v>89.66</c:v>
                </c:pt>
                <c:pt idx="40">
                  <c:v>88.95</c:v>
                </c:pt>
                <c:pt idx="41">
                  <c:v>88.87</c:v>
                </c:pt>
                <c:pt idx="43">
                  <c:v>89.14</c:v>
                </c:pt>
                <c:pt idx="44">
                  <c:v>90.72</c:v>
                </c:pt>
                <c:pt idx="45">
                  <c:v>90.11</c:v>
                </c:pt>
                <c:pt idx="46">
                  <c:v>91.98</c:v>
                </c:pt>
                <c:pt idx="47">
                  <c:v>93.23</c:v>
                </c:pt>
                <c:pt idx="48">
                  <c:v>93.05</c:v>
                </c:pt>
                <c:pt idx="49">
                  <c:v>91.37</c:v>
                </c:pt>
                <c:pt idx="50">
                  <c:v>91.33</c:v>
                </c:pt>
                <c:pt idx="51">
                  <c:v>82.63</c:v>
                </c:pt>
                <c:pt idx="52">
                  <c:v>83.16</c:v>
                </c:pt>
                <c:pt idx="53">
                  <c:v>82.77</c:v>
                </c:pt>
                <c:pt idx="54">
                  <c:v>81.540000000000006</c:v>
                </c:pt>
                <c:pt idx="55">
                  <c:v>81.63</c:v>
                </c:pt>
                <c:pt idx="56">
                  <c:v>82.14</c:v>
                </c:pt>
                <c:pt idx="57">
                  <c:v>81.14</c:v>
                </c:pt>
                <c:pt idx="58">
                  <c:v>78.72</c:v>
                </c:pt>
                <c:pt idx="59">
                  <c:v>79.28</c:v>
                </c:pt>
                <c:pt idx="60">
                  <c:v>81.489999999999995</c:v>
                </c:pt>
                <c:pt idx="61">
                  <c:v>80.099999999999994</c:v>
                </c:pt>
                <c:pt idx="62">
                  <c:v>81.150000000000006</c:v>
                </c:pt>
                <c:pt idx="63">
                  <c:v>81.2</c:v>
                </c:pt>
                <c:pt idx="64">
                  <c:v>82.49</c:v>
                </c:pt>
                <c:pt idx="65">
                  <c:v>82.97</c:v>
                </c:pt>
                <c:pt idx="66">
                  <c:v>83.25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41080"/>
        <c:axId val="671742648"/>
      </c:lineChart>
      <c:catAx>
        <c:axId val="671741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2648"/>
        <c:crosses val="autoZero"/>
        <c:auto val="1"/>
        <c:lblAlgn val="ctr"/>
        <c:lblOffset val="100"/>
        <c:noMultiLvlLbl val="0"/>
      </c:catAx>
      <c:valAx>
        <c:axId val="6717426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154.22</c:v>
                </c:pt>
                <c:pt idx="1">
                  <c:v>155.4</c:v>
                </c:pt>
                <c:pt idx="2">
                  <c:v>155</c:v>
                </c:pt>
                <c:pt idx="3">
                  <c:v>149.77000000000001</c:v>
                </c:pt>
                <c:pt idx="4">
                  <c:v>143.63</c:v>
                </c:pt>
                <c:pt idx="5">
                  <c:v>148.72</c:v>
                </c:pt>
                <c:pt idx="6">
                  <c:v>158.62</c:v>
                </c:pt>
                <c:pt idx="7">
                  <c:v>155.13999999999999</c:v>
                </c:pt>
                <c:pt idx="8">
                  <c:v>155.81</c:v>
                </c:pt>
                <c:pt idx="9">
                  <c:v>156.93</c:v>
                </c:pt>
                <c:pt idx="10">
                  <c:v>156</c:v>
                </c:pt>
                <c:pt idx="11">
                  <c:v>158.63</c:v>
                </c:pt>
                <c:pt idx="12">
                  <c:v>158.4</c:v>
                </c:pt>
                <c:pt idx="14">
                  <c:v>158.99</c:v>
                </c:pt>
                <c:pt idx="15">
                  <c:v>160.01</c:v>
                </c:pt>
                <c:pt idx="16">
                  <c:v>160.82</c:v>
                </c:pt>
                <c:pt idx="17">
                  <c:v>164.14</c:v>
                </c:pt>
                <c:pt idx="18">
                  <c:v>163.69999999999999</c:v>
                </c:pt>
                <c:pt idx="19">
                  <c:v>164.84</c:v>
                </c:pt>
                <c:pt idx="20">
                  <c:v>162.84</c:v>
                </c:pt>
                <c:pt idx="21">
                  <c:v>162.56</c:v>
                </c:pt>
                <c:pt idx="22">
                  <c:v>154.91</c:v>
                </c:pt>
                <c:pt idx="23">
                  <c:v>154.77000000000001</c:v>
                </c:pt>
                <c:pt idx="24">
                  <c:v>154.36000000000001</c:v>
                </c:pt>
                <c:pt idx="25">
                  <c:v>153.30000000000001</c:v>
                </c:pt>
                <c:pt idx="26">
                  <c:v>153.02000000000001</c:v>
                </c:pt>
                <c:pt idx="27">
                  <c:v>153.57</c:v>
                </c:pt>
                <c:pt idx="28">
                  <c:v>151.41999999999999</c:v>
                </c:pt>
                <c:pt idx="29">
                  <c:v>148.1</c:v>
                </c:pt>
                <c:pt idx="30">
                  <c:v>146.72999999999999</c:v>
                </c:pt>
                <c:pt idx="31">
                  <c:v>142.74</c:v>
                </c:pt>
                <c:pt idx="32">
                  <c:v>143.88</c:v>
                </c:pt>
                <c:pt idx="33">
                  <c:v>141.16999999999999</c:v>
                </c:pt>
                <c:pt idx="34">
                  <c:v>142.65</c:v>
                </c:pt>
                <c:pt idx="35">
                  <c:v>140.05000000000001</c:v>
                </c:pt>
                <c:pt idx="36">
                  <c:v>141.04</c:v>
                </c:pt>
                <c:pt idx="37">
                  <c:v>143.85</c:v>
                </c:pt>
                <c:pt idx="38">
                  <c:v>144.61000000000001</c:v>
                </c:pt>
                <c:pt idx="39">
                  <c:v>142.4</c:v>
                </c:pt>
                <c:pt idx="40">
                  <c:v>141.88999999999999</c:v>
                </c:pt>
                <c:pt idx="41">
                  <c:v>142.58000000000001</c:v>
                </c:pt>
                <c:pt idx="42">
                  <c:v>142.07</c:v>
                </c:pt>
                <c:pt idx="43">
                  <c:v>143.19999999999999</c:v>
                </c:pt>
                <c:pt idx="44">
                  <c:v>146.08000000000001</c:v>
                </c:pt>
                <c:pt idx="45">
                  <c:v>145.75</c:v>
                </c:pt>
                <c:pt idx="46">
                  <c:v>147.99</c:v>
                </c:pt>
                <c:pt idx="47">
                  <c:v>151.53</c:v>
                </c:pt>
                <c:pt idx="48">
                  <c:v>150.76</c:v>
                </c:pt>
                <c:pt idx="49">
                  <c:v>149.1</c:v>
                </c:pt>
                <c:pt idx="50">
                  <c:v>150.33000000000001</c:v>
                </c:pt>
                <c:pt idx="51">
                  <c:v>151.35</c:v>
                </c:pt>
                <c:pt idx="52">
                  <c:v>153.22999999999999</c:v>
                </c:pt>
                <c:pt idx="53">
                  <c:v>151.07</c:v>
                </c:pt>
                <c:pt idx="54">
                  <c:v>155.9</c:v>
                </c:pt>
                <c:pt idx="55">
                  <c:v>155.49</c:v>
                </c:pt>
                <c:pt idx="56">
                  <c:v>158.82</c:v>
                </c:pt>
                <c:pt idx="57">
                  <c:v>159.47999999999999</c:v>
                </c:pt>
                <c:pt idx="58">
                  <c:v>155.43</c:v>
                </c:pt>
                <c:pt idx="59">
                  <c:v>155.61000000000001</c:v>
                </c:pt>
                <c:pt idx="60">
                  <c:v>156.15</c:v>
                </c:pt>
                <c:pt idx="61">
                  <c:v>154.97</c:v>
                </c:pt>
                <c:pt idx="62">
                  <c:v>157.54</c:v>
                </c:pt>
                <c:pt idx="63">
                  <c:v>155.03</c:v>
                </c:pt>
                <c:pt idx="64">
                  <c:v>156.01</c:v>
                </c:pt>
                <c:pt idx="65">
                  <c:v>157.80000000000001</c:v>
                </c:pt>
                <c:pt idx="66">
                  <c:v>154.5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38728"/>
        <c:axId val="651938488"/>
      </c:lineChart>
      <c:catAx>
        <c:axId val="671738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38488"/>
        <c:crosses val="autoZero"/>
        <c:auto val="1"/>
        <c:lblAlgn val="ctr"/>
        <c:lblOffset val="100"/>
        <c:noMultiLvlLbl val="0"/>
      </c:catAx>
      <c:valAx>
        <c:axId val="6519384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3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41.37</c:v>
                </c:pt>
                <c:pt idx="1">
                  <c:v>41.04</c:v>
                </c:pt>
                <c:pt idx="2">
                  <c:v>40.57</c:v>
                </c:pt>
                <c:pt idx="3">
                  <c:v>38.950000000000003</c:v>
                </c:pt>
                <c:pt idx="4">
                  <c:v>37.75</c:v>
                </c:pt>
                <c:pt idx="5">
                  <c:v>41.06</c:v>
                </c:pt>
                <c:pt idx="6">
                  <c:v>45.17</c:v>
                </c:pt>
                <c:pt idx="7">
                  <c:v>45.09</c:v>
                </c:pt>
                <c:pt idx="8">
                  <c:v>44.86</c:v>
                </c:pt>
                <c:pt idx="9">
                  <c:v>43.4</c:v>
                </c:pt>
                <c:pt idx="10">
                  <c:v>42.62</c:v>
                </c:pt>
                <c:pt idx="11">
                  <c:v>41.83</c:v>
                </c:pt>
                <c:pt idx="12">
                  <c:v>42.89</c:v>
                </c:pt>
                <c:pt idx="13">
                  <c:v>42.09</c:v>
                </c:pt>
                <c:pt idx="14">
                  <c:v>44.06</c:v>
                </c:pt>
                <c:pt idx="15">
                  <c:v>46.08</c:v>
                </c:pt>
                <c:pt idx="16">
                  <c:v>46.7</c:v>
                </c:pt>
                <c:pt idx="17">
                  <c:v>45.69</c:v>
                </c:pt>
                <c:pt idx="18">
                  <c:v>45.81</c:v>
                </c:pt>
                <c:pt idx="19">
                  <c:v>44.53</c:v>
                </c:pt>
                <c:pt idx="20">
                  <c:v>44.3</c:v>
                </c:pt>
                <c:pt idx="21">
                  <c:v>45.17</c:v>
                </c:pt>
                <c:pt idx="22">
                  <c:v>45.25</c:v>
                </c:pt>
                <c:pt idx="23">
                  <c:v>45.09</c:v>
                </c:pt>
                <c:pt idx="24">
                  <c:v>45.18</c:v>
                </c:pt>
                <c:pt idx="25">
                  <c:v>44.5</c:v>
                </c:pt>
                <c:pt idx="26">
                  <c:v>45.13</c:v>
                </c:pt>
                <c:pt idx="27">
                  <c:v>44.99</c:v>
                </c:pt>
                <c:pt idx="28">
                  <c:v>44.2</c:v>
                </c:pt>
                <c:pt idx="29">
                  <c:v>44.49</c:v>
                </c:pt>
                <c:pt idx="30">
                  <c:v>44.01</c:v>
                </c:pt>
                <c:pt idx="31">
                  <c:v>45.27</c:v>
                </c:pt>
                <c:pt idx="32">
                  <c:v>45.05</c:v>
                </c:pt>
                <c:pt idx="33">
                  <c:v>44.59</c:v>
                </c:pt>
                <c:pt idx="34">
                  <c:v>43.84</c:v>
                </c:pt>
                <c:pt idx="35">
                  <c:v>43.78</c:v>
                </c:pt>
                <c:pt idx="36">
                  <c:v>45.8</c:v>
                </c:pt>
                <c:pt idx="37">
                  <c:v>47</c:v>
                </c:pt>
                <c:pt idx="38">
                  <c:v>45.71</c:v>
                </c:pt>
                <c:pt idx="39">
                  <c:v>45.7</c:v>
                </c:pt>
                <c:pt idx="40">
                  <c:v>44.99</c:v>
                </c:pt>
                <c:pt idx="41">
                  <c:v>45.55</c:v>
                </c:pt>
                <c:pt idx="42">
                  <c:v>47.13</c:v>
                </c:pt>
                <c:pt idx="43">
                  <c:v>46.66</c:v>
                </c:pt>
                <c:pt idx="44">
                  <c:v>45.81</c:v>
                </c:pt>
                <c:pt idx="45">
                  <c:v>48.06</c:v>
                </c:pt>
                <c:pt idx="46">
                  <c:v>48.94</c:v>
                </c:pt>
                <c:pt idx="47">
                  <c:v>49.14</c:v>
                </c:pt>
                <c:pt idx="48">
                  <c:v>49.37</c:v>
                </c:pt>
                <c:pt idx="49">
                  <c:v>50.74</c:v>
                </c:pt>
                <c:pt idx="50">
                  <c:v>52.76</c:v>
                </c:pt>
                <c:pt idx="51">
                  <c:v>58.6</c:v>
                </c:pt>
                <c:pt idx="52">
                  <c:v>58.05</c:v>
                </c:pt>
                <c:pt idx="53">
                  <c:v>56.98</c:v>
                </c:pt>
                <c:pt idx="54">
                  <c:v>56.9</c:v>
                </c:pt>
                <c:pt idx="55">
                  <c:v>56.73</c:v>
                </c:pt>
                <c:pt idx="56">
                  <c:v>55.58</c:v>
                </c:pt>
                <c:pt idx="57">
                  <c:v>54.07</c:v>
                </c:pt>
                <c:pt idx="58">
                  <c:v>53.71</c:v>
                </c:pt>
                <c:pt idx="59">
                  <c:v>53.08</c:v>
                </c:pt>
                <c:pt idx="60">
                  <c:v>53.16</c:v>
                </c:pt>
                <c:pt idx="61">
                  <c:v>55.14</c:v>
                </c:pt>
                <c:pt idx="62">
                  <c:v>55.58</c:v>
                </c:pt>
                <c:pt idx="63">
                  <c:v>55.85</c:v>
                </c:pt>
                <c:pt idx="64">
                  <c:v>56.72</c:v>
                </c:pt>
                <c:pt idx="65">
                  <c:v>59.86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44824"/>
        <c:axId val="710051488"/>
      </c:lineChart>
      <c:dateAx>
        <c:axId val="710044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51488"/>
        <c:crosses val="autoZero"/>
        <c:auto val="1"/>
        <c:lblOffset val="100"/>
        <c:baseTimeUnit val="days"/>
      </c:dateAx>
      <c:valAx>
        <c:axId val="710051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4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78.290000000000006</c:v>
                </c:pt>
                <c:pt idx="1">
                  <c:v>78.010000000000005</c:v>
                </c:pt>
                <c:pt idx="2">
                  <c:v>77.290000000000006</c:v>
                </c:pt>
                <c:pt idx="4">
                  <c:v>75.430000000000007</c:v>
                </c:pt>
                <c:pt idx="5">
                  <c:v>73.69</c:v>
                </c:pt>
                <c:pt idx="6">
                  <c:v>75.23</c:v>
                </c:pt>
                <c:pt idx="7">
                  <c:v>78.12</c:v>
                </c:pt>
                <c:pt idx="8">
                  <c:v>77.040000000000006</c:v>
                </c:pt>
                <c:pt idx="9">
                  <c:v>76.89</c:v>
                </c:pt>
                <c:pt idx="10">
                  <c:v>76.48</c:v>
                </c:pt>
                <c:pt idx="11">
                  <c:v>75.510000000000005</c:v>
                </c:pt>
                <c:pt idx="12">
                  <c:v>76.540000000000006</c:v>
                </c:pt>
                <c:pt idx="13">
                  <c:v>76.680000000000007</c:v>
                </c:pt>
                <c:pt idx="14">
                  <c:v>77.930000000000007</c:v>
                </c:pt>
                <c:pt idx="15">
                  <c:v>78.2</c:v>
                </c:pt>
                <c:pt idx="16">
                  <c:v>78.53</c:v>
                </c:pt>
                <c:pt idx="17">
                  <c:v>79.290000000000006</c:v>
                </c:pt>
                <c:pt idx="18">
                  <c:v>79.66</c:v>
                </c:pt>
                <c:pt idx="19">
                  <c:v>80</c:v>
                </c:pt>
                <c:pt idx="20">
                  <c:v>80.42</c:v>
                </c:pt>
                <c:pt idx="21">
                  <c:v>79.790000000000006</c:v>
                </c:pt>
                <c:pt idx="22">
                  <c:v>79.89</c:v>
                </c:pt>
                <c:pt idx="23">
                  <c:v>78.72</c:v>
                </c:pt>
                <c:pt idx="24">
                  <c:v>78.95</c:v>
                </c:pt>
                <c:pt idx="25">
                  <c:v>78.150000000000006</c:v>
                </c:pt>
                <c:pt idx="26">
                  <c:v>77.290000000000006</c:v>
                </c:pt>
                <c:pt idx="27">
                  <c:v>76.73</c:v>
                </c:pt>
                <c:pt idx="28">
                  <c:v>77.459999999999994</c:v>
                </c:pt>
                <c:pt idx="29">
                  <c:v>76.739999999999995</c:v>
                </c:pt>
                <c:pt idx="30">
                  <c:v>77.41</c:v>
                </c:pt>
                <c:pt idx="31">
                  <c:v>77.33</c:v>
                </c:pt>
                <c:pt idx="32">
                  <c:v>77.83</c:v>
                </c:pt>
                <c:pt idx="33">
                  <c:v>77.099999999999994</c:v>
                </c:pt>
                <c:pt idx="34">
                  <c:v>77.39</c:v>
                </c:pt>
                <c:pt idx="35">
                  <c:v>76.25</c:v>
                </c:pt>
                <c:pt idx="36">
                  <c:v>77</c:v>
                </c:pt>
                <c:pt idx="37">
                  <c:v>76.959999999999994</c:v>
                </c:pt>
                <c:pt idx="38">
                  <c:v>78.47</c:v>
                </c:pt>
                <c:pt idx="39">
                  <c:v>78.47</c:v>
                </c:pt>
                <c:pt idx="40">
                  <c:v>76.849999999999994</c:v>
                </c:pt>
                <c:pt idx="41">
                  <c:v>78.55</c:v>
                </c:pt>
                <c:pt idx="42">
                  <c:v>77.510000000000005</c:v>
                </c:pt>
                <c:pt idx="43">
                  <c:v>79.239999999999995</c:v>
                </c:pt>
                <c:pt idx="44">
                  <c:v>79.5</c:v>
                </c:pt>
                <c:pt idx="45">
                  <c:v>78.459999999999994</c:v>
                </c:pt>
                <c:pt idx="46">
                  <c:v>78.510000000000005</c:v>
                </c:pt>
                <c:pt idx="47">
                  <c:v>86.54</c:v>
                </c:pt>
                <c:pt idx="48">
                  <c:v>86.58</c:v>
                </c:pt>
                <c:pt idx="49">
                  <c:v>86.35</c:v>
                </c:pt>
                <c:pt idx="50">
                  <c:v>86.91</c:v>
                </c:pt>
                <c:pt idx="51">
                  <c:v>86.82</c:v>
                </c:pt>
                <c:pt idx="52">
                  <c:v>87.2</c:v>
                </c:pt>
                <c:pt idx="53">
                  <c:v>85.59</c:v>
                </c:pt>
                <c:pt idx="54">
                  <c:v>84.57</c:v>
                </c:pt>
                <c:pt idx="55">
                  <c:v>84.25</c:v>
                </c:pt>
                <c:pt idx="56">
                  <c:v>83.91</c:v>
                </c:pt>
                <c:pt idx="57">
                  <c:v>83.87</c:v>
                </c:pt>
                <c:pt idx="58">
                  <c:v>82.56</c:v>
                </c:pt>
                <c:pt idx="59">
                  <c:v>82.2</c:v>
                </c:pt>
                <c:pt idx="60">
                  <c:v>83</c:v>
                </c:pt>
                <c:pt idx="61">
                  <c:v>83.76</c:v>
                </c:pt>
                <c:pt idx="62">
                  <c:v>84.06</c:v>
                </c:pt>
                <c:pt idx="63">
                  <c:v>81.31</c:v>
                </c:pt>
                <c:pt idx="64">
                  <c:v>83.13</c:v>
                </c:pt>
                <c:pt idx="65">
                  <c:v>82.16</c:v>
                </c:pt>
                <c:pt idx="66">
                  <c:v>81.95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44040"/>
        <c:axId val="710045216"/>
      </c:lineChart>
      <c:catAx>
        <c:axId val="710044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45216"/>
        <c:crosses val="autoZero"/>
        <c:auto val="1"/>
        <c:lblAlgn val="ctr"/>
        <c:lblOffset val="100"/>
        <c:noMultiLvlLbl val="0"/>
      </c:catAx>
      <c:valAx>
        <c:axId val="71004521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36.770000000000003</c:v>
                </c:pt>
                <c:pt idx="1">
                  <c:v>36.43</c:v>
                </c:pt>
                <c:pt idx="2">
                  <c:v>36.24</c:v>
                </c:pt>
                <c:pt idx="3">
                  <c:v>34.67</c:v>
                </c:pt>
                <c:pt idx="4">
                  <c:v>33.36</c:v>
                </c:pt>
                <c:pt idx="5">
                  <c:v>35.18</c:v>
                </c:pt>
                <c:pt idx="6">
                  <c:v>38.31</c:v>
                </c:pt>
                <c:pt idx="7">
                  <c:v>38.549999999999997</c:v>
                </c:pt>
                <c:pt idx="8">
                  <c:v>38.67</c:v>
                </c:pt>
                <c:pt idx="9">
                  <c:v>38.090000000000003</c:v>
                </c:pt>
                <c:pt idx="10">
                  <c:v>38.01</c:v>
                </c:pt>
                <c:pt idx="11">
                  <c:v>38.020000000000003</c:v>
                </c:pt>
                <c:pt idx="12">
                  <c:v>38.89</c:v>
                </c:pt>
                <c:pt idx="13">
                  <c:v>39.11</c:v>
                </c:pt>
                <c:pt idx="14">
                  <c:v>40.57</c:v>
                </c:pt>
                <c:pt idx="15">
                  <c:v>42.04</c:v>
                </c:pt>
                <c:pt idx="16">
                  <c:v>42.4</c:v>
                </c:pt>
                <c:pt idx="17">
                  <c:v>41.85</c:v>
                </c:pt>
                <c:pt idx="18">
                  <c:v>42.1</c:v>
                </c:pt>
                <c:pt idx="19">
                  <c:v>41.28</c:v>
                </c:pt>
                <c:pt idx="20">
                  <c:v>41.57</c:v>
                </c:pt>
                <c:pt idx="21">
                  <c:v>42.45</c:v>
                </c:pt>
                <c:pt idx="22">
                  <c:v>43.51</c:v>
                </c:pt>
                <c:pt idx="23">
                  <c:v>43.46</c:v>
                </c:pt>
                <c:pt idx="24">
                  <c:v>43.12</c:v>
                </c:pt>
                <c:pt idx="25">
                  <c:v>42.76</c:v>
                </c:pt>
                <c:pt idx="26">
                  <c:v>43.5</c:v>
                </c:pt>
                <c:pt idx="27">
                  <c:v>43.63</c:v>
                </c:pt>
                <c:pt idx="28">
                  <c:v>42.95</c:v>
                </c:pt>
                <c:pt idx="29">
                  <c:v>43.1</c:v>
                </c:pt>
                <c:pt idx="30">
                  <c:v>43.1</c:v>
                </c:pt>
                <c:pt idx="31">
                  <c:v>43.86</c:v>
                </c:pt>
                <c:pt idx="32">
                  <c:v>43.67</c:v>
                </c:pt>
                <c:pt idx="33">
                  <c:v>43</c:v>
                </c:pt>
                <c:pt idx="34">
                  <c:v>41.6</c:v>
                </c:pt>
                <c:pt idx="35">
                  <c:v>41.07</c:v>
                </c:pt>
                <c:pt idx="36">
                  <c:v>42.3</c:v>
                </c:pt>
                <c:pt idx="37">
                  <c:v>42.95</c:v>
                </c:pt>
                <c:pt idx="38">
                  <c:v>42.4</c:v>
                </c:pt>
                <c:pt idx="40">
                  <c:v>42.04</c:v>
                </c:pt>
                <c:pt idx="41">
                  <c:v>41.75</c:v>
                </c:pt>
                <c:pt idx="42">
                  <c:v>41.43</c:v>
                </c:pt>
                <c:pt idx="43">
                  <c:v>42.92</c:v>
                </c:pt>
                <c:pt idx="44">
                  <c:v>42.17</c:v>
                </c:pt>
                <c:pt idx="45">
                  <c:v>41.67</c:v>
                </c:pt>
                <c:pt idx="46">
                  <c:v>42.86</c:v>
                </c:pt>
                <c:pt idx="47">
                  <c:v>43.69</c:v>
                </c:pt>
                <c:pt idx="48">
                  <c:v>43.59</c:v>
                </c:pt>
                <c:pt idx="49">
                  <c:v>43.93</c:v>
                </c:pt>
                <c:pt idx="50">
                  <c:v>44.62</c:v>
                </c:pt>
                <c:pt idx="51">
                  <c:v>44.97</c:v>
                </c:pt>
                <c:pt idx="52">
                  <c:v>46.6</c:v>
                </c:pt>
                <c:pt idx="53">
                  <c:v>46.87</c:v>
                </c:pt>
                <c:pt idx="54">
                  <c:v>46.55</c:v>
                </c:pt>
                <c:pt idx="55">
                  <c:v>47.5</c:v>
                </c:pt>
                <c:pt idx="56">
                  <c:v>48.49</c:v>
                </c:pt>
                <c:pt idx="57">
                  <c:v>48.04</c:v>
                </c:pt>
                <c:pt idx="58">
                  <c:v>46.63</c:v>
                </c:pt>
                <c:pt idx="59">
                  <c:v>46.55</c:v>
                </c:pt>
                <c:pt idx="60">
                  <c:v>46.29</c:v>
                </c:pt>
                <c:pt idx="61">
                  <c:v>45.8</c:v>
                </c:pt>
                <c:pt idx="62">
                  <c:v>47.2</c:v>
                </c:pt>
                <c:pt idx="63">
                  <c:v>47.16</c:v>
                </c:pt>
                <c:pt idx="64">
                  <c:v>47.15</c:v>
                </c:pt>
                <c:pt idx="65">
                  <c:v>47.01</c:v>
                </c:pt>
                <c:pt idx="66">
                  <c:v>48.68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45608"/>
        <c:axId val="710047568"/>
      </c:lineChart>
      <c:dateAx>
        <c:axId val="710045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47568"/>
        <c:crosses val="autoZero"/>
        <c:auto val="1"/>
        <c:lblOffset val="100"/>
        <c:baseTimeUnit val="days"/>
      </c:dateAx>
      <c:valAx>
        <c:axId val="7100475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4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98.03</c:v>
                </c:pt>
                <c:pt idx="1">
                  <c:v>97.82</c:v>
                </c:pt>
                <c:pt idx="2">
                  <c:v>96.98</c:v>
                </c:pt>
                <c:pt idx="3">
                  <c:v>96.05</c:v>
                </c:pt>
                <c:pt idx="4">
                  <c:v>94.38</c:v>
                </c:pt>
                <c:pt idx="5">
                  <c:v>95.72</c:v>
                </c:pt>
                <c:pt idx="6">
                  <c:v>99.02</c:v>
                </c:pt>
                <c:pt idx="7">
                  <c:v>98.79</c:v>
                </c:pt>
                <c:pt idx="8">
                  <c:v>98.82</c:v>
                </c:pt>
                <c:pt idx="9">
                  <c:v>99.57</c:v>
                </c:pt>
                <c:pt idx="10">
                  <c:v>99</c:v>
                </c:pt>
                <c:pt idx="11">
                  <c:v>98.38</c:v>
                </c:pt>
                <c:pt idx="12">
                  <c:v>98.27</c:v>
                </c:pt>
                <c:pt idx="13">
                  <c:v>98.4</c:v>
                </c:pt>
                <c:pt idx="14">
                  <c:v>97.57</c:v>
                </c:pt>
                <c:pt idx="15">
                  <c:v>97.34</c:v>
                </c:pt>
                <c:pt idx="16">
                  <c:v>97.84</c:v>
                </c:pt>
                <c:pt idx="17">
                  <c:v>98.04</c:v>
                </c:pt>
                <c:pt idx="18">
                  <c:v>98.35</c:v>
                </c:pt>
                <c:pt idx="19">
                  <c:v>98.78</c:v>
                </c:pt>
                <c:pt idx="20">
                  <c:v>98.75</c:v>
                </c:pt>
                <c:pt idx="21">
                  <c:v>98.72</c:v>
                </c:pt>
                <c:pt idx="22">
                  <c:v>98.52</c:v>
                </c:pt>
                <c:pt idx="23">
                  <c:v>99.22</c:v>
                </c:pt>
                <c:pt idx="24">
                  <c:v>100.29</c:v>
                </c:pt>
                <c:pt idx="25">
                  <c:v>99.81</c:v>
                </c:pt>
                <c:pt idx="26">
                  <c:v>99.86</c:v>
                </c:pt>
                <c:pt idx="27">
                  <c:v>99.51</c:v>
                </c:pt>
                <c:pt idx="28">
                  <c:v>99.18</c:v>
                </c:pt>
                <c:pt idx="29">
                  <c:v>99.78</c:v>
                </c:pt>
                <c:pt idx="30">
                  <c:v>98.41</c:v>
                </c:pt>
                <c:pt idx="31">
                  <c:v>99</c:v>
                </c:pt>
                <c:pt idx="32">
                  <c:v>99.94</c:v>
                </c:pt>
                <c:pt idx="33">
                  <c:v>100.36</c:v>
                </c:pt>
                <c:pt idx="34">
                  <c:v>100.52</c:v>
                </c:pt>
                <c:pt idx="35">
                  <c:v>101.71</c:v>
                </c:pt>
                <c:pt idx="36">
                  <c:v>102.29</c:v>
                </c:pt>
                <c:pt idx="37">
                  <c:v>106.6</c:v>
                </c:pt>
                <c:pt idx="38">
                  <c:v>105.34</c:v>
                </c:pt>
                <c:pt idx="39">
                  <c:v>105.54</c:v>
                </c:pt>
                <c:pt idx="40">
                  <c:v>104.93</c:v>
                </c:pt>
                <c:pt idx="41">
                  <c:v>103.67</c:v>
                </c:pt>
                <c:pt idx="42">
                  <c:v>103.78</c:v>
                </c:pt>
                <c:pt idx="43">
                  <c:v>104.36</c:v>
                </c:pt>
                <c:pt idx="44">
                  <c:v>103.26</c:v>
                </c:pt>
                <c:pt idx="45">
                  <c:v>104.03</c:v>
                </c:pt>
                <c:pt idx="46">
                  <c:v>105.28</c:v>
                </c:pt>
                <c:pt idx="47">
                  <c:v>104.89</c:v>
                </c:pt>
                <c:pt idx="48">
                  <c:v>104.57</c:v>
                </c:pt>
                <c:pt idx="49">
                  <c:v>103.77</c:v>
                </c:pt>
                <c:pt idx="50">
                  <c:v>102.91</c:v>
                </c:pt>
                <c:pt idx="51">
                  <c:v>103.27</c:v>
                </c:pt>
                <c:pt idx="52">
                  <c:v>102.64</c:v>
                </c:pt>
                <c:pt idx="53">
                  <c:v>101.48</c:v>
                </c:pt>
                <c:pt idx="54">
                  <c:v>98.59</c:v>
                </c:pt>
                <c:pt idx="55">
                  <c:v>98.63</c:v>
                </c:pt>
                <c:pt idx="56">
                  <c:v>99.48</c:v>
                </c:pt>
                <c:pt idx="57">
                  <c:v>97.35</c:v>
                </c:pt>
                <c:pt idx="58">
                  <c:v>96.27</c:v>
                </c:pt>
                <c:pt idx="59">
                  <c:v>96.42</c:v>
                </c:pt>
                <c:pt idx="60">
                  <c:v>96.16</c:v>
                </c:pt>
                <c:pt idx="61">
                  <c:v>97.48</c:v>
                </c:pt>
                <c:pt idx="62">
                  <c:v>97</c:v>
                </c:pt>
                <c:pt idx="63">
                  <c:v>98.68</c:v>
                </c:pt>
                <c:pt idx="64">
                  <c:v>99.07</c:v>
                </c:pt>
                <c:pt idx="65">
                  <c:v>99.31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46784"/>
        <c:axId val="710050704"/>
      </c:lineChart>
      <c:dateAx>
        <c:axId val="710046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50704"/>
        <c:crosses val="autoZero"/>
        <c:auto val="1"/>
        <c:lblOffset val="100"/>
        <c:baseTimeUnit val="days"/>
      </c:dateAx>
      <c:valAx>
        <c:axId val="7100507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4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4.96</c:v>
                </c:pt>
                <c:pt idx="1">
                  <c:v>4.9400000000000004</c:v>
                </c:pt>
                <c:pt idx="2">
                  <c:v>4.8499999999999996</c:v>
                </c:pt>
                <c:pt idx="3">
                  <c:v>4.74</c:v>
                </c:pt>
                <c:pt idx="4">
                  <c:v>4.5999999999999996</c:v>
                </c:pt>
                <c:pt idx="5">
                  <c:v>4.87</c:v>
                </c:pt>
                <c:pt idx="6">
                  <c:v>5.0999999999999996</c:v>
                </c:pt>
                <c:pt idx="7">
                  <c:v>5.09</c:v>
                </c:pt>
                <c:pt idx="8">
                  <c:v>5.21</c:v>
                </c:pt>
                <c:pt idx="9">
                  <c:v>5.17</c:v>
                </c:pt>
                <c:pt idx="10">
                  <c:v>5.1100000000000003</c:v>
                </c:pt>
                <c:pt idx="11">
                  <c:v>5.04</c:v>
                </c:pt>
                <c:pt idx="12">
                  <c:v>4.8600000000000003</c:v>
                </c:pt>
                <c:pt idx="13">
                  <c:v>4.83</c:v>
                </c:pt>
                <c:pt idx="14">
                  <c:v>4.87</c:v>
                </c:pt>
                <c:pt idx="16">
                  <c:v>5.1100000000000003</c:v>
                </c:pt>
                <c:pt idx="17">
                  <c:v>5.12</c:v>
                </c:pt>
                <c:pt idx="18">
                  <c:v>5.2</c:v>
                </c:pt>
                <c:pt idx="19">
                  <c:v>5.21</c:v>
                </c:pt>
                <c:pt idx="20">
                  <c:v>5.19</c:v>
                </c:pt>
                <c:pt idx="21">
                  <c:v>5.23</c:v>
                </c:pt>
                <c:pt idx="22">
                  <c:v>5.16</c:v>
                </c:pt>
                <c:pt idx="23">
                  <c:v>5.07</c:v>
                </c:pt>
                <c:pt idx="24">
                  <c:v>5.17</c:v>
                </c:pt>
                <c:pt idx="25">
                  <c:v>5.15</c:v>
                </c:pt>
                <c:pt idx="26">
                  <c:v>5.16</c:v>
                </c:pt>
                <c:pt idx="27">
                  <c:v>5.22</c:v>
                </c:pt>
                <c:pt idx="28">
                  <c:v>5.09</c:v>
                </c:pt>
                <c:pt idx="29">
                  <c:v>4.8899999999999997</c:v>
                </c:pt>
                <c:pt idx="30">
                  <c:v>5.01</c:v>
                </c:pt>
                <c:pt idx="31">
                  <c:v>4.96</c:v>
                </c:pt>
                <c:pt idx="32">
                  <c:v>5.0199999999999996</c:v>
                </c:pt>
                <c:pt idx="33">
                  <c:v>5.14</c:v>
                </c:pt>
                <c:pt idx="34">
                  <c:v>5.24</c:v>
                </c:pt>
                <c:pt idx="35">
                  <c:v>5.26</c:v>
                </c:pt>
                <c:pt idx="36">
                  <c:v>5.33</c:v>
                </c:pt>
                <c:pt idx="37">
                  <c:v>5.4</c:v>
                </c:pt>
                <c:pt idx="38">
                  <c:v>5.43</c:v>
                </c:pt>
                <c:pt idx="39">
                  <c:v>5.25</c:v>
                </c:pt>
                <c:pt idx="40">
                  <c:v>5.27</c:v>
                </c:pt>
                <c:pt idx="41">
                  <c:v>5.18</c:v>
                </c:pt>
                <c:pt idx="42">
                  <c:v>5.35</c:v>
                </c:pt>
                <c:pt idx="43">
                  <c:v>5.22</c:v>
                </c:pt>
                <c:pt idx="44">
                  <c:v>5.44</c:v>
                </c:pt>
                <c:pt idx="45">
                  <c:v>5.56</c:v>
                </c:pt>
                <c:pt idx="46">
                  <c:v>5.55</c:v>
                </c:pt>
                <c:pt idx="47">
                  <c:v>5.63</c:v>
                </c:pt>
                <c:pt idx="48">
                  <c:v>5.61</c:v>
                </c:pt>
                <c:pt idx="49">
                  <c:v>5.55</c:v>
                </c:pt>
                <c:pt idx="50">
                  <c:v>5.63</c:v>
                </c:pt>
                <c:pt idx="51">
                  <c:v>5.55</c:v>
                </c:pt>
                <c:pt idx="52">
                  <c:v>5.63</c:v>
                </c:pt>
                <c:pt idx="53">
                  <c:v>5.68</c:v>
                </c:pt>
                <c:pt idx="54">
                  <c:v>5.46</c:v>
                </c:pt>
                <c:pt idx="55">
                  <c:v>5.41</c:v>
                </c:pt>
                <c:pt idx="56">
                  <c:v>5.38</c:v>
                </c:pt>
                <c:pt idx="57">
                  <c:v>5.36</c:v>
                </c:pt>
                <c:pt idx="58">
                  <c:v>5.34</c:v>
                </c:pt>
                <c:pt idx="59">
                  <c:v>5.24</c:v>
                </c:pt>
                <c:pt idx="60">
                  <c:v>5.25</c:v>
                </c:pt>
                <c:pt idx="61">
                  <c:v>5.34</c:v>
                </c:pt>
                <c:pt idx="62">
                  <c:v>5.36</c:v>
                </c:pt>
                <c:pt idx="63">
                  <c:v>5.23</c:v>
                </c:pt>
                <c:pt idx="64">
                  <c:v>5.42</c:v>
                </c:pt>
                <c:pt idx="65">
                  <c:v>5.47</c:v>
                </c:pt>
                <c:pt idx="66">
                  <c:v>5.59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53448"/>
        <c:axId val="710041688"/>
      </c:lineChart>
      <c:dateAx>
        <c:axId val="710053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41688"/>
        <c:crosses val="autoZero"/>
        <c:auto val="1"/>
        <c:lblOffset val="100"/>
        <c:baseTimeUnit val="days"/>
      </c:dateAx>
      <c:valAx>
        <c:axId val="7100416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5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14-Jun-16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84.86</c:v>
                </c:pt>
                <c:pt idx="1">
                  <c:v>83.42</c:v>
                </c:pt>
                <c:pt idx="2">
                  <c:v>82.27</c:v>
                </c:pt>
                <c:pt idx="3">
                  <c:v>82.31</c:v>
                </c:pt>
                <c:pt idx="4">
                  <c:v>78.25</c:v>
                </c:pt>
                <c:pt idx="5">
                  <c:v>80.47</c:v>
                </c:pt>
                <c:pt idx="6">
                  <c:v>83.37</c:v>
                </c:pt>
                <c:pt idx="7">
                  <c:v>82.45</c:v>
                </c:pt>
                <c:pt idx="8">
                  <c:v>81.790000000000006</c:v>
                </c:pt>
                <c:pt idx="9">
                  <c:v>82.99</c:v>
                </c:pt>
                <c:pt idx="10">
                  <c:v>82.65</c:v>
                </c:pt>
                <c:pt idx="11">
                  <c:v>83.51</c:v>
                </c:pt>
                <c:pt idx="12">
                  <c:v>83.04</c:v>
                </c:pt>
                <c:pt idx="13">
                  <c:v>83.57</c:v>
                </c:pt>
                <c:pt idx="15">
                  <c:v>83.98</c:v>
                </c:pt>
                <c:pt idx="16">
                  <c:v>84.45</c:v>
                </c:pt>
                <c:pt idx="17">
                  <c:v>85.77</c:v>
                </c:pt>
                <c:pt idx="18">
                  <c:v>87.42</c:v>
                </c:pt>
                <c:pt idx="19">
                  <c:v>87.5</c:v>
                </c:pt>
                <c:pt idx="20">
                  <c:v>87.6</c:v>
                </c:pt>
                <c:pt idx="21">
                  <c:v>86.15</c:v>
                </c:pt>
                <c:pt idx="22">
                  <c:v>86.72</c:v>
                </c:pt>
                <c:pt idx="23">
                  <c:v>86.58</c:v>
                </c:pt>
                <c:pt idx="24">
                  <c:v>87.06</c:v>
                </c:pt>
                <c:pt idx="25">
                  <c:v>85.82</c:v>
                </c:pt>
                <c:pt idx="26">
                  <c:v>85.29</c:v>
                </c:pt>
                <c:pt idx="27">
                  <c:v>86.51</c:v>
                </c:pt>
                <c:pt idx="28">
                  <c:v>86.22</c:v>
                </c:pt>
                <c:pt idx="29">
                  <c:v>83.33</c:v>
                </c:pt>
                <c:pt idx="30">
                  <c:v>82.64</c:v>
                </c:pt>
                <c:pt idx="31">
                  <c:v>82.14</c:v>
                </c:pt>
                <c:pt idx="32">
                  <c:v>82.88</c:v>
                </c:pt>
                <c:pt idx="33">
                  <c:v>82.76</c:v>
                </c:pt>
                <c:pt idx="34">
                  <c:v>83.61</c:v>
                </c:pt>
                <c:pt idx="35">
                  <c:v>82.7</c:v>
                </c:pt>
                <c:pt idx="36">
                  <c:v>82.76</c:v>
                </c:pt>
                <c:pt idx="37">
                  <c:v>83.9</c:v>
                </c:pt>
                <c:pt idx="38">
                  <c:v>86.18</c:v>
                </c:pt>
                <c:pt idx="39">
                  <c:v>85.67</c:v>
                </c:pt>
                <c:pt idx="40">
                  <c:v>84.68</c:v>
                </c:pt>
                <c:pt idx="41">
                  <c:v>85.86</c:v>
                </c:pt>
                <c:pt idx="42">
                  <c:v>85.6</c:v>
                </c:pt>
                <c:pt idx="43">
                  <c:v>87.17</c:v>
                </c:pt>
                <c:pt idx="44">
                  <c:v>89</c:v>
                </c:pt>
                <c:pt idx="45">
                  <c:v>88.21</c:v>
                </c:pt>
                <c:pt idx="46">
                  <c:v>97</c:v>
                </c:pt>
                <c:pt idx="47">
                  <c:v>100.72</c:v>
                </c:pt>
                <c:pt idx="48">
                  <c:v>101.33</c:v>
                </c:pt>
                <c:pt idx="49">
                  <c:v>102.29</c:v>
                </c:pt>
                <c:pt idx="50">
                  <c:v>101.93</c:v>
                </c:pt>
                <c:pt idx="51">
                  <c:v>101.74</c:v>
                </c:pt>
                <c:pt idx="52">
                  <c:v>100.11</c:v>
                </c:pt>
                <c:pt idx="53">
                  <c:v>99.44</c:v>
                </c:pt>
                <c:pt idx="54">
                  <c:v>99.2</c:v>
                </c:pt>
                <c:pt idx="55">
                  <c:v>98.29</c:v>
                </c:pt>
                <c:pt idx="56">
                  <c:v>98.19</c:v>
                </c:pt>
                <c:pt idx="57">
                  <c:v>97.19</c:v>
                </c:pt>
                <c:pt idx="58">
                  <c:v>97.24</c:v>
                </c:pt>
                <c:pt idx="59">
                  <c:v>95.83</c:v>
                </c:pt>
                <c:pt idx="60">
                  <c:v>96.09</c:v>
                </c:pt>
                <c:pt idx="61">
                  <c:v>95.57</c:v>
                </c:pt>
                <c:pt idx="62">
                  <c:v>97.44</c:v>
                </c:pt>
                <c:pt idx="63">
                  <c:v>95.57</c:v>
                </c:pt>
                <c:pt idx="64">
                  <c:v>94.24</c:v>
                </c:pt>
                <c:pt idx="65">
                  <c:v>94.12</c:v>
                </c:pt>
                <c:pt idx="66">
                  <c:v>91.86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60896"/>
        <c:axId val="710056192"/>
      </c:lineChart>
      <c:catAx>
        <c:axId val="710060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56192"/>
        <c:crosses val="autoZero"/>
        <c:auto val="1"/>
        <c:lblAlgn val="ctr"/>
        <c:lblOffset val="100"/>
        <c:noMultiLvlLbl val="0"/>
      </c:catAx>
      <c:valAx>
        <c:axId val="7100561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57.64</c:v>
                </c:pt>
                <c:pt idx="1">
                  <c:v>56.06</c:v>
                </c:pt>
                <c:pt idx="2">
                  <c:v>54.51</c:v>
                </c:pt>
                <c:pt idx="3">
                  <c:v>53.52</c:v>
                </c:pt>
                <c:pt idx="4">
                  <c:v>55.67</c:v>
                </c:pt>
                <c:pt idx="5">
                  <c:v>59.2</c:v>
                </c:pt>
                <c:pt idx="6">
                  <c:v>58.2</c:v>
                </c:pt>
                <c:pt idx="7">
                  <c:v>58.45</c:v>
                </c:pt>
                <c:pt idx="8">
                  <c:v>58.49</c:v>
                </c:pt>
                <c:pt idx="9">
                  <c:v>57.87</c:v>
                </c:pt>
                <c:pt idx="10">
                  <c:v>57.8</c:v>
                </c:pt>
                <c:pt idx="11">
                  <c:v>57.31</c:v>
                </c:pt>
                <c:pt idx="12">
                  <c:v>56.84</c:v>
                </c:pt>
                <c:pt idx="13">
                  <c:v>56.77</c:v>
                </c:pt>
                <c:pt idx="14">
                  <c:v>57.96</c:v>
                </c:pt>
                <c:pt idx="15">
                  <c:v>59.13</c:v>
                </c:pt>
                <c:pt idx="16">
                  <c:v>59.39</c:v>
                </c:pt>
                <c:pt idx="17">
                  <c:v>58.84</c:v>
                </c:pt>
                <c:pt idx="18">
                  <c:v>58.64</c:v>
                </c:pt>
                <c:pt idx="19">
                  <c:v>57.72</c:v>
                </c:pt>
                <c:pt idx="20">
                  <c:v>57.86</c:v>
                </c:pt>
                <c:pt idx="21">
                  <c:v>57.48</c:v>
                </c:pt>
                <c:pt idx="22">
                  <c:v>56.94</c:v>
                </c:pt>
                <c:pt idx="23">
                  <c:v>56.87</c:v>
                </c:pt>
                <c:pt idx="24">
                  <c:v>57.14</c:v>
                </c:pt>
                <c:pt idx="25">
                  <c:v>57.21</c:v>
                </c:pt>
                <c:pt idx="26">
                  <c:v>56.71</c:v>
                </c:pt>
                <c:pt idx="27">
                  <c:v>55.15</c:v>
                </c:pt>
                <c:pt idx="28">
                  <c:v>55.23</c:v>
                </c:pt>
                <c:pt idx="29">
                  <c:v>54.54</c:v>
                </c:pt>
                <c:pt idx="31">
                  <c:v>55.05</c:v>
                </c:pt>
                <c:pt idx="32">
                  <c:v>55.01</c:v>
                </c:pt>
                <c:pt idx="33">
                  <c:v>55.05</c:v>
                </c:pt>
                <c:pt idx="34">
                  <c:v>54.47</c:v>
                </c:pt>
                <c:pt idx="35">
                  <c:v>55.4</c:v>
                </c:pt>
                <c:pt idx="36">
                  <c:v>55.14</c:v>
                </c:pt>
                <c:pt idx="37">
                  <c:v>55.24</c:v>
                </c:pt>
                <c:pt idx="38">
                  <c:v>54.01</c:v>
                </c:pt>
                <c:pt idx="39">
                  <c:v>54.34</c:v>
                </c:pt>
                <c:pt idx="40">
                  <c:v>53.24</c:v>
                </c:pt>
                <c:pt idx="41">
                  <c:v>53.24</c:v>
                </c:pt>
                <c:pt idx="42">
                  <c:v>53.67</c:v>
                </c:pt>
                <c:pt idx="43">
                  <c:v>54.97</c:v>
                </c:pt>
                <c:pt idx="44">
                  <c:v>54.21</c:v>
                </c:pt>
                <c:pt idx="45">
                  <c:v>55.15</c:v>
                </c:pt>
                <c:pt idx="46">
                  <c:v>55.19</c:v>
                </c:pt>
                <c:pt idx="47">
                  <c:v>54.91</c:v>
                </c:pt>
                <c:pt idx="48">
                  <c:v>54.71</c:v>
                </c:pt>
                <c:pt idx="49">
                  <c:v>54.91</c:v>
                </c:pt>
                <c:pt idx="50">
                  <c:v>54.84</c:v>
                </c:pt>
                <c:pt idx="51">
                  <c:v>55.35</c:v>
                </c:pt>
                <c:pt idx="52">
                  <c:v>52.85</c:v>
                </c:pt>
                <c:pt idx="53">
                  <c:v>52.83</c:v>
                </c:pt>
                <c:pt idx="54">
                  <c:v>52.59</c:v>
                </c:pt>
                <c:pt idx="55">
                  <c:v>52.37</c:v>
                </c:pt>
                <c:pt idx="56">
                  <c:v>52.64</c:v>
                </c:pt>
                <c:pt idx="57">
                  <c:v>52.19</c:v>
                </c:pt>
                <c:pt idx="58">
                  <c:v>51.62</c:v>
                </c:pt>
                <c:pt idx="59">
                  <c:v>51.31</c:v>
                </c:pt>
                <c:pt idx="60">
                  <c:v>51.01</c:v>
                </c:pt>
                <c:pt idx="61">
                  <c:v>51.66</c:v>
                </c:pt>
                <c:pt idx="62">
                  <c:v>51.34</c:v>
                </c:pt>
                <c:pt idx="63">
                  <c:v>51.53</c:v>
                </c:pt>
                <c:pt idx="64">
                  <c:v>52.38</c:v>
                </c:pt>
                <c:pt idx="65">
                  <c:v>52.02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62464"/>
        <c:axId val="710055408"/>
      </c:lineChart>
      <c:dateAx>
        <c:axId val="71006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55408"/>
        <c:crosses val="autoZero"/>
        <c:auto val="1"/>
        <c:lblOffset val="100"/>
        <c:baseTimeUnit val="days"/>
      </c:dateAx>
      <c:valAx>
        <c:axId val="7100554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14-Jun-16</c:v>
                </c:pt>
                <c:pt idx="14">
                  <c:v>13-Jun-16</c:v>
                </c:pt>
                <c:pt idx="15">
                  <c:v>10-Jun-16</c:v>
                </c:pt>
                <c:pt idx="16">
                  <c:v>9-Jun-16</c:v>
                </c:pt>
                <c:pt idx="17">
                  <c:v>8-Jun-16</c:v>
                </c:pt>
                <c:pt idx="18">
                  <c:v>7-Jun-16</c:v>
                </c:pt>
                <c:pt idx="19">
                  <c:v>6-Jun-16</c:v>
                </c:pt>
                <c:pt idx="20">
                  <c:v>3-Jun-16</c:v>
                </c:pt>
                <c:pt idx="21">
                  <c:v>2-Jun-16</c:v>
                </c:pt>
                <c:pt idx="22">
                  <c:v>1-Jun-16</c:v>
                </c:pt>
                <c:pt idx="23">
                  <c:v>31-May-16</c:v>
                </c:pt>
                <c:pt idx="24">
                  <c:v>27-May-16</c:v>
                </c:pt>
                <c:pt idx="25">
                  <c:v>26-May-16</c:v>
                </c:pt>
                <c:pt idx="26">
                  <c:v>25-May-16</c:v>
                </c:pt>
                <c:pt idx="27">
                  <c:v>24-May-16</c:v>
                </c:pt>
                <c:pt idx="28">
                  <c:v>23-May-16</c:v>
                </c:pt>
                <c:pt idx="29">
                  <c:v>20-May-16</c:v>
                </c:pt>
                <c:pt idx="30">
                  <c:v>19-May-16</c:v>
                </c:pt>
                <c:pt idx="31">
                  <c:v>18-May-16</c:v>
                </c:pt>
                <c:pt idx="32">
                  <c:v>17-May-16</c:v>
                </c:pt>
                <c:pt idx="33">
                  <c:v>16-May-16</c:v>
                </c:pt>
                <c:pt idx="34">
                  <c:v>13-May-16</c:v>
                </c:pt>
                <c:pt idx="35">
                  <c:v>12-May-16</c:v>
                </c:pt>
                <c:pt idx="36">
                  <c:v>11-May-16</c:v>
                </c:pt>
                <c:pt idx="37">
                  <c:v>10-May-16</c:v>
                </c:pt>
                <c:pt idx="38">
                  <c:v>9-May-16</c:v>
                </c:pt>
                <c:pt idx="39">
                  <c:v>6-May-16</c:v>
                </c:pt>
                <c:pt idx="40">
                  <c:v>5-May-16</c:v>
                </c:pt>
                <c:pt idx="41">
                  <c:v>4-May-16</c:v>
                </c:pt>
                <c:pt idx="42">
                  <c:v>3-May-16</c:v>
                </c:pt>
                <c:pt idx="43">
                  <c:v>2-May-16</c:v>
                </c:pt>
                <c:pt idx="44">
                  <c:v>29-Apr-16</c:v>
                </c:pt>
                <c:pt idx="45">
                  <c:v>28-Apr-16</c:v>
                </c:pt>
                <c:pt idx="46">
                  <c:v>27-Apr-16</c:v>
                </c:pt>
                <c:pt idx="47">
                  <c:v>26-Apr-16</c:v>
                </c:pt>
                <c:pt idx="48">
                  <c:v>25-Apr-16</c:v>
                </c:pt>
                <c:pt idx="49">
                  <c:v>22-Apr-16</c:v>
                </c:pt>
                <c:pt idx="50">
                  <c:v>21-Apr-16</c:v>
                </c:pt>
                <c:pt idx="51">
                  <c:v>20-Apr-16</c:v>
                </c:pt>
                <c:pt idx="52">
                  <c:v>19-Apr-16</c:v>
                </c:pt>
                <c:pt idx="53">
                  <c:v>18-Apr-16</c:v>
                </c:pt>
                <c:pt idx="54">
                  <c:v>15-Apr-16</c:v>
                </c:pt>
                <c:pt idx="55">
                  <c:v>14-Apr-16</c:v>
                </c:pt>
                <c:pt idx="56">
                  <c:v>13-Apr-16</c:v>
                </c:pt>
                <c:pt idx="57">
                  <c:v>12-Apr-16</c:v>
                </c:pt>
                <c:pt idx="58">
                  <c:v>11-Apr-16</c:v>
                </c:pt>
                <c:pt idx="59">
                  <c:v>8-Apr-16</c:v>
                </c:pt>
                <c:pt idx="60">
                  <c:v>7-Apr-16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71.94</c:v>
                </c:pt>
                <c:pt idx="1">
                  <c:v>71.319999999999993</c:v>
                </c:pt>
                <c:pt idx="2">
                  <c:v>67.86</c:v>
                </c:pt>
                <c:pt idx="3">
                  <c:v>65.760000000000005</c:v>
                </c:pt>
                <c:pt idx="4">
                  <c:v>66.19</c:v>
                </c:pt>
                <c:pt idx="5">
                  <c:v>66.14</c:v>
                </c:pt>
                <c:pt idx="6">
                  <c:v>66.77</c:v>
                </c:pt>
                <c:pt idx="7">
                  <c:v>66.400000000000006</c:v>
                </c:pt>
                <c:pt idx="8">
                  <c:v>66.52</c:v>
                </c:pt>
                <c:pt idx="9">
                  <c:v>65.88</c:v>
                </c:pt>
                <c:pt idx="10">
                  <c:v>65.81</c:v>
                </c:pt>
                <c:pt idx="11">
                  <c:v>65.78</c:v>
                </c:pt>
                <c:pt idx="12">
                  <c:v>64.89</c:v>
                </c:pt>
                <c:pt idx="13">
                  <c:v>65.040000000000006</c:v>
                </c:pt>
                <c:pt idx="14">
                  <c:v>64.849999999999994</c:v>
                </c:pt>
                <c:pt idx="15">
                  <c:v>65.41</c:v>
                </c:pt>
                <c:pt idx="16">
                  <c:v>65.34</c:v>
                </c:pt>
                <c:pt idx="17">
                  <c:v>64.42</c:v>
                </c:pt>
                <c:pt idx="18">
                  <c:v>64.02</c:v>
                </c:pt>
                <c:pt idx="19">
                  <c:v>63.58</c:v>
                </c:pt>
                <c:pt idx="20">
                  <c:v>63.69</c:v>
                </c:pt>
                <c:pt idx="21">
                  <c:v>63.23</c:v>
                </c:pt>
                <c:pt idx="22">
                  <c:v>63.17</c:v>
                </c:pt>
                <c:pt idx="23">
                  <c:v>62.78</c:v>
                </c:pt>
                <c:pt idx="24">
                  <c:v>62.87</c:v>
                </c:pt>
                <c:pt idx="25">
                  <c:v>62.87</c:v>
                </c:pt>
                <c:pt idx="26">
                  <c:v>62.36</c:v>
                </c:pt>
                <c:pt idx="27">
                  <c:v>62.4</c:v>
                </c:pt>
                <c:pt idx="28">
                  <c:v>62.7</c:v>
                </c:pt>
                <c:pt idx="29">
                  <c:v>62.45</c:v>
                </c:pt>
                <c:pt idx="30">
                  <c:v>62.92</c:v>
                </c:pt>
                <c:pt idx="31">
                  <c:v>62.39</c:v>
                </c:pt>
                <c:pt idx="32">
                  <c:v>62.99</c:v>
                </c:pt>
                <c:pt idx="33">
                  <c:v>64.569999999999993</c:v>
                </c:pt>
                <c:pt idx="34">
                  <c:v>64.52</c:v>
                </c:pt>
                <c:pt idx="35">
                  <c:v>64.72</c:v>
                </c:pt>
                <c:pt idx="36">
                  <c:v>64.010000000000005</c:v>
                </c:pt>
                <c:pt idx="37">
                  <c:v>63.73</c:v>
                </c:pt>
                <c:pt idx="38">
                  <c:v>62.73</c:v>
                </c:pt>
                <c:pt idx="39">
                  <c:v>62.11</c:v>
                </c:pt>
                <c:pt idx="40">
                  <c:v>62.08</c:v>
                </c:pt>
                <c:pt idx="41">
                  <c:v>61.74</c:v>
                </c:pt>
                <c:pt idx="42">
                  <c:v>61.65</c:v>
                </c:pt>
                <c:pt idx="43">
                  <c:v>62.22</c:v>
                </c:pt>
                <c:pt idx="44">
                  <c:v>61.34</c:v>
                </c:pt>
                <c:pt idx="45">
                  <c:v>61.26</c:v>
                </c:pt>
                <c:pt idx="46">
                  <c:v>61.13</c:v>
                </c:pt>
                <c:pt idx="47">
                  <c:v>60.71</c:v>
                </c:pt>
                <c:pt idx="48">
                  <c:v>61.09</c:v>
                </c:pt>
                <c:pt idx="49">
                  <c:v>60.56</c:v>
                </c:pt>
                <c:pt idx="50">
                  <c:v>60.12</c:v>
                </c:pt>
                <c:pt idx="51">
                  <c:v>61.64</c:v>
                </c:pt>
                <c:pt idx="52">
                  <c:v>62.38</c:v>
                </c:pt>
                <c:pt idx="53">
                  <c:v>62.53</c:v>
                </c:pt>
                <c:pt idx="54">
                  <c:v>62.45</c:v>
                </c:pt>
                <c:pt idx="55">
                  <c:v>62.11</c:v>
                </c:pt>
                <c:pt idx="56">
                  <c:v>62.69</c:v>
                </c:pt>
                <c:pt idx="57">
                  <c:v>63.46</c:v>
                </c:pt>
                <c:pt idx="58">
                  <c:v>62.88</c:v>
                </c:pt>
                <c:pt idx="59">
                  <c:v>63.3</c:v>
                </c:pt>
                <c:pt idx="60">
                  <c:v>63.12</c:v>
                </c:pt>
                <c:pt idx="62">
                  <c:v>64.14</c:v>
                </c:pt>
                <c:pt idx="63">
                  <c:v>64.28</c:v>
                </c:pt>
                <c:pt idx="64">
                  <c:v>65.36</c:v>
                </c:pt>
                <c:pt idx="65">
                  <c:v>64.959999999999994</c:v>
                </c:pt>
                <c:pt idx="66">
                  <c:v>63.35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57368"/>
        <c:axId val="710063248"/>
      </c:lineChart>
      <c:catAx>
        <c:axId val="710057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3248"/>
        <c:crosses val="autoZero"/>
        <c:auto val="1"/>
        <c:lblAlgn val="ctr"/>
        <c:lblOffset val="100"/>
        <c:noMultiLvlLbl val="0"/>
      </c:catAx>
      <c:valAx>
        <c:axId val="71006324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5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14-Jun-16</c:v>
                </c:pt>
                <c:pt idx="14">
                  <c:v>13-Jun-16</c:v>
                </c:pt>
                <c:pt idx="15">
                  <c:v>10-Jun-16</c:v>
                </c:pt>
                <c:pt idx="16">
                  <c:v>9-Jun-16</c:v>
                </c:pt>
                <c:pt idx="17">
                  <c:v>8-Jun-16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28.89</c:v>
                </c:pt>
                <c:pt idx="1">
                  <c:v>28.3</c:v>
                </c:pt>
                <c:pt idx="2">
                  <c:v>28.17</c:v>
                </c:pt>
                <c:pt idx="3">
                  <c:v>27.74</c:v>
                </c:pt>
                <c:pt idx="4">
                  <c:v>27.51</c:v>
                </c:pt>
                <c:pt idx="5">
                  <c:v>28.35</c:v>
                </c:pt>
                <c:pt idx="6">
                  <c:v>29.82</c:v>
                </c:pt>
                <c:pt idx="7">
                  <c:v>29.32</c:v>
                </c:pt>
                <c:pt idx="8">
                  <c:v>29.51</c:v>
                </c:pt>
                <c:pt idx="9">
                  <c:v>29.65</c:v>
                </c:pt>
                <c:pt idx="10">
                  <c:v>29.23</c:v>
                </c:pt>
                <c:pt idx="11">
                  <c:v>29.02</c:v>
                </c:pt>
                <c:pt idx="12">
                  <c:v>28.86</c:v>
                </c:pt>
                <c:pt idx="13">
                  <c:v>28.83</c:v>
                </c:pt>
                <c:pt idx="14">
                  <c:v>29.08</c:v>
                </c:pt>
                <c:pt idx="15">
                  <c:v>29.06</c:v>
                </c:pt>
                <c:pt idx="16">
                  <c:v>29.36</c:v>
                </c:pt>
                <c:pt idx="17">
                  <c:v>29.57</c:v>
                </c:pt>
                <c:pt idx="19">
                  <c:v>30.23</c:v>
                </c:pt>
                <c:pt idx="20">
                  <c:v>29.99</c:v>
                </c:pt>
                <c:pt idx="21">
                  <c:v>29.6</c:v>
                </c:pt>
                <c:pt idx="22">
                  <c:v>30.26</c:v>
                </c:pt>
                <c:pt idx="23">
                  <c:v>30.22</c:v>
                </c:pt>
                <c:pt idx="24">
                  <c:v>31.28</c:v>
                </c:pt>
                <c:pt idx="25">
                  <c:v>31.39</c:v>
                </c:pt>
                <c:pt idx="26">
                  <c:v>31.29</c:v>
                </c:pt>
                <c:pt idx="27">
                  <c:v>31.65</c:v>
                </c:pt>
                <c:pt idx="28">
                  <c:v>31.05</c:v>
                </c:pt>
                <c:pt idx="29">
                  <c:v>30.59</c:v>
                </c:pt>
                <c:pt idx="30">
                  <c:v>30.57</c:v>
                </c:pt>
                <c:pt idx="31">
                  <c:v>30.32</c:v>
                </c:pt>
                <c:pt idx="32">
                  <c:v>30.75</c:v>
                </c:pt>
                <c:pt idx="33">
                  <c:v>30.63</c:v>
                </c:pt>
                <c:pt idx="34">
                  <c:v>30.67</c:v>
                </c:pt>
                <c:pt idx="35">
                  <c:v>30.52</c:v>
                </c:pt>
                <c:pt idx="36">
                  <c:v>31.18</c:v>
                </c:pt>
                <c:pt idx="37">
                  <c:v>31.08</c:v>
                </c:pt>
                <c:pt idx="38">
                  <c:v>31.35</c:v>
                </c:pt>
                <c:pt idx="39">
                  <c:v>30.78</c:v>
                </c:pt>
                <c:pt idx="40">
                  <c:v>30.96</c:v>
                </c:pt>
                <c:pt idx="41">
                  <c:v>30.54</c:v>
                </c:pt>
                <c:pt idx="42">
                  <c:v>30.59</c:v>
                </c:pt>
                <c:pt idx="43">
                  <c:v>31.25</c:v>
                </c:pt>
                <c:pt idx="44">
                  <c:v>31.75</c:v>
                </c:pt>
                <c:pt idx="45">
                  <c:v>31.8</c:v>
                </c:pt>
                <c:pt idx="46">
                  <c:v>32.44</c:v>
                </c:pt>
                <c:pt idx="47">
                  <c:v>32.159999999999997</c:v>
                </c:pt>
                <c:pt idx="48">
                  <c:v>32.19</c:v>
                </c:pt>
                <c:pt idx="49">
                  <c:v>31.95</c:v>
                </c:pt>
                <c:pt idx="50">
                  <c:v>32.18</c:v>
                </c:pt>
                <c:pt idx="51">
                  <c:v>32.659999999999997</c:v>
                </c:pt>
                <c:pt idx="52">
                  <c:v>32.19</c:v>
                </c:pt>
                <c:pt idx="53">
                  <c:v>31.97</c:v>
                </c:pt>
                <c:pt idx="54">
                  <c:v>31.31</c:v>
                </c:pt>
                <c:pt idx="55">
                  <c:v>30.56</c:v>
                </c:pt>
                <c:pt idx="56">
                  <c:v>30.72</c:v>
                </c:pt>
                <c:pt idx="57">
                  <c:v>30.78</c:v>
                </c:pt>
                <c:pt idx="58">
                  <c:v>29.71</c:v>
                </c:pt>
                <c:pt idx="59">
                  <c:v>29.53</c:v>
                </c:pt>
                <c:pt idx="60">
                  <c:v>29.37</c:v>
                </c:pt>
                <c:pt idx="61">
                  <c:v>29.42</c:v>
                </c:pt>
                <c:pt idx="62">
                  <c:v>29.94</c:v>
                </c:pt>
                <c:pt idx="63">
                  <c:v>29.6</c:v>
                </c:pt>
                <c:pt idx="64">
                  <c:v>29.9</c:v>
                </c:pt>
                <c:pt idx="65">
                  <c:v>30.47</c:v>
                </c:pt>
                <c:pt idx="66">
                  <c:v>31.43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54624"/>
        <c:axId val="710055800"/>
      </c:lineChart>
      <c:catAx>
        <c:axId val="71005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55800"/>
        <c:crosses val="autoZero"/>
        <c:auto val="1"/>
        <c:lblAlgn val="ctr"/>
        <c:lblOffset val="100"/>
        <c:noMultiLvlLbl val="0"/>
      </c:catAx>
      <c:valAx>
        <c:axId val="710055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5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14-Jun-16</c:v>
                </c:pt>
                <c:pt idx="14">
                  <c:v>13-Jun-16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149.22999999999999</c:v>
                </c:pt>
                <c:pt idx="1">
                  <c:v>147.76</c:v>
                </c:pt>
                <c:pt idx="2">
                  <c:v>145.16</c:v>
                </c:pt>
                <c:pt idx="3">
                  <c:v>143.15</c:v>
                </c:pt>
                <c:pt idx="4">
                  <c:v>140.93</c:v>
                </c:pt>
                <c:pt idx="5">
                  <c:v>145.35</c:v>
                </c:pt>
                <c:pt idx="6">
                  <c:v>152.13999999999999</c:v>
                </c:pt>
                <c:pt idx="7">
                  <c:v>149.85</c:v>
                </c:pt>
                <c:pt idx="8">
                  <c:v>148.91</c:v>
                </c:pt>
                <c:pt idx="9">
                  <c:v>148.37</c:v>
                </c:pt>
                <c:pt idx="10">
                  <c:v>146.24</c:v>
                </c:pt>
                <c:pt idx="11">
                  <c:v>147.22999999999999</c:v>
                </c:pt>
                <c:pt idx="12">
                  <c:v>147.41</c:v>
                </c:pt>
                <c:pt idx="13">
                  <c:v>147.97999999999999</c:v>
                </c:pt>
                <c:pt idx="14">
                  <c:v>150.52000000000001</c:v>
                </c:pt>
                <c:pt idx="16">
                  <c:v>151.80000000000001</c:v>
                </c:pt>
                <c:pt idx="17">
                  <c:v>154.15</c:v>
                </c:pt>
                <c:pt idx="18">
                  <c:v>154.13999999999999</c:v>
                </c:pt>
                <c:pt idx="19">
                  <c:v>152.69</c:v>
                </c:pt>
                <c:pt idx="20">
                  <c:v>153.19</c:v>
                </c:pt>
                <c:pt idx="21">
                  <c:v>152.87</c:v>
                </c:pt>
                <c:pt idx="22">
                  <c:v>153.55000000000001</c:v>
                </c:pt>
                <c:pt idx="23">
                  <c:v>153.06</c:v>
                </c:pt>
                <c:pt idx="24">
                  <c:v>151.77000000000001</c:v>
                </c:pt>
                <c:pt idx="25">
                  <c:v>152.13</c:v>
                </c:pt>
                <c:pt idx="26">
                  <c:v>151.19999999999999</c:v>
                </c:pt>
                <c:pt idx="27">
                  <c:v>151.16</c:v>
                </c:pt>
                <c:pt idx="28">
                  <c:v>150.68</c:v>
                </c:pt>
                <c:pt idx="29">
                  <c:v>148.84</c:v>
                </c:pt>
                <c:pt idx="30">
                  <c:v>148.85</c:v>
                </c:pt>
                <c:pt idx="31">
                  <c:v>148.41999999999999</c:v>
                </c:pt>
                <c:pt idx="32">
                  <c:v>150.11000000000001</c:v>
                </c:pt>
                <c:pt idx="33">
                  <c:v>148.82</c:v>
                </c:pt>
                <c:pt idx="34">
                  <c:v>150.24</c:v>
                </c:pt>
                <c:pt idx="35">
                  <c:v>147.88999999999999</c:v>
                </c:pt>
                <c:pt idx="36">
                  <c:v>148.91999999999999</c:v>
                </c:pt>
                <c:pt idx="37">
                  <c:v>147.97</c:v>
                </c:pt>
                <c:pt idx="38">
                  <c:v>148.83000000000001</c:v>
                </c:pt>
                <c:pt idx="39">
                  <c:v>147.46</c:v>
                </c:pt>
                <c:pt idx="40">
                  <c:v>146.97</c:v>
                </c:pt>
                <c:pt idx="41">
                  <c:v>145.13999999999999</c:v>
                </c:pt>
                <c:pt idx="42">
                  <c:v>144.55000000000001</c:v>
                </c:pt>
                <c:pt idx="43">
                  <c:v>144.87</c:v>
                </c:pt>
                <c:pt idx="44">
                  <c:v>146.5</c:v>
                </c:pt>
                <c:pt idx="45">
                  <c:v>144.25</c:v>
                </c:pt>
                <c:pt idx="46">
                  <c:v>145.32</c:v>
                </c:pt>
                <c:pt idx="47">
                  <c:v>147.13999999999999</c:v>
                </c:pt>
                <c:pt idx="48">
                  <c:v>145.61000000000001</c:v>
                </c:pt>
                <c:pt idx="49">
                  <c:v>146.56</c:v>
                </c:pt>
                <c:pt idx="50">
                  <c:v>146.85</c:v>
                </c:pt>
                <c:pt idx="51">
                  <c:v>147.35</c:v>
                </c:pt>
                <c:pt idx="52">
                  <c:v>146.44</c:v>
                </c:pt>
                <c:pt idx="53">
                  <c:v>145.59</c:v>
                </c:pt>
                <c:pt idx="54">
                  <c:v>146.47</c:v>
                </c:pt>
                <c:pt idx="55">
                  <c:v>145.34</c:v>
                </c:pt>
                <c:pt idx="56">
                  <c:v>144.62</c:v>
                </c:pt>
                <c:pt idx="57">
                  <c:v>145.05000000000001</c:v>
                </c:pt>
                <c:pt idx="58">
                  <c:v>142.43</c:v>
                </c:pt>
                <c:pt idx="59">
                  <c:v>141.66</c:v>
                </c:pt>
                <c:pt idx="60">
                  <c:v>142.21</c:v>
                </c:pt>
                <c:pt idx="61">
                  <c:v>142.05000000000001</c:v>
                </c:pt>
                <c:pt idx="62">
                  <c:v>145.11000000000001</c:v>
                </c:pt>
                <c:pt idx="63">
                  <c:v>141.38</c:v>
                </c:pt>
                <c:pt idx="64">
                  <c:v>144.05000000000001</c:v>
                </c:pt>
                <c:pt idx="65">
                  <c:v>142.66999999999999</c:v>
                </c:pt>
                <c:pt idx="66">
                  <c:v>141.59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66384"/>
        <c:axId val="710065208"/>
      </c:lineChart>
      <c:catAx>
        <c:axId val="710066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5208"/>
        <c:crosses val="autoZero"/>
        <c:auto val="1"/>
        <c:lblAlgn val="ctr"/>
        <c:lblOffset val="100"/>
        <c:noMultiLvlLbl val="0"/>
      </c:catAx>
      <c:valAx>
        <c:axId val="710065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1-Jul-16</c:v>
                </c:pt>
                <c:pt idx="1">
                  <c:v>30-Jun-16</c:v>
                </c:pt>
                <c:pt idx="2">
                  <c:v>29-Jun-16</c:v>
                </c:pt>
                <c:pt idx="3">
                  <c:v>28-Jun-16</c:v>
                </c:pt>
                <c:pt idx="4">
                  <c:v>27-Jun-16</c:v>
                </c:pt>
                <c:pt idx="5">
                  <c:v>24-Jun-16</c:v>
                </c:pt>
                <c:pt idx="6">
                  <c:v>23-Jun-16</c:v>
                </c:pt>
                <c:pt idx="7">
                  <c:v>22-Jun-16</c:v>
                </c:pt>
                <c:pt idx="8">
                  <c:v>21-Jun-16</c:v>
                </c:pt>
                <c:pt idx="9">
                  <c:v>20-Jun-16</c:v>
                </c:pt>
                <c:pt idx="10">
                  <c:v>17-Jun-16</c:v>
                </c:pt>
                <c:pt idx="11">
                  <c:v>16-Jun-16</c:v>
                </c:pt>
                <c:pt idx="12">
                  <c:v>15-Jun-16</c:v>
                </c:pt>
                <c:pt idx="13">
                  <c:v>14-Jun-16</c:v>
                </c:pt>
                <c:pt idx="14">
                  <c:v>13-Jun-16</c:v>
                </c:pt>
                <c:pt idx="15">
                  <c:v>10-Jun-16</c:v>
                </c:pt>
                <c:pt idx="16">
                  <c:v>9-Jun-16</c:v>
                </c:pt>
                <c:pt idx="17">
                  <c:v>8-Jun-16</c:v>
                </c:pt>
                <c:pt idx="18">
                  <c:v>7-Jun-16</c:v>
                </c:pt>
                <c:pt idx="19">
                  <c:v>6-Jun-16</c:v>
                </c:pt>
                <c:pt idx="20">
                  <c:v>3-Jun-16</c:v>
                </c:pt>
                <c:pt idx="21">
                  <c:v>2-Jun-16</c:v>
                </c:pt>
                <c:pt idx="22">
                  <c:v>1-Jun-16</c:v>
                </c:pt>
                <c:pt idx="23">
                  <c:v>31-May-16</c:v>
                </c:pt>
                <c:pt idx="24">
                  <c:v>27-May-16</c:v>
                </c:pt>
                <c:pt idx="25">
                  <c:v>26-May-16</c:v>
                </c:pt>
                <c:pt idx="26">
                  <c:v>25-May-16</c:v>
                </c:pt>
                <c:pt idx="27">
                  <c:v>24-May-16</c:v>
                </c:pt>
                <c:pt idx="28">
                  <c:v>23-May-16</c:v>
                </c:pt>
                <c:pt idx="29">
                  <c:v>20-May-16</c:v>
                </c:pt>
                <c:pt idx="30">
                  <c:v>19-May-16</c:v>
                </c:pt>
                <c:pt idx="31">
                  <c:v>18-May-16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6-Apr-16</c:v>
                </c:pt>
                <c:pt idx="63">
                  <c:v>5-Apr-16</c:v>
                </c:pt>
                <c:pt idx="64">
                  <c:v>4-Apr-16</c:v>
                </c:pt>
                <c:pt idx="65">
                  <c:v>1-Apr-16</c:v>
                </c:pt>
                <c:pt idx="66">
                  <c:v>31-Mar-16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30.9</c:v>
                </c:pt>
                <c:pt idx="1">
                  <c:v>30.66</c:v>
                </c:pt>
                <c:pt idx="2">
                  <c:v>29.72</c:v>
                </c:pt>
                <c:pt idx="3">
                  <c:v>29.58</c:v>
                </c:pt>
                <c:pt idx="4">
                  <c:v>28.97</c:v>
                </c:pt>
                <c:pt idx="5">
                  <c:v>30.44</c:v>
                </c:pt>
                <c:pt idx="6">
                  <c:v>33.46</c:v>
                </c:pt>
                <c:pt idx="7">
                  <c:v>32.630000000000003</c:v>
                </c:pt>
                <c:pt idx="8">
                  <c:v>32.659999999999997</c:v>
                </c:pt>
                <c:pt idx="9">
                  <c:v>33.36</c:v>
                </c:pt>
                <c:pt idx="10">
                  <c:v>32.92</c:v>
                </c:pt>
                <c:pt idx="11">
                  <c:v>32.49</c:v>
                </c:pt>
                <c:pt idx="12">
                  <c:v>32.44</c:v>
                </c:pt>
                <c:pt idx="13">
                  <c:v>32.520000000000003</c:v>
                </c:pt>
                <c:pt idx="14">
                  <c:v>32.909999999999997</c:v>
                </c:pt>
                <c:pt idx="15">
                  <c:v>33.44</c:v>
                </c:pt>
                <c:pt idx="16">
                  <c:v>34.090000000000003</c:v>
                </c:pt>
                <c:pt idx="17">
                  <c:v>34.380000000000003</c:v>
                </c:pt>
                <c:pt idx="18">
                  <c:v>34.270000000000003</c:v>
                </c:pt>
                <c:pt idx="19">
                  <c:v>33.94</c:v>
                </c:pt>
                <c:pt idx="20">
                  <c:v>33.56</c:v>
                </c:pt>
                <c:pt idx="21">
                  <c:v>33.799999999999997</c:v>
                </c:pt>
                <c:pt idx="22">
                  <c:v>33.26</c:v>
                </c:pt>
                <c:pt idx="23">
                  <c:v>33.25</c:v>
                </c:pt>
                <c:pt idx="24">
                  <c:v>33.44</c:v>
                </c:pt>
                <c:pt idx="25">
                  <c:v>33.68</c:v>
                </c:pt>
                <c:pt idx="26">
                  <c:v>34.04</c:v>
                </c:pt>
                <c:pt idx="27">
                  <c:v>33.22</c:v>
                </c:pt>
                <c:pt idx="28">
                  <c:v>32.68</c:v>
                </c:pt>
                <c:pt idx="29">
                  <c:v>32.57</c:v>
                </c:pt>
                <c:pt idx="30">
                  <c:v>32.39</c:v>
                </c:pt>
                <c:pt idx="31">
                  <c:v>32.9</c:v>
                </c:pt>
                <c:pt idx="33">
                  <c:v>33.549999999999997</c:v>
                </c:pt>
                <c:pt idx="34">
                  <c:v>33.42</c:v>
                </c:pt>
                <c:pt idx="35">
                  <c:v>32.9</c:v>
                </c:pt>
                <c:pt idx="36">
                  <c:v>33.47</c:v>
                </c:pt>
                <c:pt idx="37">
                  <c:v>33.75</c:v>
                </c:pt>
                <c:pt idx="38">
                  <c:v>33.71</c:v>
                </c:pt>
                <c:pt idx="39">
                  <c:v>32.58</c:v>
                </c:pt>
                <c:pt idx="40">
                  <c:v>33.590000000000003</c:v>
                </c:pt>
                <c:pt idx="41">
                  <c:v>33.43</c:v>
                </c:pt>
                <c:pt idx="42">
                  <c:v>33.51</c:v>
                </c:pt>
                <c:pt idx="43">
                  <c:v>34.42</c:v>
                </c:pt>
                <c:pt idx="44">
                  <c:v>35.81</c:v>
                </c:pt>
                <c:pt idx="45">
                  <c:v>35.630000000000003</c:v>
                </c:pt>
                <c:pt idx="46">
                  <c:v>35.94</c:v>
                </c:pt>
                <c:pt idx="47">
                  <c:v>35.799999999999997</c:v>
                </c:pt>
                <c:pt idx="48">
                  <c:v>36.5</c:v>
                </c:pt>
                <c:pt idx="49">
                  <c:v>35.93</c:v>
                </c:pt>
                <c:pt idx="50">
                  <c:v>36.590000000000003</c:v>
                </c:pt>
                <c:pt idx="51">
                  <c:v>35.71</c:v>
                </c:pt>
                <c:pt idx="52">
                  <c:v>35.46</c:v>
                </c:pt>
                <c:pt idx="53">
                  <c:v>35.49</c:v>
                </c:pt>
                <c:pt idx="54">
                  <c:v>34.69</c:v>
                </c:pt>
                <c:pt idx="55">
                  <c:v>34.950000000000003</c:v>
                </c:pt>
                <c:pt idx="56">
                  <c:v>34.630000000000003</c:v>
                </c:pt>
                <c:pt idx="57">
                  <c:v>34.76</c:v>
                </c:pt>
                <c:pt idx="58">
                  <c:v>33.89</c:v>
                </c:pt>
                <c:pt idx="59">
                  <c:v>33.520000000000003</c:v>
                </c:pt>
                <c:pt idx="60">
                  <c:v>33.14</c:v>
                </c:pt>
                <c:pt idx="61">
                  <c:v>32.590000000000003</c:v>
                </c:pt>
                <c:pt idx="62">
                  <c:v>33.35</c:v>
                </c:pt>
                <c:pt idx="63">
                  <c:v>33.29</c:v>
                </c:pt>
                <c:pt idx="64">
                  <c:v>33.54</c:v>
                </c:pt>
                <c:pt idx="65">
                  <c:v>33.67</c:v>
                </c:pt>
                <c:pt idx="66">
                  <c:v>33.49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73832"/>
        <c:axId val="710066776"/>
      </c:lineChart>
      <c:catAx>
        <c:axId val="710073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6776"/>
        <c:crosses val="autoZero"/>
        <c:auto val="1"/>
        <c:lblAlgn val="ctr"/>
        <c:lblOffset val="100"/>
        <c:noMultiLvlLbl val="0"/>
      </c:catAx>
      <c:valAx>
        <c:axId val="7100667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7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  <c:pt idx="66">
                  <c:v>42460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102.73</c:v>
                </c:pt>
                <c:pt idx="1">
                  <c:v>102.55</c:v>
                </c:pt>
                <c:pt idx="2">
                  <c:v>100.47</c:v>
                </c:pt>
                <c:pt idx="3">
                  <c:v>99.03</c:v>
                </c:pt>
                <c:pt idx="4">
                  <c:v>97.21</c:v>
                </c:pt>
                <c:pt idx="5">
                  <c:v>98.89</c:v>
                </c:pt>
                <c:pt idx="6">
                  <c:v>102.33</c:v>
                </c:pt>
                <c:pt idx="7">
                  <c:v>101.35</c:v>
                </c:pt>
                <c:pt idx="8">
                  <c:v>101.57</c:v>
                </c:pt>
                <c:pt idx="9">
                  <c:v>101.7</c:v>
                </c:pt>
                <c:pt idx="10">
                  <c:v>101.2</c:v>
                </c:pt>
                <c:pt idx="11">
                  <c:v>101.12</c:v>
                </c:pt>
                <c:pt idx="12">
                  <c:v>100.54</c:v>
                </c:pt>
                <c:pt idx="13">
                  <c:v>101.19</c:v>
                </c:pt>
                <c:pt idx="14">
                  <c:v>101.21</c:v>
                </c:pt>
                <c:pt idx="15">
                  <c:v>102</c:v>
                </c:pt>
                <c:pt idx="16">
                  <c:v>102.32</c:v>
                </c:pt>
                <c:pt idx="17">
                  <c:v>102.07</c:v>
                </c:pt>
                <c:pt idx="18">
                  <c:v>101.45</c:v>
                </c:pt>
                <c:pt idx="19">
                  <c:v>101.36</c:v>
                </c:pt>
                <c:pt idx="20">
                  <c:v>100.43</c:v>
                </c:pt>
                <c:pt idx="21">
                  <c:v>100.79</c:v>
                </c:pt>
                <c:pt idx="22">
                  <c:v>100.35</c:v>
                </c:pt>
                <c:pt idx="23">
                  <c:v>100.58</c:v>
                </c:pt>
                <c:pt idx="24">
                  <c:v>100.76</c:v>
                </c:pt>
                <c:pt idx="25">
                  <c:v>100.41</c:v>
                </c:pt>
                <c:pt idx="26">
                  <c:v>100.32</c:v>
                </c:pt>
                <c:pt idx="27">
                  <c:v>99.91</c:v>
                </c:pt>
                <c:pt idx="28">
                  <c:v>98.9</c:v>
                </c:pt>
                <c:pt idx="29">
                  <c:v>99.1</c:v>
                </c:pt>
                <c:pt idx="30">
                  <c:v>98.51</c:v>
                </c:pt>
                <c:pt idx="31">
                  <c:v>99.29</c:v>
                </c:pt>
                <c:pt idx="33">
                  <c:v>100.06</c:v>
                </c:pt>
                <c:pt idx="34">
                  <c:v>101.82</c:v>
                </c:pt>
                <c:pt idx="35">
                  <c:v>100.27</c:v>
                </c:pt>
                <c:pt idx="36">
                  <c:v>101.46</c:v>
                </c:pt>
                <c:pt idx="37">
                  <c:v>101.6</c:v>
                </c:pt>
                <c:pt idx="38">
                  <c:v>102.16</c:v>
                </c:pt>
                <c:pt idx="39">
                  <c:v>100.09</c:v>
                </c:pt>
                <c:pt idx="40">
                  <c:v>101.12</c:v>
                </c:pt>
                <c:pt idx="41">
                  <c:v>100.29</c:v>
                </c:pt>
                <c:pt idx="42">
                  <c:v>100.67</c:v>
                </c:pt>
                <c:pt idx="43">
                  <c:v>102.13</c:v>
                </c:pt>
                <c:pt idx="44">
                  <c:v>104.37</c:v>
                </c:pt>
                <c:pt idx="45">
                  <c:v>104.37</c:v>
                </c:pt>
                <c:pt idx="46">
                  <c:v>104.23</c:v>
                </c:pt>
                <c:pt idx="47">
                  <c:v>105.89</c:v>
                </c:pt>
                <c:pt idx="48">
                  <c:v>104.8</c:v>
                </c:pt>
                <c:pt idx="49">
                  <c:v>105.2</c:v>
                </c:pt>
                <c:pt idx="50">
                  <c:v>105.7</c:v>
                </c:pt>
                <c:pt idx="51">
                  <c:v>105.43</c:v>
                </c:pt>
                <c:pt idx="52">
                  <c:v>105.53</c:v>
                </c:pt>
                <c:pt idx="53">
                  <c:v>105</c:v>
                </c:pt>
                <c:pt idx="54">
                  <c:v>105.13</c:v>
                </c:pt>
                <c:pt idx="55">
                  <c:v>104.57</c:v>
                </c:pt>
                <c:pt idx="56">
                  <c:v>104.68</c:v>
                </c:pt>
                <c:pt idx="57">
                  <c:v>104.61</c:v>
                </c:pt>
                <c:pt idx="58">
                  <c:v>103.08</c:v>
                </c:pt>
                <c:pt idx="59">
                  <c:v>102.14</c:v>
                </c:pt>
                <c:pt idx="60">
                  <c:v>101.32</c:v>
                </c:pt>
                <c:pt idx="61">
                  <c:v>100.89</c:v>
                </c:pt>
                <c:pt idx="62">
                  <c:v>100.37</c:v>
                </c:pt>
                <c:pt idx="63">
                  <c:v>99.86</c:v>
                </c:pt>
                <c:pt idx="64">
                  <c:v>100.27</c:v>
                </c:pt>
                <c:pt idx="65">
                  <c:v>99.97</c:v>
                </c:pt>
                <c:pt idx="66">
                  <c:v>100.1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71480"/>
        <c:axId val="710067952"/>
      </c:lineChart>
      <c:dateAx>
        <c:axId val="710071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7952"/>
        <c:crosses val="autoZero"/>
        <c:auto val="1"/>
        <c:lblOffset val="100"/>
        <c:baseTimeUnit val="days"/>
      </c:dateAx>
      <c:valAx>
        <c:axId val="710067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7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140.86000000000001</c:v>
                </c:pt>
                <c:pt idx="1">
                  <c:v>141.19999999999999</c:v>
                </c:pt>
                <c:pt idx="2">
                  <c:v>140.52000000000001</c:v>
                </c:pt>
                <c:pt idx="3">
                  <c:v>138.71</c:v>
                </c:pt>
                <c:pt idx="4">
                  <c:v>137.11000000000001</c:v>
                </c:pt>
                <c:pt idx="5">
                  <c:v>137.29</c:v>
                </c:pt>
                <c:pt idx="6">
                  <c:v>139.19</c:v>
                </c:pt>
                <c:pt idx="7">
                  <c:v>137.9</c:v>
                </c:pt>
                <c:pt idx="8">
                  <c:v>138.19</c:v>
                </c:pt>
                <c:pt idx="9">
                  <c:v>138.52000000000001</c:v>
                </c:pt>
                <c:pt idx="10">
                  <c:v>137.69</c:v>
                </c:pt>
                <c:pt idx="11">
                  <c:v>138.66</c:v>
                </c:pt>
                <c:pt idx="12">
                  <c:v>137.26</c:v>
                </c:pt>
                <c:pt idx="14">
                  <c:v>137.87</c:v>
                </c:pt>
                <c:pt idx="15">
                  <c:v>138.09</c:v>
                </c:pt>
                <c:pt idx="16">
                  <c:v>139.24</c:v>
                </c:pt>
                <c:pt idx="17">
                  <c:v>140.68</c:v>
                </c:pt>
                <c:pt idx="18">
                  <c:v>140.4</c:v>
                </c:pt>
                <c:pt idx="19">
                  <c:v>136.94</c:v>
                </c:pt>
                <c:pt idx="20">
                  <c:v>138.15</c:v>
                </c:pt>
                <c:pt idx="21">
                  <c:v>136.84</c:v>
                </c:pt>
                <c:pt idx="22">
                  <c:v>136.04</c:v>
                </c:pt>
                <c:pt idx="23">
                  <c:v>134.53</c:v>
                </c:pt>
                <c:pt idx="24">
                  <c:v>133.66999999999999</c:v>
                </c:pt>
                <c:pt idx="25">
                  <c:v>134</c:v>
                </c:pt>
                <c:pt idx="26">
                  <c:v>132.97999999999999</c:v>
                </c:pt>
                <c:pt idx="27">
                  <c:v>133.41999999999999</c:v>
                </c:pt>
                <c:pt idx="28">
                  <c:v>132.59</c:v>
                </c:pt>
                <c:pt idx="29">
                  <c:v>130.41999999999999</c:v>
                </c:pt>
                <c:pt idx="30">
                  <c:v>130.94</c:v>
                </c:pt>
                <c:pt idx="31">
                  <c:v>130</c:v>
                </c:pt>
                <c:pt idx="32">
                  <c:v>130.51</c:v>
                </c:pt>
                <c:pt idx="33">
                  <c:v>129.56</c:v>
                </c:pt>
                <c:pt idx="34">
                  <c:v>130.63999999999999</c:v>
                </c:pt>
                <c:pt idx="35">
                  <c:v>129</c:v>
                </c:pt>
                <c:pt idx="36">
                  <c:v>129.74</c:v>
                </c:pt>
                <c:pt idx="37">
                  <c:v>130.69</c:v>
                </c:pt>
                <c:pt idx="38">
                  <c:v>133.57</c:v>
                </c:pt>
                <c:pt idx="39">
                  <c:v>132.66999999999999</c:v>
                </c:pt>
                <c:pt idx="40">
                  <c:v>132.04</c:v>
                </c:pt>
                <c:pt idx="41">
                  <c:v>132.31</c:v>
                </c:pt>
                <c:pt idx="42">
                  <c:v>132.03</c:v>
                </c:pt>
                <c:pt idx="43">
                  <c:v>132.46</c:v>
                </c:pt>
                <c:pt idx="44">
                  <c:v>132.1</c:v>
                </c:pt>
                <c:pt idx="45">
                  <c:v>131.68</c:v>
                </c:pt>
                <c:pt idx="46">
                  <c:v>132.07</c:v>
                </c:pt>
                <c:pt idx="47">
                  <c:v>132.80000000000001</c:v>
                </c:pt>
                <c:pt idx="48">
                  <c:v>134.24</c:v>
                </c:pt>
                <c:pt idx="49">
                  <c:v>133.78</c:v>
                </c:pt>
                <c:pt idx="50">
                  <c:v>134.13</c:v>
                </c:pt>
                <c:pt idx="51">
                  <c:v>132.96</c:v>
                </c:pt>
                <c:pt idx="52">
                  <c:v>133.93</c:v>
                </c:pt>
                <c:pt idx="53">
                  <c:v>130.5</c:v>
                </c:pt>
                <c:pt idx="54">
                  <c:v>127.81</c:v>
                </c:pt>
                <c:pt idx="55">
                  <c:v>127.33</c:v>
                </c:pt>
                <c:pt idx="56">
                  <c:v>127.98</c:v>
                </c:pt>
                <c:pt idx="57">
                  <c:v>127.76</c:v>
                </c:pt>
                <c:pt idx="58">
                  <c:v>126.8</c:v>
                </c:pt>
                <c:pt idx="59">
                  <c:v>126.33</c:v>
                </c:pt>
                <c:pt idx="60">
                  <c:v>125.68</c:v>
                </c:pt>
                <c:pt idx="61">
                  <c:v>126.87</c:v>
                </c:pt>
                <c:pt idx="62">
                  <c:v>128.03</c:v>
                </c:pt>
                <c:pt idx="63">
                  <c:v>127.04</c:v>
                </c:pt>
                <c:pt idx="64">
                  <c:v>129.49</c:v>
                </c:pt>
                <c:pt idx="65">
                  <c:v>129.91999999999999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068344"/>
        <c:axId val="710071088"/>
      </c:lineChart>
      <c:dateAx>
        <c:axId val="710068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71088"/>
        <c:crosses val="autoZero"/>
        <c:auto val="1"/>
        <c:lblOffset val="100"/>
        <c:baseTimeUnit val="days"/>
      </c:dateAx>
      <c:valAx>
        <c:axId val="7100710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23"/>
  <sheetViews>
    <sheetView topLeftCell="K1" zoomScaleNormal="100" workbookViewId="0">
      <pane ySplit="1" topLeftCell="A195" activePane="bottomLeft" state="frozen"/>
      <selection pane="bottomLeft" activeCell="E247" sqref="E247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275</v>
      </c>
      <c r="T1" s="366" t="s">
        <v>276</v>
      </c>
      <c r="U1" s="366" t="s">
        <v>307</v>
      </c>
      <c r="V1" s="366" t="s">
        <v>308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-41139.030000000028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19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19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ref="D220" si="239">(C220-C219)/C219</f>
        <v>1.7770202045447707E-2</v>
      </c>
      <c r="E220" s="223">
        <f t="shared" ref="E220" si="240">(C220-$C$2)/$C$2</f>
        <v>-3.1558570042426959E-2</v>
      </c>
      <c r="F220" s="234">
        <v>4691.8599999999997</v>
      </c>
      <c r="G220" s="177">
        <f t="shared" ref="G220" si="241">(F220-F219)/F219</f>
        <v>2.1203889919119649E-2</v>
      </c>
      <c r="H220" s="217">
        <f t="shared" ref="H220" si="242">(F220-F$2)/F$2</f>
        <v>-7.85278001453346E-2</v>
      </c>
      <c r="I220" s="236">
        <v>347315.97</v>
      </c>
      <c r="J220" s="179">
        <v>400000</v>
      </c>
      <c r="K220" s="179">
        <f t="shared" ref="K220" si="243">I220-I219-J220+J219</f>
        <v>19225.449999999953</v>
      </c>
      <c r="L220" s="177">
        <f t="shared" ref="L220" si="244">K220/I219</f>
        <v>5.8598005209050091E-2</v>
      </c>
      <c r="M220" s="191">
        <f t="shared" ref="M220" si="245">I220-J220</f>
        <v>-52684.030000000028</v>
      </c>
      <c r="N220" s="193">
        <f t="shared" ref="N220" si="246">M220/J220</f>
        <v>-0.13171007500000007</v>
      </c>
      <c r="O220" s="191" t="b">
        <f t="shared" ref="O220" si="247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8">I220-Q220</f>
        <v>23310.929999999993</v>
      </c>
      <c r="S220" s="179">
        <v>-57120</v>
      </c>
      <c r="T220" s="179">
        <f t="shared" ref="T220" si="249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21" spans="2:22" ht="20.100000000000001" customHeight="1" x14ac:dyDescent="0.25">
      <c r="B221" s="178">
        <v>42550</v>
      </c>
      <c r="C221" s="230">
        <v>2070.77</v>
      </c>
      <c r="D221" s="177">
        <f t="shared" ref="D221" si="250">(C221-C220)/C220</f>
        <v>1.7032645904650614E-2</v>
      </c>
      <c r="E221" s="223">
        <f t="shared" ref="E221" si="251">(C221-$C$2)/$C$2</f>
        <v>-1.506345008656612E-2</v>
      </c>
      <c r="F221" s="234">
        <v>4779.24</v>
      </c>
      <c r="G221" s="177">
        <f t="shared" ref="G221" si="252">(F221-F220)/F220</f>
        <v>1.8623744101486428E-2</v>
      </c>
      <c r="H221" s="217">
        <f t="shared" ref="H221" si="253">(F221-F$2)/F$2</f>
        <v>-6.1366537698607546E-2</v>
      </c>
      <c r="I221" s="236">
        <v>354799.59</v>
      </c>
      <c r="J221" s="179">
        <v>400000</v>
      </c>
      <c r="K221" s="179">
        <f t="shared" ref="K221" si="254">I221-I220-J221+J220</f>
        <v>7483.6200000000536</v>
      </c>
      <c r="L221" s="177">
        <f t="shared" ref="L221" si="255">K221/I220</f>
        <v>2.154700804572866E-2</v>
      </c>
      <c r="M221" s="191">
        <f t="shared" ref="M221" si="256">I221-J221</f>
        <v>-45200.409999999974</v>
      </c>
      <c r="N221" s="193">
        <f t="shared" ref="N221" si="257">M221/J221</f>
        <v>-0.11300102499999994</v>
      </c>
      <c r="O221" s="191" t="b">
        <f t="shared" ref="O221" si="258">L221&gt;D221</f>
        <v>1</v>
      </c>
      <c r="P221" s="193">
        <f>COUNTIF(O$2:O221, TRUE)/(COUNTIF(O$2:O221,FALSE) + COUNTIF(O$2:O221, TRUE))</f>
        <v>0.49090909090909091</v>
      </c>
      <c r="Q221" s="179">
        <v>321658.87</v>
      </c>
      <c r="R221" s="179">
        <f t="shared" ref="R221" si="259">I221-Q221</f>
        <v>33140.72000000003</v>
      </c>
      <c r="S221" s="179">
        <v>-52035</v>
      </c>
      <c r="T221" s="179">
        <f t="shared" ref="T221" si="260">M221-S221</f>
        <v>6834.5900000000256</v>
      </c>
      <c r="U221" s="193">
        <f>STDEV(D$2:D221)*SQRT(252)</f>
        <v>0.17918768492627107</v>
      </c>
      <c r="V221" s="193">
        <f>STDEV(L$2:L221)*SQRT(252)</f>
        <v>0.38190631702856759</v>
      </c>
    </row>
    <row r="222" spans="2:22" ht="20.100000000000001" customHeight="1" x14ac:dyDescent="0.25">
      <c r="B222" s="178">
        <v>42551</v>
      </c>
      <c r="C222" s="230">
        <v>2098.86</v>
      </c>
      <c r="D222" s="177">
        <f t="shared" ref="D222" si="261">(C222-C221)/C221</f>
        <v>1.3565002390415229E-2</v>
      </c>
      <c r="E222" s="223">
        <f t="shared" ref="E222" si="262">(C222-$C$2)/$C$2</f>
        <v>-1.7027834325830592E-3</v>
      </c>
      <c r="F222" s="234">
        <v>4842.67</v>
      </c>
      <c r="G222" s="177">
        <f t="shared" ref="G222" si="263">(F222-F221)/F221</f>
        <v>1.3271984667018248E-2</v>
      </c>
      <c r="H222" s="217">
        <f t="shared" ref="H222" si="264">(F222-F$2)/F$2</f>
        <v>-4.8909008778993214E-2</v>
      </c>
      <c r="I222" s="236">
        <v>358404.16</v>
      </c>
      <c r="J222" s="179">
        <v>400000</v>
      </c>
      <c r="K222" s="179">
        <f t="shared" ref="K222" si="265">I222-I221-J222+J221</f>
        <v>3604.5699999999488</v>
      </c>
      <c r="L222" s="177">
        <f t="shared" ref="L222" si="266">K222/I221</f>
        <v>1.0159453679188154E-2</v>
      </c>
      <c r="M222" s="191">
        <f t="shared" ref="M222" si="267">I222-J222</f>
        <v>-41595.840000000026</v>
      </c>
      <c r="N222" s="193">
        <f t="shared" ref="N222" si="268">M222/J222</f>
        <v>-0.10398960000000007</v>
      </c>
      <c r="O222" s="191" t="b">
        <f t="shared" ref="O222" si="269">L222&gt;D222</f>
        <v>0</v>
      </c>
      <c r="P222" s="193">
        <f>COUNTIF(O$2:O222, TRUE)/(COUNTIF(O$2:O222,FALSE) + COUNTIF(O$2:O222, TRUE))</f>
        <v>0.48868778280542985</v>
      </c>
      <c r="Q222" s="179">
        <v>320795.08</v>
      </c>
      <c r="R222" s="179">
        <f t="shared" ref="R222" si="270">I222-Q222</f>
        <v>37609.079999999958</v>
      </c>
      <c r="S222" s="179">
        <v>-50056</v>
      </c>
      <c r="T222" s="179">
        <f t="shared" ref="T222" si="271">M222-S222</f>
        <v>8460.1599999999744</v>
      </c>
      <c r="U222" s="193">
        <f>STDEV(D$2:D222)*SQRT(252)</f>
        <v>0.17936712847918884</v>
      </c>
      <c r="V222" s="193">
        <f>STDEV(L$2:L222)*SQRT(252)</f>
        <v>0.38118352520471832</v>
      </c>
    </row>
    <row r="223" spans="2:22" ht="20.100000000000001" customHeight="1" x14ac:dyDescent="0.25">
      <c r="B223" s="178">
        <v>42552</v>
      </c>
      <c r="C223" s="230">
        <v>2102.9499999999998</v>
      </c>
      <c r="D223" s="177">
        <f t="shared" ref="D223" si="272">(C223-C222)/C222</f>
        <v>1.9486769007936169E-3</v>
      </c>
      <c r="E223" s="223">
        <f t="shared" ref="E223" si="273">(C223-$C$2)/$C$2</f>
        <v>2.4257529346842884E-4</v>
      </c>
      <c r="F223" s="234">
        <v>4862.59</v>
      </c>
      <c r="G223" s="177">
        <f t="shared" ref="G223" si="274">(F223-F222)/F222</f>
        <v>4.1134332919649848E-3</v>
      </c>
      <c r="H223" s="217">
        <f t="shared" ref="H223" si="275">(F223-F$2)/F$2</f>
        <v>-4.4996759432016746E-2</v>
      </c>
      <c r="I223" s="236">
        <v>358860.97</v>
      </c>
      <c r="J223" s="179">
        <v>400000</v>
      </c>
      <c r="K223" s="179">
        <f t="shared" ref="K223" si="276">I223-I222-J223+J222</f>
        <v>456.80999999999767</v>
      </c>
      <c r="L223" s="177">
        <f t="shared" ref="L223" si="277">K223/I222</f>
        <v>1.2745666791367535E-3</v>
      </c>
      <c r="M223" s="191">
        <f t="shared" ref="M223" si="278">I223-J223</f>
        <v>-41139.030000000028</v>
      </c>
      <c r="N223" s="193">
        <f t="shared" ref="N223" si="279">M223/J223</f>
        <v>-0.10284757500000007</v>
      </c>
      <c r="O223" s="191" t="b">
        <f t="shared" ref="O223" si="280">L223&gt;D223</f>
        <v>0</v>
      </c>
      <c r="P223" s="193">
        <f>COUNTIF(O$2:O223, TRUE)/(COUNTIF(O$2:O223,FALSE) + COUNTIF(O$2:O223, TRUE))</f>
        <v>0.48648648648648651</v>
      </c>
      <c r="Q223" s="179">
        <v>272845.65000000002</v>
      </c>
      <c r="R223" s="179">
        <f t="shared" ref="R223" si="281">I223-Q223</f>
        <v>86015.319999999949</v>
      </c>
      <c r="S223" s="179">
        <v>-51775</v>
      </c>
      <c r="T223" s="179">
        <f t="shared" ref="T223" si="282">M223-S223</f>
        <v>10635.969999999972</v>
      </c>
      <c r="U223" s="193">
        <f>STDEV(D$2:D223)*SQRT(252)</f>
        <v>0.17897042454940121</v>
      </c>
      <c r="V223" s="193">
        <f>STDEV(L$2:L223)*SQRT(252)</f>
        <v>0.3803179125579893</v>
      </c>
    </row>
  </sheetData>
  <conditionalFormatting sqref="L224:L1048576 L1:L2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3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3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3">
    <cfRule type="colorScale" priority="1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3">
    <cfRule type="colorScale" priority="1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workbookViewId="0">
      <pane ySplit="1" topLeftCell="A228" activePane="bottomLeft" state="frozen"/>
      <selection activeCell="E5" sqref="E5"/>
      <selection pane="bottomLeft" activeCell="K258" sqref="K258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94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94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94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94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94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94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91" t="s">
        <v>309</v>
      </c>
      <c r="R242" s="490"/>
      <c r="S242" s="452" t="s">
        <v>279</v>
      </c>
      <c r="T242" s="450"/>
    </row>
    <row r="243" spans="1:20" ht="18" customHeight="1" x14ac:dyDescent="0.25">
      <c r="M243" s="29" t="s">
        <v>133</v>
      </c>
      <c r="N243" s="145">
        <f>SUM(N1:N241)</f>
        <v>-3929.4599999999336</v>
      </c>
      <c r="Q243" s="384">
        <v>42449</v>
      </c>
      <c r="R243" s="490">
        <v>0.02</v>
      </c>
      <c r="S243" s="450">
        <v>2015</v>
      </c>
      <c r="T243" s="450">
        <v>1003.28</v>
      </c>
    </row>
    <row r="244" spans="1:20" ht="18" customHeight="1" x14ac:dyDescent="0.25">
      <c r="M244" s="26" t="s">
        <v>156</v>
      </c>
      <c r="N244" s="450">
        <f>T258</f>
        <v>1006.44</v>
      </c>
      <c r="Q244" s="384">
        <v>42451</v>
      </c>
      <c r="R244" s="490">
        <v>0.01</v>
      </c>
      <c r="S244" s="451">
        <v>42278</v>
      </c>
      <c r="T244" s="450">
        <v>0.19</v>
      </c>
    </row>
    <row r="245" spans="1:20" ht="18" customHeight="1" x14ac:dyDescent="0.25">
      <c r="M245" s="26" t="s">
        <v>132</v>
      </c>
      <c r="N245" s="145">
        <f>SUM(ACTIVE!L:L)</f>
        <v>-39025.99199999922</v>
      </c>
      <c r="Q245" s="383"/>
      <c r="R245" s="490"/>
      <c r="S245" s="451">
        <v>42309</v>
      </c>
      <c r="T245" s="450">
        <v>0.26</v>
      </c>
    </row>
    <row r="246" spans="1:20" ht="18" customHeight="1" x14ac:dyDescent="0.25">
      <c r="Q246" s="383"/>
      <c r="R246" s="490"/>
      <c r="S246" s="451">
        <v>42339</v>
      </c>
      <c r="T246" s="450">
        <v>0.23</v>
      </c>
    </row>
    <row r="247" spans="1:20" ht="18" customHeight="1" x14ac:dyDescent="0.25">
      <c r="M247" s="26" t="s">
        <v>147</v>
      </c>
      <c r="N247" s="145">
        <f>SUM(N242:N245)</f>
        <v>-41139.001999999156</v>
      </c>
      <c r="Q247" s="383"/>
      <c r="R247" s="490"/>
      <c r="S247" s="451">
        <v>42370</v>
      </c>
      <c r="T247" s="450">
        <v>0.08</v>
      </c>
    </row>
    <row r="248" spans="1:20" ht="18" customHeight="1" x14ac:dyDescent="0.25">
      <c r="M248" s="26" t="s">
        <v>148</v>
      </c>
      <c r="N248" s="145">
        <f>Balance!W2</f>
        <v>-41139.030000000028</v>
      </c>
      <c r="Q248" s="383"/>
      <c r="R248" s="490"/>
      <c r="S248" s="451">
        <v>42401</v>
      </c>
      <c r="T248" s="450">
        <v>0.57999999999999996</v>
      </c>
    </row>
    <row r="249" spans="1:20" ht="18" customHeight="1" x14ac:dyDescent="0.25">
      <c r="M249" s="26" t="s">
        <v>208</v>
      </c>
      <c r="N249" s="490">
        <f>R258</f>
        <v>0.03</v>
      </c>
      <c r="O249" s="369"/>
      <c r="Q249" s="383"/>
      <c r="R249" s="490"/>
      <c r="S249" s="451">
        <v>42430</v>
      </c>
      <c r="T249" s="450">
        <v>0.68</v>
      </c>
    </row>
    <row r="250" spans="1:20" ht="18" customHeight="1" x14ac:dyDescent="0.25">
      <c r="Q250" s="383"/>
      <c r="R250" s="490"/>
      <c r="S250" s="451">
        <v>42461</v>
      </c>
      <c r="T250" s="450">
        <v>0.37</v>
      </c>
    </row>
    <row r="251" spans="1:20" ht="18" customHeight="1" x14ac:dyDescent="0.25">
      <c r="M251" s="26" t="s">
        <v>134</v>
      </c>
      <c r="N251" s="252">
        <f>N247-N249-N248</f>
        <v>-1.9999991272925399E-3</v>
      </c>
      <c r="Q251" s="383"/>
      <c r="R251" s="490"/>
      <c r="S251" s="451">
        <v>42491</v>
      </c>
      <c r="T251" s="450">
        <v>0.13</v>
      </c>
    </row>
    <row r="252" spans="1:20" ht="18" customHeight="1" x14ac:dyDescent="0.25">
      <c r="Q252" s="383"/>
      <c r="R252" s="490"/>
      <c r="S252" s="451">
        <v>42552</v>
      </c>
      <c r="T252" s="450">
        <v>0.64</v>
      </c>
    </row>
    <row r="253" spans="1:20" ht="18" customHeight="1" x14ac:dyDescent="0.25">
      <c r="Q253" s="383"/>
      <c r="R253" s="490"/>
      <c r="S253" s="451"/>
      <c r="T253" s="450"/>
    </row>
    <row r="254" spans="1:20" ht="18" customHeight="1" x14ac:dyDescent="0.25">
      <c r="Q254" s="383"/>
      <c r="R254" s="490"/>
      <c r="S254" s="451"/>
      <c r="T254" s="450"/>
    </row>
    <row r="255" spans="1:20" ht="18" customHeight="1" x14ac:dyDescent="0.25">
      <c r="Q255" s="383"/>
      <c r="R255" s="490"/>
      <c r="S255" s="451"/>
      <c r="T255" s="450"/>
    </row>
    <row r="256" spans="1:20" ht="18" customHeight="1" x14ac:dyDescent="0.25">
      <c r="Q256" s="383"/>
      <c r="R256" s="490"/>
      <c r="S256" s="451"/>
      <c r="T256" s="450"/>
    </row>
    <row r="257" spans="17:20" ht="18" customHeight="1" x14ac:dyDescent="0.25">
      <c r="Q257" s="383"/>
      <c r="R257" s="490"/>
      <c r="S257" s="451"/>
      <c r="T257" s="450"/>
    </row>
    <row r="258" spans="17:20" ht="18" customHeight="1" x14ac:dyDescent="0.25">
      <c r="Q258" s="383" t="s">
        <v>81</v>
      </c>
      <c r="R258" s="490">
        <f>SUM(R243:R257)</f>
        <v>0.03</v>
      </c>
      <c r="S258" s="451" t="s">
        <v>81</v>
      </c>
      <c r="T258" s="450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5" priority="5">
      <formula>#REF!&gt;0</formula>
    </cfRule>
    <cfRule type="expression" dxfId="66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zoomScaleNormal="100" workbookViewId="0">
      <pane ySplit="1" topLeftCell="A14" activePane="bottomLeft" state="frozen"/>
      <selection pane="bottomLeft" activeCell="E27" sqref="E2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251</v>
      </c>
      <c r="L1" s="58" t="s">
        <v>193</v>
      </c>
      <c r="M1" s="57" t="s">
        <v>70</v>
      </c>
      <c r="N1" s="58" t="s">
        <v>92</v>
      </c>
      <c r="O1" s="381" t="s">
        <v>250</v>
      </c>
    </row>
    <row r="2" spans="1:19" ht="21.95" customHeight="1" x14ac:dyDescent="0.25">
      <c r="A2" s="52"/>
      <c r="B2" s="52"/>
      <c r="C2" s="52"/>
      <c r="E2" s="23" t="s">
        <v>10</v>
      </c>
      <c r="F2" s="262">
        <v>9.5500000000000007</v>
      </c>
      <c r="G2" s="262">
        <v>9.36</v>
      </c>
      <c r="H2" s="350">
        <v>250</v>
      </c>
      <c r="I2" s="49">
        <v>2340</v>
      </c>
      <c r="J2" s="397">
        <v>47.5</v>
      </c>
      <c r="K2" s="382">
        <v>2.0299145299145439E-2</v>
      </c>
      <c r="L2" s="397">
        <v>863.92999999999302</v>
      </c>
      <c r="M2" s="196"/>
      <c r="N2" s="394" t="str">
        <f>HYPERLINK("http://finance.yahoo.com/q?s=" &amp; E2, "Link")</f>
        <v>Link</v>
      </c>
      <c r="O2" s="393">
        <v>1.29E-2</v>
      </c>
    </row>
    <row r="3" spans="1:19" ht="21.95" customHeight="1" x14ac:dyDescent="0.25">
      <c r="A3" s="51"/>
      <c r="B3" s="51"/>
      <c r="C3" s="52"/>
      <c r="E3" s="23" t="s">
        <v>245</v>
      </c>
      <c r="F3" s="262">
        <v>95.89</v>
      </c>
      <c r="G3" s="262">
        <v>87.174000000000021</v>
      </c>
      <c r="H3" s="350">
        <v>25</v>
      </c>
      <c r="I3" s="49">
        <v>2179.3500000000004</v>
      </c>
      <c r="J3" s="397">
        <v>217.89999999999964</v>
      </c>
      <c r="K3" s="382">
        <v>9.9983940165645463E-2</v>
      </c>
      <c r="L3" s="397">
        <v>217.89999999999964</v>
      </c>
      <c r="M3" s="385"/>
      <c r="N3" s="394" t="str">
        <f>HYPERLINK("http://finance.yahoo.com/q?s=" &amp; E3, "Link")</f>
        <v>Link</v>
      </c>
      <c r="O3" s="393">
        <v>2.3800000000000002E-2</v>
      </c>
      <c r="Q3" s="485"/>
    </row>
    <row r="4" spans="1:19" ht="21.95" customHeight="1" x14ac:dyDescent="0.25">
      <c r="A4" s="51"/>
      <c r="B4" s="51"/>
      <c r="C4" s="52"/>
      <c r="E4" s="23" t="s">
        <v>45</v>
      </c>
      <c r="F4" s="262">
        <v>69.56</v>
      </c>
      <c r="G4" s="262">
        <v>69.56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>HYPERLINK("http://finance.yahoo.com/q?s=" &amp; E4, "Link")</f>
        <v>Link</v>
      </c>
      <c r="O4" s="393">
        <v>1.95E-2</v>
      </c>
      <c r="Q4" s="152"/>
    </row>
    <row r="5" spans="1:19" ht="21.95" customHeight="1" x14ac:dyDescent="0.25">
      <c r="A5" s="51"/>
      <c r="B5" s="51"/>
      <c r="C5" s="52"/>
      <c r="E5" s="23" t="s">
        <v>33</v>
      </c>
      <c r="F5" s="262">
        <v>154.22</v>
      </c>
      <c r="G5" s="262">
        <v>154.22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>HYPERLINK("http://finance.yahoo.com/q?s=" &amp; E5, "Link")</f>
        <v>Link</v>
      </c>
      <c r="O5" s="393">
        <v>1.34E-2</v>
      </c>
      <c r="Q5" s="152"/>
    </row>
    <row r="6" spans="1:19" ht="21.95" customHeight="1" x14ac:dyDescent="0.25">
      <c r="A6" s="51"/>
      <c r="B6" s="51"/>
      <c r="C6" s="52"/>
      <c r="E6" s="23" t="s">
        <v>317</v>
      </c>
      <c r="F6" s="262">
        <v>60.69</v>
      </c>
      <c r="G6" s="262">
        <v>59.08</v>
      </c>
      <c r="H6" s="350">
        <v>40</v>
      </c>
      <c r="I6" s="49">
        <v>2363.1999999999998</v>
      </c>
      <c r="J6" s="397">
        <v>64.400000000000091</v>
      </c>
      <c r="K6" s="382">
        <v>2.7251184834123213E-2</v>
      </c>
      <c r="L6" s="397">
        <v>64.400000000000091</v>
      </c>
      <c r="M6" s="385"/>
      <c r="N6" s="394" t="str">
        <f>HYPERLINK("http://finance.yahoo.com/q?s=" &amp; E6, "Link")</f>
        <v>Link</v>
      </c>
      <c r="O6" s="393">
        <v>0.02</v>
      </c>
      <c r="Q6" s="152"/>
    </row>
    <row r="7" spans="1:19" ht="21.95" customHeight="1" x14ac:dyDescent="0.25">
      <c r="A7" s="52"/>
      <c r="B7" s="159"/>
      <c r="C7" s="351"/>
      <c r="E7" s="23" t="s">
        <v>62</v>
      </c>
      <c r="F7" s="262">
        <v>245.06</v>
      </c>
      <c r="G7" s="262">
        <v>245.06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>HYPERLINK("http://finance.yahoo.com/q?s=" &amp; E7, "Link")</f>
        <v>Link</v>
      </c>
      <c r="O7" s="393">
        <v>0</v>
      </c>
      <c r="Q7" s="152"/>
      <c r="R7" s="49"/>
    </row>
    <row r="8" spans="1:19" ht="21.95" customHeight="1" x14ac:dyDescent="0.25">
      <c r="A8" s="52"/>
      <c r="B8" s="52"/>
      <c r="C8" s="52"/>
      <c r="E8" s="23" t="s">
        <v>52</v>
      </c>
      <c r="F8" s="262">
        <v>78.290000000000006</v>
      </c>
      <c r="G8" s="262">
        <v>74.176599999999993</v>
      </c>
      <c r="H8" s="350">
        <v>50</v>
      </c>
      <c r="I8" s="49">
        <v>3708.8299999999995</v>
      </c>
      <c r="J8" s="397">
        <v>205.67000000000053</v>
      </c>
      <c r="K8" s="382">
        <v>5.5454145916636964E-2</v>
      </c>
      <c r="L8" s="397">
        <v>205.67000000000053</v>
      </c>
      <c r="M8" s="385"/>
      <c r="N8" s="394" t="str">
        <f>HYPERLINK("http://finance.yahoo.com/q?s=" &amp; E8, "Link")</f>
        <v>Link</v>
      </c>
      <c r="O8" s="393">
        <v>2.3800000000000002E-2</v>
      </c>
      <c r="Q8" s="152"/>
    </row>
    <row r="9" spans="1:19" ht="21.95" customHeight="1" x14ac:dyDescent="0.25">
      <c r="A9" s="52"/>
      <c r="B9" s="52"/>
      <c r="C9" s="52"/>
      <c r="E9" s="23" t="s">
        <v>314</v>
      </c>
      <c r="F9" s="262">
        <v>24.22</v>
      </c>
      <c r="G9" s="262">
        <v>25.25</v>
      </c>
      <c r="H9" s="350">
        <v>100</v>
      </c>
      <c r="I9" s="49">
        <v>2525</v>
      </c>
      <c r="J9" s="397">
        <v>-103</v>
      </c>
      <c r="K9" s="382">
        <v>-4.0792079207920835E-2</v>
      </c>
      <c r="L9" s="397">
        <v>-103</v>
      </c>
      <c r="M9" s="385"/>
      <c r="N9" s="394" t="str">
        <f>HYPERLINK("http://finance.yahoo.com/q?s=" &amp; E9, "Link")</f>
        <v>Link</v>
      </c>
      <c r="O9" s="393">
        <v>4.99E-2</v>
      </c>
    </row>
    <row r="10" spans="1:19" ht="21.95" customHeight="1" x14ac:dyDescent="0.25">
      <c r="A10" s="51"/>
      <c r="B10" s="52"/>
      <c r="C10" s="52"/>
      <c r="E10" s="23" t="s">
        <v>8</v>
      </c>
      <c r="F10" s="262">
        <v>59.24</v>
      </c>
      <c r="G10" s="262">
        <v>59.24</v>
      </c>
      <c r="H10" s="350">
        <v>0</v>
      </c>
      <c r="I10" s="49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>HYPERLINK("http://finance.yahoo.com/q?s=" &amp; E10, "Link")</f>
        <v>Link</v>
      </c>
      <c r="O10" s="393">
        <v>2.0500000000000001E-2</v>
      </c>
      <c r="R10" s="49"/>
    </row>
    <row r="11" spans="1:19" ht="21.95" customHeight="1" x14ac:dyDescent="0.25">
      <c r="A11" s="51"/>
      <c r="B11" s="51"/>
      <c r="C11" s="52"/>
      <c r="E11" s="23" t="s">
        <v>17</v>
      </c>
      <c r="F11" s="262">
        <v>14.71</v>
      </c>
      <c r="G11" s="262">
        <v>28.987171052631577</v>
      </c>
      <c r="H11" s="350">
        <v>1520</v>
      </c>
      <c r="I11" s="49">
        <v>44060.5</v>
      </c>
      <c r="J11" s="397">
        <v>-21701.3</v>
      </c>
      <c r="K11" s="382">
        <v>-0.4925341292087016</v>
      </c>
      <c r="L11" s="397">
        <v>-21701.3</v>
      </c>
      <c r="M11" s="197" t="s">
        <v>176</v>
      </c>
      <c r="N11" s="394" t="str">
        <f>HYPERLINK("http://finance.yahoo.com/q?s=" &amp; E11, "Link")</f>
        <v>Link</v>
      </c>
      <c r="O11" s="393">
        <v>0</v>
      </c>
      <c r="Q11" s="49"/>
      <c r="S11" s="49"/>
    </row>
    <row r="12" spans="1:19" ht="21.95" customHeight="1" x14ac:dyDescent="0.25">
      <c r="A12" s="51"/>
      <c r="B12" s="51"/>
      <c r="C12" s="52"/>
      <c r="E12" s="23" t="s">
        <v>32</v>
      </c>
      <c r="F12" s="262">
        <v>36.770000000000003</v>
      </c>
      <c r="G12" s="262">
        <v>38.552549999999997</v>
      </c>
      <c r="H12" s="350">
        <v>600</v>
      </c>
      <c r="I12" s="49">
        <v>23131.53</v>
      </c>
      <c r="J12" s="397">
        <v>-1069.5299999999952</v>
      </c>
      <c r="K12" s="382">
        <v>-4.6236889648025713E-2</v>
      </c>
      <c r="L12" s="397">
        <v>-864.50999999999522</v>
      </c>
      <c r="M12" s="196"/>
      <c r="N12" s="394" t="str">
        <f>HYPERLINK("http://finance.yahoo.com/q?s=" &amp; E12, "Link")</f>
        <v>Link</v>
      </c>
      <c r="O12" s="393">
        <v>1.5599999999999999E-2</v>
      </c>
      <c r="R12" s="49"/>
    </row>
    <row r="13" spans="1:19" ht="21.95" customHeight="1" x14ac:dyDescent="0.25">
      <c r="A13" s="51"/>
      <c r="B13" s="51"/>
      <c r="C13" s="52"/>
      <c r="E13" s="23" t="s">
        <v>63</v>
      </c>
      <c r="F13" s="262">
        <v>98.03</v>
      </c>
      <c r="G13" s="50">
        <v>92.174000000000035</v>
      </c>
      <c r="H13" s="350">
        <v>15</v>
      </c>
      <c r="I13" s="49">
        <v>1382.6100000000006</v>
      </c>
      <c r="J13" s="397">
        <v>87.839999999999463</v>
      </c>
      <c r="K13" s="382">
        <v>6.3532015535834013E-2</v>
      </c>
      <c r="L13" s="397">
        <v>87.839999999999463</v>
      </c>
      <c r="M13" s="196"/>
      <c r="N13" s="394" t="str">
        <f>HYPERLINK("http://finance.yahoo.com/q?s=" &amp; E13, "Link")</f>
        <v>Link</v>
      </c>
      <c r="O13" s="393">
        <v>1.4800000000000001E-2</v>
      </c>
    </row>
    <row r="14" spans="1:19" ht="21.95" customHeight="1" x14ac:dyDescent="0.25">
      <c r="A14" s="51"/>
      <c r="B14" s="51"/>
      <c r="C14" s="52"/>
      <c r="E14" s="23" t="s">
        <v>225</v>
      </c>
      <c r="F14" s="262">
        <v>12.72</v>
      </c>
      <c r="G14" s="262">
        <v>12.671325</v>
      </c>
      <c r="H14" s="350">
        <v>400</v>
      </c>
      <c r="I14" s="49">
        <v>5068.53</v>
      </c>
      <c r="J14" s="397">
        <v>19.470000000000255</v>
      </c>
      <c r="K14" s="382">
        <v>3.8413504507224883E-3</v>
      </c>
      <c r="L14" s="397">
        <v>19.470000000000255</v>
      </c>
      <c r="M14" s="165" t="s">
        <v>229</v>
      </c>
      <c r="N14" s="394" t="str">
        <f>HYPERLINK("http://finance.yahoo.com/q?s=" &amp; E14, "Link")</f>
        <v>Link</v>
      </c>
      <c r="O14" s="393">
        <v>4.8399999999999999E-2</v>
      </c>
      <c r="Q14" s="152"/>
    </row>
    <row r="15" spans="1:19" ht="21.95" customHeight="1" x14ac:dyDescent="0.25">
      <c r="A15" s="51"/>
      <c r="B15" s="51"/>
      <c r="C15" s="52"/>
      <c r="E15" s="23" t="s">
        <v>9</v>
      </c>
      <c r="F15" s="262">
        <v>4.96</v>
      </c>
      <c r="G15" s="262">
        <v>4.96</v>
      </c>
      <c r="H15" s="350">
        <v>0</v>
      </c>
      <c r="I15" s="49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>HYPERLINK("http://finance.yahoo.com/q?s=" &amp; E15, "Link")</f>
        <v>Link</v>
      </c>
      <c r="O15" s="393">
        <v>8.8599999999999998E-2</v>
      </c>
    </row>
    <row r="16" spans="1:19" ht="21.95" customHeight="1" x14ac:dyDescent="0.25">
      <c r="A16" s="52"/>
      <c r="B16" s="51"/>
      <c r="C16" s="52"/>
      <c r="E16" s="23" t="s">
        <v>55</v>
      </c>
      <c r="F16" s="262">
        <v>84.86</v>
      </c>
      <c r="G16" s="262">
        <v>89.084800000000001</v>
      </c>
      <c r="H16" s="350">
        <v>100</v>
      </c>
      <c r="I16" s="49">
        <v>8908.48</v>
      </c>
      <c r="J16" s="397">
        <v>-422.47999999999956</v>
      </c>
      <c r="K16" s="382">
        <v>-4.7424476453895636E-2</v>
      </c>
      <c r="L16" s="397">
        <v>-422.47999999999956</v>
      </c>
      <c r="M16" s="196"/>
      <c r="N16" s="394" t="str">
        <f>HYPERLINK("http://finance.yahoo.com/q?s=" &amp; E16, "Link")</f>
        <v>Link</v>
      </c>
      <c r="O16" s="393">
        <v>2.2800000000000001E-2</v>
      </c>
      <c r="Q16" s="152"/>
    </row>
    <row r="17" spans="1:19" ht="21.95" customHeight="1" x14ac:dyDescent="0.25">
      <c r="A17" s="51"/>
      <c r="B17" s="51"/>
      <c r="C17" s="52"/>
      <c r="E17" s="23" t="s">
        <v>180</v>
      </c>
      <c r="F17" s="262">
        <v>71.94</v>
      </c>
      <c r="G17" s="262">
        <v>71.94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>HYPERLINK("http://finance.yahoo.com/q?s=" &amp; E17, "Link")</f>
        <v>Link</v>
      </c>
      <c r="O17" s="393">
        <v>2.8000000000000001E-2</v>
      </c>
      <c r="S17" s="49"/>
    </row>
    <row r="18" spans="1:19" ht="21.95" customHeight="1" x14ac:dyDescent="0.25">
      <c r="A18" s="51"/>
      <c r="B18" s="51"/>
      <c r="C18" s="52"/>
      <c r="E18" s="23" t="s">
        <v>56</v>
      </c>
      <c r="F18" s="262">
        <v>28.89</v>
      </c>
      <c r="G18" s="262">
        <v>28.89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>HYPERLINK("http://finance.yahoo.com/q?s=" &amp; E18, "Link")</f>
        <v>Link</v>
      </c>
      <c r="O18" s="393">
        <v>5.3999999999999999E-2</v>
      </c>
      <c r="Q18" s="152"/>
    </row>
    <row r="19" spans="1:19" ht="21.95" customHeight="1" x14ac:dyDescent="0.25">
      <c r="A19" s="52"/>
      <c r="B19" s="159"/>
      <c r="C19" s="351"/>
      <c r="E19" s="23" t="s">
        <v>22</v>
      </c>
      <c r="F19" s="262">
        <v>60.15</v>
      </c>
      <c r="G19" s="262">
        <v>60.15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>HYPERLINK("http://finance.yahoo.com/q?s=" &amp; E19, "Link")</f>
        <v>Link</v>
      </c>
      <c r="O19" s="393">
        <v>1.8100000000000002E-2</v>
      </c>
    </row>
    <row r="20" spans="1:19" ht="21.95" customHeight="1" x14ac:dyDescent="0.25">
      <c r="A20" s="51"/>
      <c r="B20" s="51"/>
      <c r="C20" s="52"/>
      <c r="E20" s="23" t="s">
        <v>27</v>
      </c>
      <c r="F20" s="262">
        <v>32.75</v>
      </c>
      <c r="G20" s="262">
        <v>32.75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>HYPERLINK("http://finance.yahoo.com/q?s=" &amp; E20, "Link")</f>
        <v>Link</v>
      </c>
      <c r="O20" s="393">
        <v>3.3300000000000003E-2</v>
      </c>
      <c r="Q20" s="49"/>
    </row>
    <row r="21" spans="1:19" ht="21.95" customHeight="1" x14ac:dyDescent="0.25">
      <c r="A21" s="51"/>
      <c r="B21" s="51"/>
      <c r="C21" s="52"/>
      <c r="E21" s="23" t="s">
        <v>181</v>
      </c>
      <c r="F21" s="262">
        <v>42.71</v>
      </c>
      <c r="G21" s="262">
        <v>42.71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>HYPERLINK("http://finance.yahoo.com/q?s=" &amp; E21, "Link")</f>
        <v>Link</v>
      </c>
      <c r="O21" s="393">
        <v>4.3700000000000003E-2</v>
      </c>
      <c r="Q21" s="152"/>
    </row>
    <row r="22" spans="1:19" ht="21.95" customHeight="1" x14ac:dyDescent="0.25">
      <c r="A22" s="52"/>
      <c r="B22" s="52"/>
      <c r="C22" s="52"/>
      <c r="E22" s="23" t="s">
        <v>15</v>
      </c>
      <c r="F22" s="262">
        <v>21.04</v>
      </c>
      <c r="G22" s="262">
        <v>21.04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>HYPERLINK("http://finance.yahoo.com/q?s=" &amp; E22, "Link")</f>
        <v>Link</v>
      </c>
      <c r="O22" s="393">
        <v>0</v>
      </c>
    </row>
    <row r="23" spans="1:19" ht="21.95" customHeight="1" x14ac:dyDescent="0.25">
      <c r="A23" s="51"/>
      <c r="B23" s="51"/>
      <c r="C23" s="52"/>
      <c r="E23" s="23" t="s">
        <v>24</v>
      </c>
      <c r="F23" s="262">
        <v>50.08</v>
      </c>
      <c r="G23" s="262">
        <v>50.08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>HYPERLINK("http://finance.yahoo.com/q?s=" &amp; E23, "Link")</f>
        <v>Link</v>
      </c>
      <c r="O23" s="393">
        <v>0</v>
      </c>
      <c r="Q23" s="152"/>
    </row>
    <row r="24" spans="1:19" ht="21.95" customHeight="1" x14ac:dyDescent="0.25">
      <c r="A24" s="51"/>
      <c r="B24" s="51"/>
      <c r="C24" s="51"/>
      <c r="E24" s="23" t="s">
        <v>218</v>
      </c>
      <c r="F24" s="262">
        <v>36.549999999999997</v>
      </c>
      <c r="G24" s="262">
        <v>33.652749999999997</v>
      </c>
      <c r="H24" s="350">
        <v>160</v>
      </c>
      <c r="I24" s="463">
        <v>5384.44</v>
      </c>
      <c r="J24" s="397">
        <v>463.5600000000004</v>
      </c>
      <c r="K24" s="382">
        <v>8.6092518442029253E-2</v>
      </c>
      <c r="L24" s="397">
        <v>463.5600000000004</v>
      </c>
      <c r="M24" s="196"/>
      <c r="N24" s="394" t="str">
        <f>HYPERLINK("http://finance.yahoo.com/q?s=" &amp; E24, "Link")</f>
        <v>Link</v>
      </c>
      <c r="O24" s="393">
        <v>1.3299999999999999E-2</v>
      </c>
    </row>
    <row r="25" spans="1:19" ht="21.95" customHeight="1" x14ac:dyDescent="0.25">
      <c r="A25" s="159"/>
      <c r="B25" s="51"/>
      <c r="C25" s="52"/>
      <c r="E25" s="23" t="s">
        <v>318</v>
      </c>
      <c r="F25" s="262">
        <v>26.57</v>
      </c>
      <c r="G25" s="262">
        <v>25</v>
      </c>
      <c r="H25" s="350">
        <v>100</v>
      </c>
      <c r="I25" s="49">
        <v>2500</v>
      </c>
      <c r="J25" s="397">
        <v>157</v>
      </c>
      <c r="K25" s="382">
        <v>6.2800000000000009E-2</v>
      </c>
      <c r="L25" s="397">
        <v>157</v>
      </c>
      <c r="M25" s="385"/>
      <c r="N25" s="394" t="str">
        <f>HYPERLINK("http://finance.yahoo.com/q?s=" &amp; E25, "Link")</f>
        <v>Link</v>
      </c>
      <c r="O25" s="393">
        <v>2.9000000000000001E-2</v>
      </c>
    </row>
    <row r="26" spans="1:19" ht="21.95" customHeight="1" x14ac:dyDescent="0.25">
      <c r="A26" s="51"/>
      <c r="B26" s="51"/>
      <c r="C26" s="52"/>
      <c r="E26" s="23" t="s">
        <v>50</v>
      </c>
      <c r="F26" s="262">
        <v>15.68</v>
      </c>
      <c r="G26" s="262">
        <v>17.668244833333155</v>
      </c>
      <c r="H26" s="350">
        <v>6000</v>
      </c>
      <c r="I26" s="49">
        <v>106009.46899999894</v>
      </c>
      <c r="J26" s="397">
        <v>-11929.468999998877</v>
      </c>
      <c r="K26" s="382">
        <v>-0.11253210786292168</v>
      </c>
      <c r="L26" s="397">
        <v>-11929.468999998877</v>
      </c>
      <c r="M26" s="165"/>
      <c r="N26" s="394" t="str">
        <f>HYPERLINK("http://finance.yahoo.com/q?s=" &amp; E26, "Link")</f>
        <v>Link</v>
      </c>
      <c r="O26" s="393">
        <v>1.52E-2</v>
      </c>
    </row>
    <row r="27" spans="1:19" ht="21.95" customHeight="1" x14ac:dyDescent="0.25">
      <c r="A27" s="51"/>
      <c r="B27" s="52"/>
      <c r="C27" s="52"/>
      <c r="E27" s="23" t="s">
        <v>34</v>
      </c>
      <c r="F27" s="262">
        <v>12.5</v>
      </c>
      <c r="G27" s="262">
        <v>16.232002888888974</v>
      </c>
      <c r="H27" s="350">
        <v>4500</v>
      </c>
      <c r="I27" s="49">
        <v>73044.013000000385</v>
      </c>
      <c r="J27" s="397">
        <v>-16794.013000000385</v>
      </c>
      <c r="K27" s="382">
        <v>-0.22991635193975851</v>
      </c>
      <c r="L27" s="397">
        <v>-16794.013000000385</v>
      </c>
      <c r="M27" s="165"/>
      <c r="N27" s="394" t="str">
        <f>HYPERLINK("http://finance.yahoo.com/q?s=" &amp; E27, "Link")</f>
        <v>Link</v>
      </c>
      <c r="O27" s="393">
        <v>0</v>
      </c>
      <c r="S27" s="49"/>
    </row>
    <row r="28" spans="1:19" ht="21.95" customHeight="1" x14ac:dyDescent="0.25">
      <c r="A28" s="51"/>
      <c r="B28" s="51"/>
      <c r="C28" s="52"/>
      <c r="E28" s="23" t="s">
        <v>246</v>
      </c>
      <c r="F28" s="262">
        <v>43.48</v>
      </c>
      <c r="G28" s="262">
        <v>43.48</v>
      </c>
      <c r="H28" s="350">
        <v>0</v>
      </c>
      <c r="I28" s="49">
        <v>0</v>
      </c>
      <c r="J28" s="397">
        <v>0</v>
      </c>
      <c r="K28" s="382">
        <v>0</v>
      </c>
      <c r="L28" s="397">
        <v>439.77999999999975</v>
      </c>
      <c r="M28" s="165"/>
      <c r="N28" s="394" t="str">
        <f>HYPERLINK("http://finance.yahoo.com/q?s=" &amp; E28, "Link")</f>
        <v>Link</v>
      </c>
      <c r="O28" s="393">
        <v>0</v>
      </c>
      <c r="Q28" s="152"/>
    </row>
    <row r="29" spans="1:19" ht="21.95" customHeight="1" x14ac:dyDescent="0.25">
      <c r="A29" s="51"/>
      <c r="B29" s="52"/>
      <c r="C29" s="52"/>
      <c r="E29" s="23" t="s">
        <v>212</v>
      </c>
      <c r="F29" s="262">
        <v>55.61</v>
      </c>
      <c r="G29" s="262">
        <v>54.651100000000007</v>
      </c>
      <c r="H29" s="350">
        <v>100</v>
      </c>
      <c r="I29" s="49">
        <v>5465.1100000000006</v>
      </c>
      <c r="J29" s="397">
        <v>95.889999999999418</v>
      </c>
      <c r="K29" s="382">
        <v>1.7545849946295548E-2</v>
      </c>
      <c r="L29" s="397">
        <v>95.889999999999418</v>
      </c>
      <c r="M29" s="165"/>
      <c r="N29" s="394" t="str">
        <f>HYPERLINK("http://finance.yahoo.com/q?s=" &amp; E29, "Link")</f>
        <v>Link</v>
      </c>
      <c r="O29" s="393">
        <v>1.21E-2</v>
      </c>
      <c r="Q29" s="152"/>
    </row>
    <row r="30" spans="1:19" ht="21.95" customHeight="1" x14ac:dyDescent="0.25">
      <c r="A30" s="51"/>
      <c r="B30" s="51"/>
      <c r="C30" s="52"/>
      <c r="E30" s="23" t="s">
        <v>47</v>
      </c>
      <c r="F30" s="262">
        <v>85.2</v>
      </c>
      <c r="G30" s="262">
        <v>85.2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>HYPERLINK("http://finance.yahoo.com/q?s=" &amp; E30, "Link")</f>
        <v>Link</v>
      </c>
      <c r="O30" s="393">
        <v>2.87E-2</v>
      </c>
      <c r="Q30" s="152"/>
    </row>
    <row r="31" spans="1:19" ht="21.95" customHeight="1" x14ac:dyDescent="0.25">
      <c r="A31" s="51"/>
      <c r="B31" s="51"/>
      <c r="C31" s="52"/>
      <c r="E31" s="23" t="s">
        <v>183</v>
      </c>
      <c r="F31" s="262">
        <v>48.78</v>
      </c>
      <c r="G31" s="262">
        <v>48.78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>HYPERLINK("http://finance.yahoo.com/q?s=" &amp; E31, "Link")</f>
        <v>Link</v>
      </c>
      <c r="O31" s="393">
        <v>1.6199999999999999E-2</v>
      </c>
    </row>
    <row r="32" spans="1:19" ht="21.95" customHeight="1" x14ac:dyDescent="0.25">
      <c r="A32" s="51"/>
      <c r="B32" s="51"/>
      <c r="C32" s="52"/>
      <c r="E32" s="23" t="s">
        <v>274</v>
      </c>
      <c r="F32" s="262">
        <v>84.15</v>
      </c>
      <c r="G32" s="262">
        <v>80.590545454545449</v>
      </c>
      <c r="H32" s="350">
        <v>55</v>
      </c>
      <c r="I32" s="49">
        <v>4432.4799999999996</v>
      </c>
      <c r="J32" s="397">
        <v>195.77000000000044</v>
      </c>
      <c r="K32" s="382">
        <v>4.4167147962314697E-2</v>
      </c>
      <c r="L32" s="397">
        <v>195.77000000000044</v>
      </c>
      <c r="M32" s="385"/>
      <c r="N32" s="394" t="str">
        <f>HYPERLINK("http://finance.yahoo.com/q?s=" &amp; E32, "Link")</f>
        <v>Link</v>
      </c>
      <c r="O32" s="393">
        <v>2.3599999999999999E-2</v>
      </c>
    </row>
    <row r="33" spans="1:21" ht="21.95" customHeight="1" x14ac:dyDescent="0.25">
      <c r="A33" s="51"/>
      <c r="B33" s="51"/>
      <c r="C33" s="52"/>
      <c r="E33" s="23" t="s">
        <v>184</v>
      </c>
      <c r="F33" s="262">
        <v>209.92080000000001</v>
      </c>
      <c r="G33" s="262">
        <v>209.92080000000001</v>
      </c>
      <c r="H33" s="350">
        <v>0</v>
      </c>
      <c r="I33" s="49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>HYPERLINK("http://finance.yahoo.com/q?s=" &amp; E33, "Link")</f>
        <v>Link</v>
      </c>
      <c r="O33" s="393">
        <v>0</v>
      </c>
      <c r="R33" s="49"/>
      <c r="T33" s="380"/>
      <c r="U33" s="380"/>
    </row>
    <row r="34" spans="1:21" ht="21.95" customHeight="1" x14ac:dyDescent="0.25">
      <c r="A34" s="51"/>
      <c r="B34" s="51"/>
      <c r="C34" s="52"/>
      <c r="E34" s="23" t="s">
        <v>179</v>
      </c>
      <c r="F34" s="262">
        <v>62.6</v>
      </c>
      <c r="G34" s="262">
        <v>59.00716666666667</v>
      </c>
      <c r="H34" s="350">
        <v>60</v>
      </c>
      <c r="I34" s="49">
        <v>3540.4300000000003</v>
      </c>
      <c r="J34" s="397">
        <v>215.56999999999971</v>
      </c>
      <c r="K34" s="382">
        <v>6.0888084215759065E-2</v>
      </c>
      <c r="L34" s="397">
        <v>630.15999999999985</v>
      </c>
      <c r="M34" s="196"/>
      <c r="N34" s="394" t="str">
        <f>HYPERLINK("http://finance.yahoo.com/q?s=" &amp; E34, "Link")</f>
        <v>Link</v>
      </c>
      <c r="O34" s="393">
        <v>1.7299999999999999E-2</v>
      </c>
      <c r="Q34" s="152"/>
    </row>
    <row r="35" spans="1:21" ht="21.95" customHeight="1" x14ac:dyDescent="0.25">
      <c r="A35" s="51"/>
      <c r="B35" s="51"/>
      <c r="C35" s="52"/>
      <c r="E35" s="23" t="s">
        <v>39</v>
      </c>
      <c r="F35" s="262">
        <v>30.9</v>
      </c>
      <c r="G35" s="262">
        <v>30.9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>HYPERLINK("http://finance.yahoo.com/q?s=" &amp; E35, "Link")</f>
        <v>Link</v>
      </c>
      <c r="O35" s="393">
        <v>3.5200000000000002E-2</v>
      </c>
      <c r="Q35" s="152"/>
    </row>
    <row r="36" spans="1:21" ht="21.95" customHeight="1" x14ac:dyDescent="0.25">
      <c r="A36" s="52"/>
      <c r="B36" s="52"/>
      <c r="C36" s="52"/>
      <c r="E36" s="23" t="s">
        <v>0</v>
      </c>
      <c r="F36" s="262">
        <v>149.22999999999999</v>
      </c>
      <c r="G36" s="262">
        <v>149.22999999999999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>HYPERLINK("http://finance.yahoo.com/q?s=" &amp; E36, "Link")</f>
        <v>Link</v>
      </c>
      <c r="O36" s="393">
        <v>4.1000000000000003E-3</v>
      </c>
    </row>
    <row r="37" spans="1:21" ht="21.95" customHeight="1" x14ac:dyDescent="0.25">
      <c r="A37" s="52"/>
      <c r="B37" s="52"/>
      <c r="C37" s="52"/>
      <c r="E37" s="23" t="s">
        <v>13</v>
      </c>
      <c r="F37" s="262">
        <v>41.37</v>
      </c>
      <c r="G37" s="262">
        <v>44.223444444444446</v>
      </c>
      <c r="H37" s="350">
        <v>450</v>
      </c>
      <c r="I37" s="49">
        <v>19900.55</v>
      </c>
      <c r="J37" s="397">
        <v>-1284.0499999999993</v>
      </c>
      <c r="K37" s="382">
        <v>-6.4523342319684734E-2</v>
      </c>
      <c r="L37" s="397">
        <v>-1284.0499999999993</v>
      </c>
      <c r="M37" s="196"/>
      <c r="N37" s="394" t="str">
        <f>HYPERLINK("http://finance.yahoo.com/q?s=" &amp; E37, "Link")</f>
        <v>Link</v>
      </c>
      <c r="O37" s="393">
        <v>0</v>
      </c>
    </row>
    <row r="38" spans="1:21" ht="21.95" customHeight="1" x14ac:dyDescent="0.25">
      <c r="A38" s="51"/>
      <c r="B38" s="51"/>
      <c r="C38" s="52"/>
      <c r="E38" s="23" t="s">
        <v>51</v>
      </c>
      <c r="F38" s="262">
        <v>140.86000000000001</v>
      </c>
      <c r="G38" s="262">
        <v>140.86000000000001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>HYPERLINK("http://finance.yahoo.com/q?s=" &amp; E38, "Link")</f>
        <v>Link</v>
      </c>
      <c r="O38" s="393">
        <v>1.7999999999999999E-2</v>
      </c>
      <c r="Q38" s="152"/>
    </row>
    <row r="39" spans="1:21" ht="21.95" customHeight="1" x14ac:dyDescent="0.25">
      <c r="A39" s="51"/>
      <c r="B39" s="51"/>
      <c r="C39" s="52"/>
      <c r="E39" s="23" t="s">
        <v>42</v>
      </c>
      <c r="F39" s="262">
        <v>87.34</v>
      </c>
      <c r="G39" s="262">
        <v>87.34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>HYPERLINK("http://finance.yahoo.com/q?s=" &amp; E39, "Link")</f>
        <v>Link</v>
      </c>
      <c r="O39" s="393">
        <v>2.87E-2</v>
      </c>
      <c r="Q39" s="152"/>
    </row>
    <row r="40" spans="1:21" ht="21.95" customHeight="1" x14ac:dyDescent="0.25">
      <c r="A40" s="61"/>
      <c r="B40" s="62"/>
      <c r="C40" s="61"/>
      <c r="E40" s="23" t="s">
        <v>54</v>
      </c>
      <c r="F40" s="262">
        <v>102.73</v>
      </c>
      <c r="G40" s="262">
        <v>102.73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>HYPERLINK("http://finance.yahoo.com/q?s=" &amp; E40, "Link")</f>
        <v>Link</v>
      </c>
      <c r="O40" s="393">
        <v>2.6700000000000002E-2</v>
      </c>
    </row>
    <row r="41" spans="1:21" ht="21.95" customHeight="1" x14ac:dyDescent="0.25">
      <c r="A41" s="61"/>
      <c r="B41" s="62"/>
      <c r="C41" s="61"/>
      <c r="E41" s="23" t="s">
        <v>315</v>
      </c>
      <c r="F41" s="262">
        <v>46.72</v>
      </c>
      <c r="G41" s="262">
        <v>45.25</v>
      </c>
      <c r="H41" s="350">
        <v>100</v>
      </c>
      <c r="I41" s="49">
        <v>4525</v>
      </c>
      <c r="J41" s="397">
        <v>147</v>
      </c>
      <c r="K41" s="382">
        <v>3.2486187845303841E-2</v>
      </c>
      <c r="L41" s="397">
        <v>147</v>
      </c>
      <c r="M41" s="385"/>
      <c r="N41" s="394" t="str">
        <f>HYPERLINK("http://finance.yahoo.com/q?s=" &amp; E41, "Link")</f>
        <v>Link</v>
      </c>
      <c r="O41" s="393">
        <v>0</v>
      </c>
      <c r="Q41" s="152"/>
      <c r="R41" s="49"/>
    </row>
    <row r="42" spans="1:21" ht="21.95" customHeight="1" x14ac:dyDescent="0.25">
      <c r="A42" s="159"/>
      <c r="B42" s="51"/>
      <c r="C42" s="52"/>
      <c r="E42" s="23" t="s">
        <v>182</v>
      </c>
      <c r="F42" s="262">
        <v>47.03</v>
      </c>
      <c r="G42" s="262">
        <v>46.438374999999965</v>
      </c>
      <c r="H42" s="350">
        <v>80</v>
      </c>
      <c r="I42" s="49">
        <v>3715.069999999997</v>
      </c>
      <c r="J42" s="397">
        <v>47.330000000002201</v>
      </c>
      <c r="K42" s="382">
        <v>1.2740002207227029E-2</v>
      </c>
      <c r="L42" s="397">
        <v>47.330000000002201</v>
      </c>
      <c r="M42" s="196"/>
      <c r="N42" s="394" t="str">
        <f>HYPERLINK("http://finance.yahoo.com/q?s=" &amp; E42, "Link")</f>
        <v>Link</v>
      </c>
      <c r="O42" s="393">
        <v>3.3000000000000002E-2</v>
      </c>
    </row>
    <row r="43" spans="1:21" ht="21.95" customHeight="1" x14ac:dyDescent="0.25">
      <c r="A43" s="51"/>
      <c r="B43" s="51"/>
      <c r="C43" s="52"/>
      <c r="E43" s="23" t="s">
        <v>53</v>
      </c>
      <c r="F43" s="262">
        <v>57.91</v>
      </c>
      <c r="G43" s="262">
        <v>57.91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>HYPERLINK("http://finance.yahoo.com/q?s=" &amp; E43, "Link")</f>
        <v>Link</v>
      </c>
      <c r="O43" s="393">
        <v>8.0999999999999996E-3</v>
      </c>
      <c r="Q43" s="152"/>
    </row>
    <row r="44" spans="1:21" ht="21.95" customHeight="1" x14ac:dyDescent="0.25">
      <c r="A44" s="52"/>
      <c r="B44" s="52"/>
      <c r="C44" s="52"/>
      <c r="E44" s="23"/>
      <c r="H44" s="350"/>
      <c r="J44" s="397"/>
      <c r="K44" s="382"/>
      <c r="L44" s="397"/>
      <c r="M44" s="196"/>
      <c r="N44" s="394"/>
      <c r="O44" s="393"/>
      <c r="R44" s="49"/>
    </row>
    <row r="45" spans="1:21" ht="21.95" customHeight="1" x14ac:dyDescent="0.25">
      <c r="A45" s="51"/>
      <c r="B45" s="51"/>
      <c r="C45" s="52"/>
      <c r="E45" s="23"/>
      <c r="H45" s="350"/>
      <c r="J45" s="397"/>
      <c r="K45" s="382"/>
      <c r="L45" s="397"/>
      <c r="M45" s="385"/>
      <c r="N45" s="394"/>
      <c r="O45" s="393"/>
      <c r="Q45" s="152"/>
    </row>
  </sheetData>
  <sortState ref="A2:U45">
    <sortCondition ref="E1"/>
  </sortState>
  <conditionalFormatting sqref="J2:K45">
    <cfRule type="expression" dxfId="663" priority="46">
      <formula>$J2&lt;0</formula>
    </cfRule>
    <cfRule type="expression" dxfId="662" priority="47">
      <formula>$J2&gt;0</formula>
    </cfRule>
  </conditionalFormatting>
  <conditionalFormatting sqref="O1:O1048576">
    <cfRule type="expression" dxfId="661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60" priority="4">
      <formula>$H2=0</formula>
    </cfRule>
  </conditionalFormatting>
  <conditionalFormatting sqref="J2:K200">
    <cfRule type="expression" dxfId="659" priority="5">
      <formula>$J2=0</formula>
    </cfRule>
  </conditionalFormatting>
  <conditionalFormatting sqref="L1:L1048576">
    <cfRule type="expression" dxfId="658" priority="3">
      <formula>$L2=0</formula>
    </cfRule>
  </conditionalFormatting>
  <conditionalFormatting sqref="L2:L45">
    <cfRule type="expression" dxfId="657" priority="1">
      <formula>$L2&lt;0</formula>
    </cfRule>
    <cfRule type="expression" dxfId="656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42552</v>
      </c>
      <c r="X2" s="10">
        <v>242.57</v>
      </c>
      <c r="Y2" s="10">
        <v>246.55</v>
      </c>
      <c r="Z2" s="10">
        <v>241.59</v>
      </c>
      <c r="AA2" s="10">
        <v>245.06</v>
      </c>
      <c r="AB2" s="95">
        <v>1464400</v>
      </c>
      <c r="AC2" s="10">
        <v>245.06</v>
      </c>
      <c r="AD2" s="2">
        <f>Y2-Z2</f>
        <v>4.960000000000008</v>
      </c>
      <c r="AE2" s="138">
        <f>AC2/AC3-1</f>
        <v>1.3398395500785698E-2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245.06</v>
      </c>
      <c r="W3" s="133">
        <v>42551</v>
      </c>
      <c r="X3" s="10">
        <v>239.31</v>
      </c>
      <c r="Y3" s="10">
        <v>241.9</v>
      </c>
      <c r="Z3" s="10">
        <v>236.67</v>
      </c>
      <c r="AA3" s="10">
        <v>241.82</v>
      </c>
      <c r="AB3" s="95">
        <v>2084100</v>
      </c>
      <c r="AC3" s="10">
        <v>241.82</v>
      </c>
      <c r="AD3" s="2">
        <f t="shared" ref="AD3:AD66" si="0">Y3-Z3</f>
        <v>5.2300000000000182</v>
      </c>
      <c r="AE3" s="138">
        <f t="shared" ref="AE3:AE66" si="1">AC3/AC4-1</f>
        <v>1.2180318948558089E-2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245.06</v>
      </c>
      <c r="T4" s="1"/>
      <c r="W4" s="133">
        <v>42550</v>
      </c>
      <c r="X4" s="10">
        <v>232.87</v>
      </c>
      <c r="Y4" s="10">
        <v>239.85</v>
      </c>
      <c r="Z4" s="10">
        <v>232</v>
      </c>
      <c r="AA4" s="10">
        <v>238.91</v>
      </c>
      <c r="AB4" s="95">
        <v>2878900</v>
      </c>
      <c r="AC4" s="10">
        <v>238.91</v>
      </c>
      <c r="AD4" s="2">
        <f t="shared" si="0"/>
        <v>7.8499999999999943</v>
      </c>
      <c r="AE4" s="138">
        <f t="shared" si="1"/>
        <v>4.5466479957990469E-2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42549</v>
      </c>
      <c r="X5" s="10">
        <v>225.68</v>
      </c>
      <c r="Y5" s="10">
        <v>229.75</v>
      </c>
      <c r="Z5" s="10">
        <v>225.68</v>
      </c>
      <c r="AA5" s="10">
        <v>228.52</v>
      </c>
      <c r="AB5" s="95">
        <v>2061400</v>
      </c>
      <c r="AC5" s="10">
        <v>228.52</v>
      </c>
      <c r="AD5" s="2">
        <f t="shared" si="0"/>
        <v>4.0699999999999932</v>
      </c>
      <c r="AE5" s="138">
        <f t="shared" si="1"/>
        <v>1.7453250222618122E-2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42548</v>
      </c>
      <c r="X6" s="10">
        <v>227</v>
      </c>
      <c r="Y6" s="10">
        <v>229.54</v>
      </c>
      <c r="Z6" s="10">
        <v>223.02</v>
      </c>
      <c r="AA6" s="10">
        <v>224.6</v>
      </c>
      <c r="AB6" s="95">
        <v>2913900</v>
      </c>
      <c r="AC6" s="10">
        <v>224.6</v>
      </c>
      <c r="AD6" s="2">
        <f t="shared" si="0"/>
        <v>6.5199999999999818</v>
      </c>
      <c r="AE6" s="138">
        <f t="shared" si="1"/>
        <v>-1.9299624486944444E-2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42545</v>
      </c>
      <c r="X7" s="10">
        <v>232</v>
      </c>
      <c r="Y7" s="10">
        <v>235.3</v>
      </c>
      <c r="Z7" s="10">
        <v>229</v>
      </c>
      <c r="AA7" s="10">
        <v>229.02</v>
      </c>
      <c r="AB7" s="95">
        <v>2639800</v>
      </c>
      <c r="AC7" s="10">
        <v>229.02</v>
      </c>
      <c r="AD7" s="2">
        <f t="shared" si="0"/>
        <v>6.3000000000000114</v>
      </c>
      <c r="AE7" s="138">
        <f t="shared" si="1"/>
        <v>-4.0231330148353006E-2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42544</v>
      </c>
      <c r="X8" s="10">
        <v>237.18</v>
      </c>
      <c r="Y8" s="10">
        <v>238.79</v>
      </c>
      <c r="Z8" s="10">
        <v>235.76</v>
      </c>
      <c r="AA8" s="10">
        <v>238.62</v>
      </c>
      <c r="AB8" s="95">
        <v>1398500</v>
      </c>
      <c r="AC8" s="10">
        <v>238.62</v>
      </c>
      <c r="AD8" s="2">
        <f t="shared" si="0"/>
        <v>3.0300000000000011</v>
      </c>
      <c r="AE8" s="138">
        <f t="shared" si="1"/>
        <v>1.7135549872122846E-2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253</v>
      </c>
      <c r="Q9" s="138">
        <f>IF(Q2=0, 0, Q8/Q6)</f>
        <v>0</v>
      </c>
      <c r="T9" s="158"/>
      <c r="W9" s="133">
        <v>42543</v>
      </c>
      <c r="X9" s="10">
        <v>233.66</v>
      </c>
      <c r="Y9" s="10">
        <v>238.48</v>
      </c>
      <c r="Z9" s="10">
        <v>232.16</v>
      </c>
      <c r="AA9" s="10">
        <v>234.6</v>
      </c>
      <c r="AB9" s="95">
        <v>2608300</v>
      </c>
      <c r="AC9" s="10">
        <v>234.6</v>
      </c>
      <c r="AD9" s="2">
        <f t="shared" si="0"/>
        <v>6.3199999999999932</v>
      </c>
      <c r="AE9" s="138">
        <f t="shared" si="1"/>
        <v>6.8669527896996208E-3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252</v>
      </c>
      <c r="P10" s="34"/>
      <c r="Q10" s="2">
        <f>M39</f>
        <v>1659.3600000000079</v>
      </c>
      <c r="W10" s="133">
        <v>42542</v>
      </c>
      <c r="X10" s="10">
        <v>238</v>
      </c>
      <c r="Y10" s="10">
        <v>238.99</v>
      </c>
      <c r="Z10" s="10">
        <v>232.99</v>
      </c>
      <c r="AA10" s="10">
        <v>233</v>
      </c>
      <c r="AB10" s="95">
        <v>1892400</v>
      </c>
      <c r="AC10" s="10">
        <v>233</v>
      </c>
      <c r="AD10" s="2">
        <f t="shared" si="0"/>
        <v>6</v>
      </c>
      <c r="AE10" s="138">
        <f t="shared" si="1"/>
        <v>-1.8492775601331113E-2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42541</v>
      </c>
      <c r="X11" s="10">
        <v>241</v>
      </c>
      <c r="Y11" s="10">
        <v>242.5</v>
      </c>
      <c r="Z11" s="10">
        <v>237.17</v>
      </c>
      <c r="AA11" s="10">
        <v>237.39</v>
      </c>
      <c r="AB11" s="95">
        <v>1394200</v>
      </c>
      <c r="AC11" s="10">
        <v>237.39</v>
      </c>
      <c r="AD11" s="2">
        <f t="shared" si="0"/>
        <v>5.3300000000000125</v>
      </c>
      <c r="AE11" s="138">
        <f t="shared" si="1"/>
        <v>-3.4423407917384408E-3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42538</v>
      </c>
      <c r="X12" s="10">
        <v>242.27</v>
      </c>
      <c r="Y12" s="10">
        <v>242.27</v>
      </c>
      <c r="Z12" s="10">
        <v>238.2</v>
      </c>
      <c r="AA12" s="10">
        <v>238.21</v>
      </c>
      <c r="AB12" s="95">
        <v>2219500</v>
      </c>
      <c r="AC12" s="10">
        <v>238.21</v>
      </c>
      <c r="AD12" s="2">
        <f t="shared" si="0"/>
        <v>4.0700000000000216</v>
      </c>
      <c r="AE12" s="138">
        <f t="shared" si="1"/>
        <v>-1.6433378752219285E-2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42537</v>
      </c>
      <c r="X13" s="10">
        <v>236.91</v>
      </c>
      <c r="Y13" s="10">
        <v>243.34</v>
      </c>
      <c r="Z13" s="10">
        <v>236.54</v>
      </c>
      <c r="AA13" s="10">
        <v>242.19</v>
      </c>
      <c r="AB13" s="95">
        <v>1991800</v>
      </c>
      <c r="AC13" s="10">
        <v>242.19</v>
      </c>
      <c r="AD13" s="2">
        <f t="shared" si="0"/>
        <v>6.8000000000000114</v>
      </c>
      <c r="AE13" s="138">
        <f t="shared" si="1"/>
        <v>1.3729019295969147E-2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42536</v>
      </c>
      <c r="X14" s="10">
        <v>242.38</v>
      </c>
      <c r="Y14" s="10">
        <v>242.99</v>
      </c>
      <c r="Z14" s="10">
        <v>238.59</v>
      </c>
      <c r="AA14" s="10">
        <v>238.91</v>
      </c>
      <c r="AB14" s="95">
        <v>2092500</v>
      </c>
      <c r="AC14" s="10">
        <v>238.91</v>
      </c>
      <c r="AD14" s="2">
        <f t="shared" si="0"/>
        <v>4.4000000000000057</v>
      </c>
      <c r="AE14" s="138">
        <f t="shared" si="1"/>
        <v>-1.1543235415804709E-2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42535</v>
      </c>
      <c r="X15" s="10">
        <v>243.35</v>
      </c>
      <c r="Y15" s="10">
        <v>245.01</v>
      </c>
      <c r="Z15" s="10">
        <v>240.16</v>
      </c>
      <c r="AA15" s="10">
        <v>241.7</v>
      </c>
      <c r="AB15" s="95">
        <v>1693000</v>
      </c>
      <c r="AC15" s="10">
        <v>241.7</v>
      </c>
      <c r="AD15" s="2">
        <f t="shared" si="0"/>
        <v>4.8499999999999943</v>
      </c>
      <c r="AE15" s="138">
        <f t="shared" si="1"/>
        <v>-1.0845099242889344E-2</v>
      </c>
    </row>
    <row r="16" spans="1:40" x14ac:dyDescent="0.25">
      <c r="G16" s="1"/>
      <c r="W16" s="133">
        <v>42534</v>
      </c>
      <c r="X16" s="10">
        <v>245.76</v>
      </c>
      <c r="Y16" s="10">
        <v>248.4</v>
      </c>
      <c r="Z16" s="10">
        <v>244.04</v>
      </c>
      <c r="AA16" s="10">
        <v>244.35</v>
      </c>
      <c r="AB16" s="95">
        <v>1622700</v>
      </c>
      <c r="AC16" s="10">
        <v>244.35</v>
      </c>
      <c r="AD16" s="2">
        <f t="shared" si="0"/>
        <v>4.3600000000000136</v>
      </c>
      <c r="AE16" s="138">
        <f t="shared" si="1"/>
        <v>-7.2319505952138652E-3</v>
      </c>
    </row>
    <row r="17" spans="1:31" x14ac:dyDescent="0.25">
      <c r="G17" s="1"/>
      <c r="W17" s="133">
        <v>42531</v>
      </c>
      <c r="X17" s="10">
        <v>248.15</v>
      </c>
      <c r="Y17" s="10">
        <v>249.04</v>
      </c>
      <c r="Z17" s="10">
        <v>244.02</v>
      </c>
      <c r="AA17" s="10">
        <v>246.13</v>
      </c>
      <c r="AB17" s="95">
        <v>2448100</v>
      </c>
      <c r="AC17" s="10">
        <v>246.13</v>
      </c>
      <c r="AD17" s="2">
        <f t="shared" si="0"/>
        <v>5.0199999999999818</v>
      </c>
      <c r="AE17" s="138">
        <f t="shared" si="1"/>
        <v>-1.7288189730895187E-2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42530</v>
      </c>
      <c r="X18" s="10">
        <v>253.14</v>
      </c>
      <c r="Y18" s="10">
        <v>256.19</v>
      </c>
      <c r="Z18" s="10">
        <v>249.57</v>
      </c>
      <c r="AA18" s="10">
        <v>250.46</v>
      </c>
      <c r="AB18" s="95">
        <v>2848500</v>
      </c>
      <c r="AC18" s="10">
        <v>250.46</v>
      </c>
      <c r="AD18" s="2">
        <f t="shared" si="0"/>
        <v>6.6200000000000045</v>
      </c>
      <c r="AE18" s="138">
        <f t="shared" si="1"/>
        <v>-1.4596529881575226E-2</v>
      </c>
    </row>
    <row r="19" spans="1:31" x14ac:dyDescent="0.25">
      <c r="N19" s="2"/>
      <c r="W19" s="133">
        <v>42529</v>
      </c>
      <c r="X19" s="10">
        <v>255.03</v>
      </c>
      <c r="Y19" s="10">
        <v>256.79000000000002</v>
      </c>
      <c r="Z19" s="10">
        <v>251.41</v>
      </c>
      <c r="AA19" s="10">
        <v>254.17</v>
      </c>
      <c r="AB19" s="95">
        <v>3606500</v>
      </c>
      <c r="AC19" s="10">
        <v>254.17</v>
      </c>
      <c r="AD19" s="2">
        <f t="shared" si="0"/>
        <v>5.3800000000000239</v>
      </c>
      <c r="AE19" s="138">
        <f t="shared" si="1"/>
        <v>5.1807324211023964E-3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42528</v>
      </c>
      <c r="X20" s="10">
        <v>264.45</v>
      </c>
      <c r="Y20" s="10">
        <v>264.73</v>
      </c>
      <c r="Z20" s="10">
        <v>250.87</v>
      </c>
      <c r="AA20" s="10">
        <v>252.86</v>
      </c>
      <c r="AB20" s="95">
        <v>8860300</v>
      </c>
      <c r="AC20" s="10">
        <v>252.86</v>
      </c>
      <c r="AD20" s="2">
        <f t="shared" si="0"/>
        <v>13.860000000000014</v>
      </c>
      <c r="AE20" s="138">
        <f t="shared" si="1"/>
        <v>-0.12758763455699684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42527</v>
      </c>
      <c r="X21" s="10">
        <v>290</v>
      </c>
      <c r="Y21" s="10">
        <v>290.74</v>
      </c>
      <c r="Z21" s="10">
        <v>285.20999999999998</v>
      </c>
      <c r="AA21" s="10">
        <v>289.83999999999997</v>
      </c>
      <c r="AB21" s="95">
        <v>1616900</v>
      </c>
      <c r="AC21" s="10">
        <v>289.83999999999997</v>
      </c>
      <c r="AD21" s="2">
        <f t="shared" si="0"/>
        <v>5.5300000000000296</v>
      </c>
      <c r="AE21" s="138">
        <f t="shared" si="1"/>
        <v>-1.3437618440548249E-3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42524</v>
      </c>
      <c r="X22" s="10">
        <v>289.51</v>
      </c>
      <c r="Y22" s="10">
        <v>292.69</v>
      </c>
      <c r="Z22" s="10">
        <v>283.79000000000002</v>
      </c>
      <c r="AA22" s="10">
        <v>290.23</v>
      </c>
      <c r="AB22" s="95">
        <v>1467500</v>
      </c>
      <c r="AC22" s="10">
        <v>290.23</v>
      </c>
      <c r="AD22" s="2">
        <f t="shared" si="0"/>
        <v>8.8999999999999773</v>
      </c>
      <c r="AE22" s="138">
        <f t="shared" si="1"/>
        <v>1.7257446588203607E-3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42523</v>
      </c>
      <c r="X23" s="10">
        <v>286.88</v>
      </c>
      <c r="Y23" s="10">
        <v>289.91000000000003</v>
      </c>
      <c r="Z23" s="10">
        <v>286.56</v>
      </c>
      <c r="AA23" s="10">
        <v>289.73</v>
      </c>
      <c r="AB23" s="95">
        <v>1128200</v>
      </c>
      <c r="AC23" s="10">
        <v>289.73</v>
      </c>
      <c r="AD23" s="2">
        <f t="shared" si="0"/>
        <v>3.3500000000000227</v>
      </c>
      <c r="AE23" s="138">
        <f t="shared" si="1"/>
        <v>1.0145736001673678E-2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42522</v>
      </c>
      <c r="X24" s="10">
        <v>287.97000000000003</v>
      </c>
      <c r="Y24" s="10">
        <v>289.95</v>
      </c>
      <c r="Z24" s="10">
        <v>286.14</v>
      </c>
      <c r="AA24" s="10">
        <v>286.82</v>
      </c>
      <c r="AB24" s="95">
        <v>1417400</v>
      </c>
      <c r="AC24" s="10">
        <v>286.82</v>
      </c>
      <c r="AD24" s="2">
        <f t="shared" si="0"/>
        <v>3.8100000000000023</v>
      </c>
      <c r="AE24" s="138">
        <f t="shared" si="1"/>
        <v>-1.0043833914334166E-2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42521</v>
      </c>
      <c r="X25" s="10">
        <v>285</v>
      </c>
      <c r="Y25" s="10">
        <v>291.63</v>
      </c>
      <c r="Z25" s="10">
        <v>284.66000000000003</v>
      </c>
      <c r="AA25" s="10">
        <v>289.73</v>
      </c>
      <c r="AB25" s="95">
        <v>2138200</v>
      </c>
      <c r="AC25" s="10">
        <v>289.73</v>
      </c>
      <c r="AD25" s="2">
        <f t="shared" si="0"/>
        <v>6.9699999999999704</v>
      </c>
      <c r="AE25" s="138">
        <f t="shared" si="1"/>
        <v>2.4541178966724475E-2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42517</v>
      </c>
      <c r="X26" s="10">
        <v>282</v>
      </c>
      <c r="Y26" s="10">
        <v>284.25</v>
      </c>
      <c r="Z26" s="10">
        <v>280.61</v>
      </c>
      <c r="AA26" s="10">
        <v>282.79000000000002</v>
      </c>
      <c r="AB26" s="95">
        <v>1262400</v>
      </c>
      <c r="AC26" s="10">
        <v>282.79000000000002</v>
      </c>
      <c r="AD26" s="2">
        <f t="shared" si="0"/>
        <v>3.6399999999999864</v>
      </c>
      <c r="AE26" s="138">
        <f t="shared" si="1"/>
        <v>2.8014184397164854E-3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42516</v>
      </c>
      <c r="X27" s="10">
        <v>279.52999999999997</v>
      </c>
      <c r="Y27" s="10">
        <v>284.27999999999997</v>
      </c>
      <c r="Z27" s="10">
        <v>279.08999999999997</v>
      </c>
      <c r="AA27" s="10">
        <v>282</v>
      </c>
      <c r="AB27" s="95">
        <v>1805900</v>
      </c>
      <c r="AC27" s="10">
        <v>282</v>
      </c>
      <c r="AD27" s="2">
        <f t="shared" si="0"/>
        <v>5.1899999999999977</v>
      </c>
      <c r="AE27" s="138">
        <f t="shared" si="1"/>
        <v>8.2230961744726994E-3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42515</v>
      </c>
      <c r="X28" s="10">
        <v>273.73</v>
      </c>
      <c r="Y28" s="10">
        <v>280.07</v>
      </c>
      <c r="Z28" s="10">
        <v>273.51</v>
      </c>
      <c r="AA28" s="10">
        <v>279.7</v>
      </c>
      <c r="AB28" s="95">
        <v>1796300</v>
      </c>
      <c r="AC28" s="10">
        <v>279.7</v>
      </c>
      <c r="AD28" s="2">
        <f t="shared" si="0"/>
        <v>6.5600000000000023</v>
      </c>
      <c r="AE28" s="138">
        <f t="shared" si="1"/>
        <v>2.4767348135121159E-2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42514</v>
      </c>
      <c r="X29" s="10">
        <v>266.33</v>
      </c>
      <c r="Y29" s="10">
        <v>273.42</v>
      </c>
      <c r="Z29" s="10">
        <v>263.94</v>
      </c>
      <c r="AA29" s="10">
        <v>272.94</v>
      </c>
      <c r="AB29" s="95">
        <v>1540300</v>
      </c>
      <c r="AC29" s="10">
        <v>272.94</v>
      </c>
      <c r="AD29" s="2">
        <f t="shared" si="0"/>
        <v>9.4800000000000182</v>
      </c>
      <c r="AE29" s="138">
        <f t="shared" si="1"/>
        <v>3.0545591844440168E-2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42513</v>
      </c>
      <c r="X30" s="10">
        <v>263.77</v>
      </c>
      <c r="Y30" s="10">
        <v>267.18</v>
      </c>
      <c r="Z30" s="10">
        <v>263.14999999999998</v>
      </c>
      <c r="AA30" s="10">
        <v>264.85000000000002</v>
      </c>
      <c r="AB30" s="95">
        <v>844300</v>
      </c>
      <c r="AC30" s="10">
        <v>264.85000000000002</v>
      </c>
      <c r="AD30" s="2">
        <f t="shared" si="0"/>
        <v>4.0300000000000296</v>
      </c>
      <c r="AE30" s="138">
        <f t="shared" si="1"/>
        <v>4.5133884548280712E-3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42510</v>
      </c>
      <c r="X31" s="10">
        <v>259.31</v>
      </c>
      <c r="Y31" s="10">
        <v>265.55</v>
      </c>
      <c r="Z31" s="10">
        <v>259</v>
      </c>
      <c r="AA31" s="10">
        <v>263.66000000000003</v>
      </c>
      <c r="AB31" s="95">
        <v>1338900</v>
      </c>
      <c r="AC31" s="10">
        <v>263.66000000000003</v>
      </c>
      <c r="AD31" s="2">
        <f t="shared" si="0"/>
        <v>6.5500000000000114</v>
      </c>
      <c r="AE31" s="138">
        <f t="shared" si="1"/>
        <v>1.9094001236858338E-2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42509</v>
      </c>
      <c r="X32" s="10">
        <v>262.8</v>
      </c>
      <c r="Y32" s="10">
        <v>264.7</v>
      </c>
      <c r="Z32" s="10">
        <v>256.42</v>
      </c>
      <c r="AA32" s="10">
        <v>258.72000000000003</v>
      </c>
      <c r="AB32" s="95">
        <v>1277700</v>
      </c>
      <c r="AC32" s="10">
        <v>258.72000000000003</v>
      </c>
      <c r="AD32" s="2">
        <f t="shared" si="0"/>
        <v>8.2799999999999727</v>
      </c>
      <c r="AE32" s="138">
        <f t="shared" si="1"/>
        <v>-2.1075333913504024E-2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42508</v>
      </c>
      <c r="X33" s="10">
        <v>262.64999999999998</v>
      </c>
      <c r="Y33" s="10">
        <v>265.82</v>
      </c>
      <c r="Z33" s="10">
        <v>262.26</v>
      </c>
      <c r="AA33" s="10">
        <v>264.29000000000002</v>
      </c>
      <c r="AB33" s="95">
        <v>1035300</v>
      </c>
      <c r="AC33" s="10">
        <v>264.29000000000002</v>
      </c>
      <c r="AD33" s="2">
        <f t="shared" si="0"/>
        <v>3.5600000000000023</v>
      </c>
      <c r="AE33" s="138">
        <f t="shared" si="1"/>
        <v>2.9219793564057017E-3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42507</v>
      </c>
      <c r="X34" s="10">
        <v>265.14999999999998</v>
      </c>
      <c r="Y34" s="10">
        <v>267.89</v>
      </c>
      <c r="Z34" s="10">
        <v>263.08</v>
      </c>
      <c r="AA34" s="10">
        <v>263.52</v>
      </c>
      <c r="AB34" s="95">
        <v>1158100</v>
      </c>
      <c r="AC34" s="10">
        <v>263.52</v>
      </c>
      <c r="AD34" s="2">
        <f t="shared" si="0"/>
        <v>4.8100000000000023</v>
      </c>
      <c r="AE34" s="138">
        <f t="shared" si="1"/>
        <v>-1.0290693307293708E-2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42506</v>
      </c>
      <c r="X35" s="10">
        <v>263.02999999999997</v>
      </c>
      <c r="Y35" s="10">
        <v>266.95</v>
      </c>
      <c r="Z35" s="10">
        <v>262.60000000000002</v>
      </c>
      <c r="AA35" s="10">
        <v>266.26</v>
      </c>
      <c r="AB35" s="95">
        <v>1301500</v>
      </c>
      <c r="AC35" s="10">
        <v>266.26</v>
      </c>
      <c r="AD35" s="2">
        <f t="shared" si="0"/>
        <v>4.3499999999999659</v>
      </c>
      <c r="AE35" s="138">
        <f t="shared" si="1"/>
        <v>1.6143189711101957E-2</v>
      </c>
    </row>
    <row r="36" spans="1:31" x14ac:dyDescent="0.25">
      <c r="W36" s="133">
        <v>42503</v>
      </c>
      <c r="X36" s="10">
        <v>261.41000000000003</v>
      </c>
      <c r="Y36" s="10">
        <v>264.98</v>
      </c>
      <c r="Z36" s="10">
        <v>260.10000000000002</v>
      </c>
      <c r="AA36" s="10">
        <v>262.02999999999997</v>
      </c>
      <c r="AB36" s="95">
        <v>993200</v>
      </c>
      <c r="AC36" s="10">
        <v>262.02999999999997</v>
      </c>
      <c r="AD36" s="2">
        <f t="shared" si="0"/>
        <v>4.8799999999999955</v>
      </c>
      <c r="AE36" s="138">
        <f t="shared" si="1"/>
        <v>-2.5884054661032829E-3</v>
      </c>
    </row>
    <row r="37" spans="1:31" x14ac:dyDescent="0.25">
      <c r="W37" s="133">
        <v>42502</v>
      </c>
      <c r="X37" s="10">
        <v>268.25</v>
      </c>
      <c r="Y37" s="10">
        <v>270.55</v>
      </c>
      <c r="Z37" s="10">
        <v>259.58999999999997</v>
      </c>
      <c r="AA37" s="10">
        <v>262.70999999999998</v>
      </c>
      <c r="AB37" s="95">
        <v>1295600</v>
      </c>
      <c r="AC37" s="10">
        <v>262.70999999999998</v>
      </c>
      <c r="AD37" s="2">
        <f t="shared" si="0"/>
        <v>10.960000000000036</v>
      </c>
      <c r="AE37" s="138">
        <f t="shared" si="1"/>
        <v>-1.6987839101964552E-2</v>
      </c>
    </row>
    <row r="38" spans="1:31" x14ac:dyDescent="0.25">
      <c r="W38" s="133">
        <v>42501</v>
      </c>
      <c r="X38" s="10">
        <v>272.22000000000003</v>
      </c>
      <c r="Y38" s="10">
        <v>273.61</v>
      </c>
      <c r="Z38" s="10">
        <v>267</v>
      </c>
      <c r="AA38" s="10">
        <v>267.25</v>
      </c>
      <c r="AB38" s="95">
        <v>968300</v>
      </c>
      <c r="AC38" s="10">
        <v>267.25</v>
      </c>
      <c r="AD38" s="2">
        <f t="shared" si="0"/>
        <v>6.6100000000000136</v>
      </c>
      <c r="AE38" s="138">
        <f t="shared" si="1"/>
        <v>-2.2029494639001612E-2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42500</v>
      </c>
      <c r="X39" s="10">
        <v>271.64</v>
      </c>
      <c r="Y39" s="10">
        <v>273.61</v>
      </c>
      <c r="Z39" s="10">
        <v>269.60000000000002</v>
      </c>
      <c r="AA39" s="10">
        <v>273.27</v>
      </c>
      <c r="AB39" s="95">
        <v>1029900</v>
      </c>
      <c r="AC39" s="10">
        <v>273.27</v>
      </c>
      <c r="AD39" s="2">
        <f t="shared" si="0"/>
        <v>4.0099999999999909</v>
      </c>
      <c r="AE39" s="138">
        <f t="shared" si="1"/>
        <v>1.1474256949328021E-2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42499</v>
      </c>
      <c r="X40" s="10">
        <v>264.72000000000003</v>
      </c>
      <c r="Y40" s="10">
        <v>273.14</v>
      </c>
      <c r="Z40" s="10">
        <v>264.10000000000002</v>
      </c>
      <c r="AA40" s="10">
        <v>270.17</v>
      </c>
      <c r="AB40" s="95">
        <v>1424300</v>
      </c>
      <c r="AC40" s="10">
        <v>270.17</v>
      </c>
      <c r="AD40" s="2">
        <f t="shared" si="0"/>
        <v>9.0399999999999636</v>
      </c>
      <c r="AE40" s="138">
        <f t="shared" si="1"/>
        <v>2.4885247145404188E-2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42496</v>
      </c>
      <c r="X41" s="10">
        <v>263.47000000000003</v>
      </c>
      <c r="Y41" s="10">
        <v>265.87</v>
      </c>
      <c r="Z41" s="10">
        <v>260.89</v>
      </c>
      <c r="AA41" s="10">
        <v>263.61</v>
      </c>
      <c r="AB41" s="95">
        <v>1202000</v>
      </c>
      <c r="AC41" s="10">
        <v>263.61</v>
      </c>
      <c r="AD41" s="2">
        <f t="shared" si="0"/>
        <v>4.9800000000000182</v>
      </c>
      <c r="AE41" s="138">
        <f t="shared" si="1"/>
        <v>-3.8167938931297218E-3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495" t="s">
        <v>78</v>
      </c>
      <c r="P42" s="495"/>
      <c r="T42" s="112" t="s">
        <v>113</v>
      </c>
      <c r="U42" s="4"/>
      <c r="W42" s="133">
        <v>42495</v>
      </c>
      <c r="X42" s="10">
        <v>263.58</v>
      </c>
      <c r="Y42" s="10">
        <v>265.39999999999998</v>
      </c>
      <c r="Z42" s="10">
        <v>262.63</v>
      </c>
      <c r="AA42" s="10">
        <v>264.62</v>
      </c>
      <c r="AB42" s="95">
        <v>1104800</v>
      </c>
      <c r="AC42" s="10">
        <v>264.62</v>
      </c>
      <c r="AD42" s="2">
        <f t="shared" si="0"/>
        <v>2.7699999999999818</v>
      </c>
      <c r="AE42" s="138">
        <f t="shared" si="1"/>
        <v>5.7008209182121128E-3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269.56600000000003</v>
      </c>
      <c r="Q43" s="2"/>
      <c r="T43" s="188" t="s">
        <v>98</v>
      </c>
      <c r="U43" s="188">
        <v>241.82</v>
      </c>
      <c r="W43" s="133">
        <v>42494</v>
      </c>
      <c r="X43" s="10">
        <v>271.7</v>
      </c>
      <c r="Y43" s="10">
        <v>271.75</v>
      </c>
      <c r="Z43" s="10">
        <v>262.44</v>
      </c>
      <c r="AA43" s="10">
        <v>263.12</v>
      </c>
      <c r="AB43" s="95">
        <v>1775900</v>
      </c>
      <c r="AC43" s="10">
        <v>263.12</v>
      </c>
      <c r="AD43" s="2">
        <f t="shared" si="0"/>
        <v>9.3100000000000023</v>
      </c>
      <c r="AE43" s="138">
        <f t="shared" si="1"/>
        <v>-3.8690584925651139E-2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267.11540000000002</v>
      </c>
      <c r="Q44" s="2"/>
      <c r="T44" s="188" t="s">
        <v>99</v>
      </c>
      <c r="U44" s="188">
        <v>242.57</v>
      </c>
      <c r="W44" s="133">
        <v>42493</v>
      </c>
      <c r="X44" s="10">
        <v>272.82</v>
      </c>
      <c r="Y44" s="10">
        <v>276.61</v>
      </c>
      <c r="Z44" s="10">
        <v>271.08999999999997</v>
      </c>
      <c r="AA44" s="10">
        <v>273.70999999999998</v>
      </c>
      <c r="AB44" s="95">
        <v>1598400</v>
      </c>
      <c r="AC44" s="10">
        <v>273.70999999999998</v>
      </c>
      <c r="AD44" s="2">
        <f t="shared" si="0"/>
        <v>5.5200000000000387</v>
      </c>
      <c r="AE44" s="138">
        <f t="shared" si="1"/>
        <v>7.307537725154134E-5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264.66480000000001</v>
      </c>
      <c r="Q45" s="2"/>
      <c r="T45" s="188" t="s">
        <v>100</v>
      </c>
      <c r="U45" s="188" t="s">
        <v>355</v>
      </c>
      <c r="W45" s="133">
        <v>42492</v>
      </c>
      <c r="X45" s="10">
        <v>274.74</v>
      </c>
      <c r="Y45" s="10">
        <v>274.99</v>
      </c>
      <c r="Z45" s="10">
        <v>268.88</v>
      </c>
      <c r="AA45" s="10">
        <v>273.69</v>
      </c>
      <c r="AB45" s="95">
        <v>1358300</v>
      </c>
      <c r="AC45" s="10">
        <v>273.69</v>
      </c>
      <c r="AD45" s="2">
        <f t="shared" si="0"/>
        <v>6.1100000000000136</v>
      </c>
      <c r="AE45" s="138">
        <f t="shared" si="1"/>
        <v>-4.7274446343503751E-3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262.21420000000001</v>
      </c>
      <c r="Q46" s="2"/>
      <c r="T46" s="188" t="s">
        <v>101</v>
      </c>
      <c r="U46" s="188" t="s">
        <v>356</v>
      </c>
      <c r="W46" s="133">
        <v>42489</v>
      </c>
      <c r="X46" s="10">
        <v>278.24</v>
      </c>
      <c r="Y46" s="10">
        <v>280.52999999999997</v>
      </c>
      <c r="Z46" s="10">
        <v>271.39999999999998</v>
      </c>
      <c r="AA46" s="10">
        <v>274.99</v>
      </c>
      <c r="AB46" s="95">
        <v>1937800</v>
      </c>
      <c r="AC46" s="10">
        <v>274.99</v>
      </c>
      <c r="AD46" s="2">
        <f t="shared" si="0"/>
        <v>9.1299999999999955</v>
      </c>
      <c r="AE46" s="138">
        <f t="shared" si="1"/>
        <v>-2.166642948626718E-2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259.7636</v>
      </c>
      <c r="Q47" s="2"/>
      <c r="T47" s="188" t="s">
        <v>102</v>
      </c>
      <c r="U47" s="188">
        <v>333.47</v>
      </c>
      <c r="W47" s="133">
        <v>42488</v>
      </c>
      <c r="X47" s="10">
        <v>278</v>
      </c>
      <c r="Y47" s="10">
        <v>284.05</v>
      </c>
      <c r="Z47" s="10">
        <v>277.51</v>
      </c>
      <c r="AA47" s="10">
        <v>281.08</v>
      </c>
      <c r="AB47" s="95">
        <v>1403300</v>
      </c>
      <c r="AC47" s="10">
        <v>281.08</v>
      </c>
      <c r="AD47" s="2">
        <f t="shared" si="0"/>
        <v>6.5400000000000205</v>
      </c>
      <c r="AE47" s="138">
        <f t="shared" si="1"/>
        <v>3.6420766978504382E-3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257.31299999999999</v>
      </c>
      <c r="Q48" s="2"/>
      <c r="T48" s="188" t="s">
        <v>103</v>
      </c>
      <c r="U48" s="188">
        <v>0.30941800000000003</v>
      </c>
      <c r="W48" s="133">
        <v>42487</v>
      </c>
      <c r="X48" s="10">
        <v>281.57</v>
      </c>
      <c r="Y48" s="10">
        <v>282</v>
      </c>
      <c r="Z48" s="10">
        <v>278.52</v>
      </c>
      <c r="AA48" s="10">
        <v>280.06</v>
      </c>
      <c r="AB48" s="95">
        <v>1099100</v>
      </c>
      <c r="AC48" s="10">
        <v>280.06</v>
      </c>
      <c r="AD48" s="2">
        <f t="shared" si="0"/>
        <v>3.4800000000000182</v>
      </c>
      <c r="AE48" s="138">
        <f t="shared" si="1"/>
        <v>-5.8217962371316379E-3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254.86240000000001</v>
      </c>
      <c r="Q49" s="2"/>
      <c r="T49" s="188" t="s">
        <v>104</v>
      </c>
      <c r="U49" s="188" t="s">
        <v>311</v>
      </c>
      <c r="W49" s="133">
        <v>42486</v>
      </c>
      <c r="X49" s="10">
        <v>285.63</v>
      </c>
      <c r="Y49" s="10">
        <v>285.95</v>
      </c>
      <c r="Z49" s="10">
        <v>280.67</v>
      </c>
      <c r="AA49" s="10">
        <v>281.7</v>
      </c>
      <c r="AB49" s="95">
        <v>1472300</v>
      </c>
      <c r="AC49" s="10">
        <v>281.7</v>
      </c>
      <c r="AD49" s="2">
        <f t="shared" si="0"/>
        <v>5.2799999999999727</v>
      </c>
      <c r="AE49" s="138">
        <f t="shared" si="1"/>
        <v>-1.1058451816745807E-2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252.4118</v>
      </c>
      <c r="Q50" s="2"/>
      <c r="T50" s="188"/>
      <c r="U50" s="188"/>
      <c r="W50" s="133">
        <v>42485</v>
      </c>
      <c r="X50" s="10">
        <v>281.57</v>
      </c>
      <c r="Y50" s="10">
        <v>286.32</v>
      </c>
      <c r="Z50" s="10">
        <v>281.56</v>
      </c>
      <c r="AA50" s="10">
        <v>284.85000000000002</v>
      </c>
      <c r="AB50" s="95">
        <v>1633400</v>
      </c>
      <c r="AC50" s="10">
        <v>284.85000000000002</v>
      </c>
      <c r="AD50" s="2">
        <f t="shared" si="0"/>
        <v>4.7599999999999909</v>
      </c>
      <c r="AE50" s="138">
        <f t="shared" si="1"/>
        <v>7.6052352316944294E-3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249.96120000000002</v>
      </c>
      <c r="Q51" s="2"/>
      <c r="T51" s="188" t="s">
        <v>105</v>
      </c>
      <c r="U51" s="188" t="s">
        <v>357</v>
      </c>
      <c r="W51" s="133">
        <v>42482</v>
      </c>
      <c r="X51" s="10">
        <v>280.39999999999998</v>
      </c>
      <c r="Y51" s="10">
        <v>283.54000000000002</v>
      </c>
      <c r="Z51" s="10">
        <v>278.20999999999998</v>
      </c>
      <c r="AA51" s="10">
        <v>282.7</v>
      </c>
      <c r="AB51" s="95">
        <v>2334400</v>
      </c>
      <c r="AC51" s="10">
        <v>282.7</v>
      </c>
      <c r="AD51" s="2">
        <f t="shared" si="0"/>
        <v>5.3300000000000409</v>
      </c>
      <c r="AE51" s="138">
        <f t="shared" si="1"/>
        <v>1.1087267525035749E-2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247.51060000000001</v>
      </c>
      <c r="Q52" s="2"/>
      <c r="T52" s="188" t="s">
        <v>106</v>
      </c>
      <c r="U52" s="188" t="s">
        <v>325</v>
      </c>
      <c r="W52" s="133">
        <v>42481</v>
      </c>
      <c r="X52" s="10">
        <v>268.83999999999997</v>
      </c>
      <c r="Y52" s="10">
        <v>280.13</v>
      </c>
      <c r="Z52" s="10">
        <v>268.83999999999997</v>
      </c>
      <c r="AA52" s="10">
        <v>279.60000000000002</v>
      </c>
      <c r="AB52" s="95">
        <v>3145500</v>
      </c>
      <c r="AC52" s="10">
        <v>279.60000000000002</v>
      </c>
      <c r="AD52" s="2">
        <f t="shared" si="0"/>
        <v>11.29000000000002</v>
      </c>
      <c r="AE52" s="138">
        <f t="shared" si="1"/>
        <v>5.1562676294708565E-2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245.06</v>
      </c>
      <c r="Q53" s="2"/>
      <c r="T53" s="188" t="s">
        <v>107</v>
      </c>
      <c r="U53" s="189">
        <v>1465515</v>
      </c>
      <c r="W53" s="133">
        <v>42480</v>
      </c>
      <c r="X53" s="10">
        <v>271.92</v>
      </c>
      <c r="Y53" s="10">
        <v>271.92</v>
      </c>
      <c r="Z53" s="10">
        <v>263.31</v>
      </c>
      <c r="AA53" s="10">
        <v>265.89</v>
      </c>
      <c r="AB53" s="95">
        <v>2513900</v>
      </c>
      <c r="AC53" s="10">
        <v>265.89</v>
      </c>
      <c r="AD53" s="2">
        <f t="shared" si="0"/>
        <v>8.6100000000000136</v>
      </c>
      <c r="AE53" s="138">
        <f t="shared" si="1"/>
        <v>-1.8856088560885609E-2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242.60939999999999</v>
      </c>
      <c r="Q54" s="2"/>
      <c r="T54" s="188" t="s">
        <v>110</v>
      </c>
      <c r="U54" s="189">
        <v>1877200</v>
      </c>
      <c r="W54" s="133">
        <v>42479</v>
      </c>
      <c r="X54" s="10">
        <v>273.10000000000002</v>
      </c>
      <c r="Y54" s="10">
        <v>275.98</v>
      </c>
      <c r="Z54" s="10">
        <v>270.23</v>
      </c>
      <c r="AA54" s="10">
        <v>271</v>
      </c>
      <c r="AB54" s="95">
        <v>1366500</v>
      </c>
      <c r="AC54" s="10">
        <v>271</v>
      </c>
      <c r="AD54" s="2">
        <f t="shared" si="0"/>
        <v>5.75</v>
      </c>
      <c r="AE54" s="138">
        <f t="shared" si="1"/>
        <v>-7.0350285798036483E-3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240.15879999999999</v>
      </c>
      <c r="Q55" s="2"/>
      <c r="T55" s="188" t="s">
        <v>108</v>
      </c>
      <c r="U55" s="188" t="s">
        <v>358</v>
      </c>
      <c r="W55" s="133">
        <v>42478</v>
      </c>
      <c r="X55" s="10">
        <v>267.85000000000002</v>
      </c>
      <c r="Y55" s="10">
        <v>273.37</v>
      </c>
      <c r="Z55" s="10">
        <v>267.04000000000002</v>
      </c>
      <c r="AA55" s="10">
        <v>272.92</v>
      </c>
      <c r="AB55" s="95">
        <v>1513100</v>
      </c>
      <c r="AC55" s="10">
        <v>272.92</v>
      </c>
      <c r="AD55" s="2">
        <f t="shared" si="0"/>
        <v>6.3299999999999841</v>
      </c>
      <c r="AE55" s="138">
        <f t="shared" si="1"/>
        <v>1.646182495344517E-2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237.70820000000001</v>
      </c>
      <c r="T56" s="188" t="s">
        <v>111</v>
      </c>
      <c r="U56" s="188">
        <v>15.06</v>
      </c>
      <c r="W56" s="133">
        <v>42475</v>
      </c>
      <c r="X56" s="10">
        <v>270.56</v>
      </c>
      <c r="Y56" s="10">
        <v>271.07</v>
      </c>
      <c r="Z56" s="10">
        <v>265.31</v>
      </c>
      <c r="AA56" s="10">
        <v>268.5</v>
      </c>
      <c r="AB56" s="95">
        <v>1683900</v>
      </c>
      <c r="AC56" s="10">
        <v>268.5</v>
      </c>
      <c r="AD56" s="2">
        <f t="shared" si="0"/>
        <v>5.7599999999999909</v>
      </c>
      <c r="AE56" s="138">
        <f t="shared" si="1"/>
        <v>-7.6138379657008093E-3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235.2576</v>
      </c>
      <c r="T57" s="188" t="s">
        <v>112</v>
      </c>
      <c r="U57" s="188">
        <v>16.27</v>
      </c>
      <c r="W57" s="133">
        <v>42474</v>
      </c>
      <c r="X57" s="10">
        <v>270.70999999999998</v>
      </c>
      <c r="Y57" s="10">
        <v>272</v>
      </c>
      <c r="Z57" s="10">
        <v>269.07</v>
      </c>
      <c r="AA57" s="10">
        <v>270.56</v>
      </c>
      <c r="AB57" s="95">
        <v>905400</v>
      </c>
      <c r="AC57" s="10">
        <v>270.56</v>
      </c>
      <c r="AD57" s="2">
        <f t="shared" si="0"/>
        <v>2.9300000000000068</v>
      </c>
      <c r="AE57" s="138">
        <f t="shared" si="1"/>
        <v>-4.305744673021028E-3</v>
      </c>
    </row>
    <row r="58" spans="1:31" x14ac:dyDescent="0.25">
      <c r="O58" s="83">
        <v>0.95</v>
      </c>
      <c r="P58" s="83">
        <f t="shared" si="5"/>
        <v>232.80699999999999</v>
      </c>
      <c r="T58" s="188" t="s">
        <v>109</v>
      </c>
      <c r="U58" s="188" t="s">
        <v>124</v>
      </c>
      <c r="W58" s="133">
        <v>42473</v>
      </c>
      <c r="X58" s="10">
        <v>269.22000000000003</v>
      </c>
      <c r="Y58" s="10">
        <v>272.77</v>
      </c>
      <c r="Z58" s="10">
        <v>267.35000000000002</v>
      </c>
      <c r="AA58" s="10">
        <v>271.73</v>
      </c>
      <c r="AB58" s="95">
        <v>1382200</v>
      </c>
      <c r="AC58" s="10">
        <v>271.73</v>
      </c>
      <c r="AD58" s="2">
        <f t="shared" si="0"/>
        <v>5.4199999999999591</v>
      </c>
      <c r="AE58" s="138">
        <f t="shared" si="1"/>
        <v>1.5395538283322852E-2</v>
      </c>
    </row>
    <row r="59" spans="1:31" x14ac:dyDescent="0.25">
      <c r="O59" s="83">
        <v>0.94</v>
      </c>
      <c r="P59" s="83">
        <f t="shared" si="5"/>
        <v>230.35639999999998</v>
      </c>
      <c r="W59" s="133">
        <v>42472</v>
      </c>
      <c r="X59" s="10">
        <v>265</v>
      </c>
      <c r="Y59" s="10">
        <v>268.68</v>
      </c>
      <c r="Z59" s="10">
        <v>262.27</v>
      </c>
      <c r="AA59" s="10">
        <v>267.61</v>
      </c>
      <c r="AB59" s="95">
        <v>1441400</v>
      </c>
      <c r="AC59" s="10">
        <v>267.61</v>
      </c>
      <c r="AD59" s="2">
        <f t="shared" si="0"/>
        <v>6.410000000000025</v>
      </c>
      <c r="AE59" s="138">
        <f t="shared" si="1"/>
        <v>9.1255326369772405E-3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227.90580000000003</v>
      </c>
      <c r="W60" s="133">
        <v>42471</v>
      </c>
      <c r="X60" s="10">
        <v>271.57</v>
      </c>
      <c r="Y60" s="10">
        <v>272.98</v>
      </c>
      <c r="Z60" s="10">
        <v>264.20999999999998</v>
      </c>
      <c r="AA60" s="10">
        <v>265.19</v>
      </c>
      <c r="AB60" s="95">
        <v>1885000</v>
      </c>
      <c r="AC60" s="10">
        <v>265.19</v>
      </c>
      <c r="AD60" s="2">
        <f t="shared" si="0"/>
        <v>8.7700000000000387</v>
      </c>
      <c r="AE60" s="138">
        <f t="shared" si="1"/>
        <v>-2.0824871690728441E-2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225.45520000000002</v>
      </c>
      <c r="W61" s="133">
        <v>42468</v>
      </c>
      <c r="X61" s="10">
        <v>275</v>
      </c>
      <c r="Y61" s="10">
        <v>275.16000000000003</v>
      </c>
      <c r="Z61" s="10">
        <v>267.33</v>
      </c>
      <c r="AA61" s="10">
        <v>270.83</v>
      </c>
      <c r="AB61" s="95">
        <v>2132300</v>
      </c>
      <c r="AC61" s="10">
        <v>270.83</v>
      </c>
      <c r="AD61" s="2">
        <f t="shared" si="0"/>
        <v>7.8300000000000409</v>
      </c>
      <c r="AE61" s="138">
        <f t="shared" si="1"/>
        <v>-8.0940521535307619E-3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223.00460000000001</v>
      </c>
      <c r="W62" s="133">
        <v>42467</v>
      </c>
      <c r="X62" s="10">
        <v>278.02999999999997</v>
      </c>
      <c r="Y62" s="10">
        <v>280.7</v>
      </c>
      <c r="Z62" s="10">
        <v>271.14999999999998</v>
      </c>
      <c r="AA62" s="10">
        <v>273.04000000000002</v>
      </c>
      <c r="AB62" s="95">
        <v>1968100</v>
      </c>
      <c r="AC62" s="10">
        <v>273.04000000000002</v>
      </c>
      <c r="AD62" s="2">
        <f t="shared" si="0"/>
        <v>9.5500000000000114</v>
      </c>
      <c r="AE62" s="138">
        <f t="shared" si="1"/>
        <v>-2.3357298708731156E-2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220.554</v>
      </c>
      <c r="W63" s="133">
        <v>42466</v>
      </c>
      <c r="X63" s="10">
        <v>266.33</v>
      </c>
      <c r="Y63" s="10">
        <v>280.58</v>
      </c>
      <c r="Z63" s="10">
        <v>266.17</v>
      </c>
      <c r="AA63" s="10">
        <v>279.57</v>
      </c>
      <c r="AB63" s="95">
        <v>2960600</v>
      </c>
      <c r="AC63" s="10">
        <v>279.57</v>
      </c>
      <c r="AD63" s="2">
        <f t="shared" si="0"/>
        <v>14.409999999999968</v>
      </c>
      <c r="AE63" s="138">
        <f t="shared" si="1"/>
        <v>5.2518635644906109E-2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42465</v>
      </c>
      <c r="X64" s="10">
        <v>262.27999999999997</v>
      </c>
      <c r="Y64" s="10">
        <v>267.75</v>
      </c>
      <c r="Z64" s="10">
        <v>262.14999999999998</v>
      </c>
      <c r="AA64" s="10">
        <v>265.62</v>
      </c>
      <c r="AB64" s="95">
        <v>1698900</v>
      </c>
      <c r="AC64" s="10">
        <v>265.62</v>
      </c>
      <c r="AD64" s="2">
        <f t="shared" si="0"/>
        <v>5.6000000000000227</v>
      </c>
      <c r="AE64" s="138">
        <f t="shared" si="1"/>
        <v>6.0982538540206299E-3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42464</v>
      </c>
      <c r="X65" s="10">
        <v>260.56</v>
      </c>
      <c r="Y65" s="10">
        <v>266</v>
      </c>
      <c r="Z65" s="10">
        <v>260.04000000000002</v>
      </c>
      <c r="AA65" s="10">
        <v>264.01</v>
      </c>
      <c r="AB65" s="95">
        <v>2411500</v>
      </c>
      <c r="AC65" s="10">
        <v>264.01</v>
      </c>
      <c r="AD65" s="2">
        <f t="shared" si="0"/>
        <v>5.9599999999999795</v>
      </c>
      <c r="AE65" s="138">
        <f t="shared" si="1"/>
        <v>1.331849236201732E-2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42461</v>
      </c>
      <c r="X66" s="10">
        <v>258.83</v>
      </c>
      <c r="Y66" s="10">
        <v>261.95999999999998</v>
      </c>
      <c r="Z66" s="10">
        <v>257.5</v>
      </c>
      <c r="AA66" s="10">
        <v>260.54000000000002</v>
      </c>
      <c r="AB66" s="95">
        <v>2154000</v>
      </c>
      <c r="AC66" s="10">
        <v>260.54000000000002</v>
      </c>
      <c r="AD66" s="2">
        <f t="shared" si="0"/>
        <v>4.4599999999999795</v>
      </c>
      <c r="AE66" s="138">
        <f t="shared" si="1"/>
        <v>8.4511370620776738E-4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42460</v>
      </c>
      <c r="X67" s="10">
        <v>255.07</v>
      </c>
      <c r="Y67" s="10">
        <v>261.39999999999998</v>
      </c>
      <c r="Z67" s="10">
        <v>254.19</v>
      </c>
      <c r="AA67" s="10">
        <v>260.32</v>
      </c>
      <c r="AB67" s="95">
        <v>1542000</v>
      </c>
      <c r="AC67" s="10">
        <v>260.32</v>
      </c>
      <c r="AD67" s="2">
        <f>Y67-Z67</f>
        <v>7.2099999999999795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55" priority="58">
      <formula>F19&gt;0</formula>
    </cfRule>
    <cfRule type="expression" dxfId="65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3" priority="47">
      <formula>H25&gt;0</formula>
    </cfRule>
    <cfRule type="expression" dxfId="652" priority="48">
      <formula>H25&lt;0</formula>
    </cfRule>
  </conditionalFormatting>
  <conditionalFormatting sqref="M39">
    <cfRule type="expression" dxfId="651" priority="45">
      <formula>M39&gt;0</formula>
    </cfRule>
    <cfRule type="expression" dxfId="650" priority="46">
      <formula>M39&lt;0</formula>
    </cfRule>
  </conditionalFormatting>
  <conditionalFormatting sqref="F61:F67">
    <cfRule type="expression" dxfId="649" priority="43">
      <formula>F61&gt;0</formula>
    </cfRule>
    <cfRule type="expression" dxfId="648" priority="44">
      <formula>F61&lt;0</formula>
    </cfRule>
  </conditionalFormatting>
  <conditionalFormatting sqref="H61:H67">
    <cfRule type="expression" dxfId="647" priority="41">
      <formula>H61&gt;0</formula>
    </cfRule>
    <cfRule type="expression" dxfId="646" priority="42">
      <formula>H61&lt;0</formula>
    </cfRule>
  </conditionalFormatting>
  <conditionalFormatting sqref="F21:F24">
    <cfRule type="expression" dxfId="645" priority="39">
      <formula>F21&gt;0</formula>
    </cfRule>
    <cfRule type="expression" dxfId="644" priority="40">
      <formula>F21&lt;0</formula>
    </cfRule>
  </conditionalFormatting>
  <conditionalFormatting sqref="H21:H24">
    <cfRule type="expression" dxfId="643" priority="37">
      <formula>H21&gt;0</formula>
    </cfRule>
    <cfRule type="expression" dxfId="642" priority="38">
      <formula>H21&lt;0</formula>
    </cfRule>
  </conditionalFormatting>
  <conditionalFormatting sqref="I25:I28">
    <cfRule type="expression" dxfId="641" priority="31">
      <formula>I25&gt;0</formula>
    </cfRule>
    <cfRule type="expression" dxfId="640" priority="32">
      <formula>I25&lt;0</formula>
    </cfRule>
  </conditionalFormatting>
  <conditionalFormatting sqref="I21:I24">
    <cfRule type="expression" dxfId="639" priority="29">
      <formula>I21&gt;0</formula>
    </cfRule>
    <cfRule type="expression" dxfId="638" priority="30">
      <formula>I21&lt;0</formula>
    </cfRule>
  </conditionalFormatting>
  <conditionalFormatting sqref="H29">
    <cfRule type="expression" dxfId="637" priority="27">
      <formula>H29&gt;0</formula>
    </cfRule>
    <cfRule type="expression" dxfId="636" priority="28">
      <formula>H29&lt;0</formula>
    </cfRule>
  </conditionalFormatting>
  <conditionalFormatting sqref="H30">
    <cfRule type="expression" dxfId="635" priority="25">
      <formula>H30&gt;0</formula>
    </cfRule>
    <cfRule type="expression" dxfId="634" priority="26">
      <formula>H30&lt;0</formula>
    </cfRule>
  </conditionalFormatting>
  <conditionalFormatting sqref="H31">
    <cfRule type="expression" dxfId="633" priority="23">
      <formula>H31&gt;0</formula>
    </cfRule>
    <cfRule type="expression" dxfId="632" priority="24">
      <formula>H31&lt;0</formula>
    </cfRule>
  </conditionalFormatting>
  <conditionalFormatting sqref="Q7">
    <cfRule type="expression" dxfId="631" priority="21">
      <formula>Q7&gt;0</formula>
    </cfRule>
    <cfRule type="expression" dxfId="630" priority="22">
      <formula>Q7&lt;0</formula>
    </cfRule>
  </conditionalFormatting>
  <conditionalFormatting sqref="Q8">
    <cfRule type="expression" dxfId="629" priority="19">
      <formula>Q8&gt;0</formula>
    </cfRule>
    <cfRule type="expression" dxfId="628" priority="20">
      <formula>Q8&lt;0</formula>
    </cfRule>
  </conditionalFormatting>
  <conditionalFormatting sqref="F73:F82">
    <cfRule type="expression" dxfId="627" priority="17">
      <formula>F73&gt;0</formula>
    </cfRule>
    <cfRule type="expression" dxfId="626" priority="18">
      <formula>F73&lt;0</formula>
    </cfRule>
  </conditionalFormatting>
  <conditionalFormatting sqref="H73:H76">
    <cfRule type="expression" dxfId="625" priority="15">
      <formula>H73&gt;0</formula>
    </cfRule>
    <cfRule type="expression" dxfId="624" priority="16">
      <formula>H73&lt;0</formula>
    </cfRule>
  </conditionalFormatting>
  <conditionalFormatting sqref="F69:F72">
    <cfRule type="expression" dxfId="623" priority="13">
      <formula>F69&gt;0</formula>
    </cfRule>
    <cfRule type="expression" dxfId="622" priority="14">
      <formula>F69&lt;0</formula>
    </cfRule>
  </conditionalFormatting>
  <conditionalFormatting sqref="H69:H72">
    <cfRule type="expression" dxfId="621" priority="11">
      <formula>H69&gt;0</formula>
    </cfRule>
    <cfRule type="expression" dxfId="620" priority="12">
      <formula>H69&lt;0</formula>
    </cfRule>
  </conditionalFormatting>
  <conditionalFormatting sqref="I73:I76">
    <cfRule type="expression" dxfId="619" priority="9">
      <formula>I73&gt;0</formula>
    </cfRule>
    <cfRule type="expression" dxfId="618" priority="10">
      <formula>I73&lt;0</formula>
    </cfRule>
  </conditionalFormatting>
  <conditionalFormatting sqref="I69:I72">
    <cfRule type="expression" dxfId="617" priority="7">
      <formula>I69&gt;0</formula>
    </cfRule>
    <cfRule type="expression" dxfId="616" priority="8">
      <formula>I69&lt;0</formula>
    </cfRule>
  </conditionalFormatting>
  <conditionalFormatting sqref="H77">
    <cfRule type="expression" dxfId="615" priority="5">
      <formula>H77&gt;0</formula>
    </cfRule>
    <cfRule type="expression" dxfId="614" priority="6">
      <formula>H77&lt;0</formula>
    </cfRule>
  </conditionalFormatting>
  <conditionalFormatting sqref="H78">
    <cfRule type="expression" dxfId="613" priority="3">
      <formula>H78&gt;0</formula>
    </cfRule>
    <cfRule type="expression" dxfId="612" priority="4">
      <formula>H78&lt;0</formula>
    </cfRule>
  </conditionalFormatting>
  <conditionalFormatting sqref="H79">
    <cfRule type="expression" dxfId="611" priority="1">
      <formula>H79&gt;0</formula>
    </cfRule>
    <cfRule type="expression" dxfId="61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246</v>
      </c>
      <c r="B2" s="74"/>
      <c r="C2" s="4"/>
      <c r="D2" s="3"/>
      <c r="E2" s="3"/>
      <c r="F2" s="3"/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42552</v>
      </c>
      <c r="X2" s="10">
        <v>43.34</v>
      </c>
      <c r="Y2" s="10">
        <v>43.59</v>
      </c>
      <c r="Z2" s="10">
        <v>42.84</v>
      </c>
      <c r="AA2" s="10">
        <v>43.48</v>
      </c>
      <c r="AB2" s="95">
        <v>5332200</v>
      </c>
      <c r="AC2" s="10">
        <v>43.48</v>
      </c>
      <c r="AD2" s="2">
        <f>Y2-Z2</f>
        <v>0.75</v>
      </c>
      <c r="AE2" s="138">
        <f>AC2/AC3-1</f>
        <v>5.5504162812209934E-3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43.48</v>
      </c>
      <c r="W3" s="133">
        <v>42551</v>
      </c>
      <c r="X3" s="10">
        <v>43.25</v>
      </c>
      <c r="Y3" s="10">
        <v>43.37</v>
      </c>
      <c r="Z3" s="10">
        <v>42.47</v>
      </c>
      <c r="AA3" s="10">
        <v>43.24</v>
      </c>
      <c r="AB3" s="95">
        <v>7191700</v>
      </c>
      <c r="AC3" s="10">
        <v>43.24</v>
      </c>
      <c r="AD3" s="2">
        <f t="shared" ref="AD3:AD66" si="0">Y3-Z3</f>
        <v>0.89999999999999858</v>
      </c>
      <c r="AE3" s="138">
        <f t="shared" ref="AE3:AE66" si="1">AC3/AC4-1</f>
        <v>4.6274872744112017E-4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43.48</v>
      </c>
      <c r="T4" s="1"/>
      <c r="W4" s="133">
        <v>42550</v>
      </c>
      <c r="X4" s="10">
        <v>43.17</v>
      </c>
      <c r="Y4" s="10">
        <v>43.93</v>
      </c>
      <c r="Z4" s="10">
        <v>42.67</v>
      </c>
      <c r="AA4" s="10">
        <v>43.22</v>
      </c>
      <c r="AB4" s="95">
        <v>4744400</v>
      </c>
      <c r="AC4" s="10">
        <v>43.22</v>
      </c>
      <c r="AD4" s="2">
        <f t="shared" si="0"/>
        <v>1.259999999999998</v>
      </c>
      <c r="AE4" s="138">
        <f t="shared" si="1"/>
        <v>9.3414292386735376E-3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42549</v>
      </c>
      <c r="X5" s="10">
        <v>42.18</v>
      </c>
      <c r="Y5" s="10">
        <v>43.07</v>
      </c>
      <c r="Z5" s="10">
        <v>42.14</v>
      </c>
      <c r="AA5" s="10">
        <v>42.82</v>
      </c>
      <c r="AB5" s="95">
        <v>3688600</v>
      </c>
      <c r="AC5" s="10">
        <v>42.82</v>
      </c>
      <c r="AD5" s="2">
        <f t="shared" si="0"/>
        <v>0.92999999999999972</v>
      </c>
      <c r="AE5" s="138">
        <f t="shared" si="1"/>
        <v>2.4156900263094805E-2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42548</v>
      </c>
      <c r="X6" s="10">
        <v>43.18</v>
      </c>
      <c r="Y6" s="10">
        <v>43.19</v>
      </c>
      <c r="Z6" s="10">
        <v>41.62</v>
      </c>
      <c r="AA6" s="10">
        <v>41.81</v>
      </c>
      <c r="AB6" s="95">
        <v>5270300</v>
      </c>
      <c r="AC6" s="10">
        <v>41.81</v>
      </c>
      <c r="AD6" s="2">
        <f t="shared" si="0"/>
        <v>1.5700000000000003</v>
      </c>
      <c r="AE6" s="138">
        <f t="shared" si="1"/>
        <v>-4.0174471992653782E-2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42545</v>
      </c>
      <c r="X7" s="10">
        <v>43.68</v>
      </c>
      <c r="Y7" s="10">
        <v>45.14</v>
      </c>
      <c r="Z7" s="10">
        <v>43.2</v>
      </c>
      <c r="AA7" s="10">
        <v>43.56</v>
      </c>
      <c r="AB7" s="95">
        <v>8770200</v>
      </c>
      <c r="AC7" s="10">
        <v>43.56</v>
      </c>
      <c r="AD7" s="2">
        <f t="shared" si="0"/>
        <v>1.9399999999999977</v>
      </c>
      <c r="AE7" s="138">
        <f t="shared" si="1"/>
        <v>-5.6325823223570048E-2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42544</v>
      </c>
      <c r="X8" s="10">
        <v>45.64</v>
      </c>
      <c r="Y8" s="10">
        <v>46.22</v>
      </c>
      <c r="Z8" s="10">
        <v>45.46</v>
      </c>
      <c r="AA8" s="10">
        <v>46.16</v>
      </c>
      <c r="AB8" s="95">
        <v>2964200</v>
      </c>
      <c r="AC8" s="10">
        <v>46.16</v>
      </c>
      <c r="AD8" s="2">
        <f t="shared" si="0"/>
        <v>0.75999999999999801</v>
      </c>
      <c r="AE8" s="138">
        <f t="shared" si="1"/>
        <v>2.5777777777777677E-2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253</v>
      </c>
      <c r="Q9" s="138">
        <f>IF(Q2=0, 0, Q8/Q6)</f>
        <v>0</v>
      </c>
      <c r="T9" s="158"/>
      <c r="W9" s="133">
        <v>42543</v>
      </c>
      <c r="X9" s="10">
        <v>44.74</v>
      </c>
      <c r="Y9" s="10">
        <v>46.29</v>
      </c>
      <c r="Z9" s="10">
        <v>44.7</v>
      </c>
      <c r="AA9" s="10">
        <v>45</v>
      </c>
      <c r="AB9" s="95">
        <v>3328200</v>
      </c>
      <c r="AC9" s="10">
        <v>45</v>
      </c>
      <c r="AD9" s="2">
        <f t="shared" si="0"/>
        <v>1.5899999999999963</v>
      </c>
      <c r="AE9" s="138">
        <f t="shared" si="1"/>
        <v>2.673796791443861E-3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252</v>
      </c>
      <c r="P10" s="34"/>
      <c r="Q10" s="2">
        <f>M35</f>
        <v>439.77999999999975</v>
      </c>
      <c r="W10" s="133">
        <v>42542</v>
      </c>
      <c r="X10" s="10">
        <v>45.56</v>
      </c>
      <c r="Y10" s="10">
        <v>45.79</v>
      </c>
      <c r="Z10" s="10">
        <v>44.06</v>
      </c>
      <c r="AA10" s="10">
        <v>44.88</v>
      </c>
      <c r="AB10" s="95">
        <v>5221100</v>
      </c>
      <c r="AC10" s="10">
        <v>44.88</v>
      </c>
      <c r="AD10" s="2">
        <f t="shared" si="0"/>
        <v>1.7299999999999969</v>
      </c>
      <c r="AE10" s="138">
        <f t="shared" si="1"/>
        <v>-1.1018069634200045E-2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42541</v>
      </c>
      <c r="X11" s="10">
        <v>45.66</v>
      </c>
      <c r="Y11" s="10">
        <v>46.21</v>
      </c>
      <c r="Z11" s="10">
        <v>45.09</v>
      </c>
      <c r="AA11" s="10">
        <v>45.38</v>
      </c>
      <c r="AB11" s="95">
        <v>3778100</v>
      </c>
      <c r="AC11" s="10">
        <v>45.38</v>
      </c>
      <c r="AD11" s="2">
        <f t="shared" si="0"/>
        <v>1.1199999999999974</v>
      </c>
      <c r="AE11" s="138">
        <f t="shared" si="1"/>
        <v>8.2203954676740576E-3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42538</v>
      </c>
      <c r="X12" s="10">
        <v>45.05</v>
      </c>
      <c r="Y12" s="10">
        <v>45.58</v>
      </c>
      <c r="Z12" s="10">
        <v>44.47</v>
      </c>
      <c r="AA12" s="10">
        <v>45.01</v>
      </c>
      <c r="AB12" s="95">
        <v>9207200</v>
      </c>
      <c r="AC12" s="10">
        <v>45.01</v>
      </c>
      <c r="AD12" s="2">
        <f t="shared" si="0"/>
        <v>1.1099999999999994</v>
      </c>
      <c r="AE12" s="138">
        <f t="shared" si="1"/>
        <v>-8.8790233074365066E-4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42537</v>
      </c>
      <c r="X13" s="10">
        <v>44.4</v>
      </c>
      <c r="Y13" s="10">
        <v>45.12</v>
      </c>
      <c r="Z13" s="10">
        <v>44.09</v>
      </c>
      <c r="AA13" s="10">
        <v>45.05</v>
      </c>
      <c r="AB13" s="95">
        <v>3046000</v>
      </c>
      <c r="AC13" s="10">
        <v>45.05</v>
      </c>
      <c r="AD13" s="2">
        <f t="shared" si="0"/>
        <v>1.029999999999994</v>
      </c>
      <c r="AE13" s="138">
        <f t="shared" si="1"/>
        <v>6.9289226642823554E-3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42536</v>
      </c>
      <c r="X14" s="10">
        <v>44.97</v>
      </c>
      <c r="Y14" s="10">
        <v>45.8</v>
      </c>
      <c r="Z14" s="10">
        <v>44.66</v>
      </c>
      <c r="AA14" s="10">
        <v>44.74</v>
      </c>
      <c r="AB14" s="95">
        <v>3415700</v>
      </c>
      <c r="AC14" s="10">
        <v>44.74</v>
      </c>
      <c r="AD14" s="2">
        <f t="shared" si="0"/>
        <v>1.1400000000000006</v>
      </c>
      <c r="AE14" s="138">
        <f t="shared" si="1"/>
        <v>-2.8972587474926925E-3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42535</v>
      </c>
      <c r="X15" s="10">
        <v>44.67</v>
      </c>
      <c r="Y15" s="10">
        <v>45.43</v>
      </c>
      <c r="Z15" s="10">
        <v>44.1</v>
      </c>
      <c r="AA15" s="10">
        <v>44.87</v>
      </c>
      <c r="AB15" s="95">
        <v>4300200</v>
      </c>
      <c r="AC15" s="10">
        <v>44.87</v>
      </c>
      <c r="AD15" s="2">
        <f t="shared" si="0"/>
        <v>1.3299999999999983</v>
      </c>
      <c r="AE15" s="138">
        <f t="shared" si="1"/>
        <v>2.2336385972747674E-3</v>
      </c>
    </row>
    <row r="16" spans="1:40" x14ac:dyDescent="0.25">
      <c r="G16" s="1"/>
      <c r="W16" s="133">
        <v>42534</v>
      </c>
      <c r="X16" s="10">
        <v>44.15</v>
      </c>
      <c r="Y16" s="10">
        <v>45.37</v>
      </c>
      <c r="Z16" s="10">
        <v>44.05</v>
      </c>
      <c r="AA16" s="10">
        <v>44.77</v>
      </c>
      <c r="AB16" s="95">
        <v>4870400</v>
      </c>
      <c r="AC16" s="10">
        <v>44.77</v>
      </c>
      <c r="AD16" s="2">
        <f t="shared" si="0"/>
        <v>1.3200000000000003</v>
      </c>
      <c r="AE16" s="138">
        <f t="shared" si="1"/>
        <v>5.3896249719291855E-3</v>
      </c>
    </row>
    <row r="17" spans="1:31" x14ac:dyDescent="0.25">
      <c r="G17" s="1"/>
      <c r="W17" s="133">
        <v>42531</v>
      </c>
      <c r="X17" s="10">
        <v>44.39</v>
      </c>
      <c r="Y17" s="10">
        <v>44.58</v>
      </c>
      <c r="Z17" s="10">
        <v>43</v>
      </c>
      <c r="AA17" s="10">
        <v>44.53</v>
      </c>
      <c r="AB17" s="95">
        <v>7175700</v>
      </c>
      <c r="AC17" s="10">
        <v>44.53</v>
      </c>
      <c r="AD17" s="2">
        <f t="shared" si="0"/>
        <v>1.5799999999999983</v>
      </c>
      <c r="AE17" s="138">
        <f t="shared" si="1"/>
        <v>-2.6879370629370514E-2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42530</v>
      </c>
      <c r="X18" s="10">
        <v>46.29</v>
      </c>
      <c r="Y18" s="10">
        <v>46.71</v>
      </c>
      <c r="Z18" s="10">
        <v>45.71</v>
      </c>
      <c r="AA18" s="10">
        <v>45.76</v>
      </c>
      <c r="AB18" s="95">
        <v>3915800</v>
      </c>
      <c r="AC18" s="10">
        <v>45.76</v>
      </c>
      <c r="AD18" s="2">
        <f t="shared" si="0"/>
        <v>1</v>
      </c>
      <c r="AE18" s="138">
        <f t="shared" si="1"/>
        <v>-1.6125564394753766E-2</v>
      </c>
    </row>
    <row r="19" spans="1:31" x14ac:dyDescent="0.25">
      <c r="N19" s="2"/>
      <c r="W19" s="133">
        <v>42529</v>
      </c>
      <c r="X19" s="10">
        <v>46.67</v>
      </c>
      <c r="Y19" s="10">
        <v>47</v>
      </c>
      <c r="Z19" s="10">
        <v>46.18</v>
      </c>
      <c r="AA19" s="10">
        <v>46.51</v>
      </c>
      <c r="AB19" s="95">
        <v>4764000</v>
      </c>
      <c r="AC19" s="10">
        <v>46.51</v>
      </c>
      <c r="AD19" s="2">
        <f t="shared" si="0"/>
        <v>0.82000000000000028</v>
      </c>
      <c r="AE19" s="138">
        <f t="shared" si="1"/>
        <v>-2.1454623471358625E-3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42528</v>
      </c>
      <c r="X20" s="10">
        <v>46.28</v>
      </c>
      <c r="Y20" s="10">
        <v>46.68</v>
      </c>
      <c r="Z20" s="10">
        <v>45.42</v>
      </c>
      <c r="AA20" s="10">
        <v>46.61</v>
      </c>
      <c r="AB20" s="95">
        <v>4569600</v>
      </c>
      <c r="AC20" s="10">
        <v>46.61</v>
      </c>
      <c r="AD20" s="2">
        <f t="shared" si="0"/>
        <v>1.259999999999998</v>
      </c>
      <c r="AE20" s="138">
        <f t="shared" si="1"/>
        <v>1.9346517626825932E-3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42527</v>
      </c>
      <c r="X21" s="10">
        <v>45.12</v>
      </c>
      <c r="Y21" s="10">
        <v>46.55</v>
      </c>
      <c r="Z21" s="10">
        <v>44.8</v>
      </c>
      <c r="AA21" s="10">
        <v>46.52</v>
      </c>
      <c r="AB21" s="95">
        <v>4954700</v>
      </c>
      <c r="AC21" s="10">
        <v>46.52</v>
      </c>
      <c r="AD21" s="2">
        <f t="shared" si="0"/>
        <v>1.75</v>
      </c>
      <c r="AE21" s="138">
        <f t="shared" si="1"/>
        <v>4.4923629829290102E-2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42524</v>
      </c>
      <c r="X22" s="10">
        <v>44.95</v>
      </c>
      <c r="Y22" s="10">
        <v>45.29</v>
      </c>
      <c r="Z22" s="10">
        <v>43.53</v>
      </c>
      <c r="AA22" s="10">
        <v>44.52</v>
      </c>
      <c r="AB22" s="95">
        <v>2791300</v>
      </c>
      <c r="AC22" s="10">
        <v>44.52</v>
      </c>
      <c r="AD22" s="2">
        <f t="shared" si="0"/>
        <v>1.759999999999998</v>
      </c>
      <c r="AE22" s="138">
        <f t="shared" si="1"/>
        <v>-9.7864768683273429E-3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42523</v>
      </c>
      <c r="X23" s="10">
        <v>44.75</v>
      </c>
      <c r="Y23" s="10">
        <v>45.68</v>
      </c>
      <c r="Z23" s="10">
        <v>44.55</v>
      </c>
      <c r="AA23" s="10">
        <v>44.96</v>
      </c>
      <c r="AB23" s="95">
        <v>6484900</v>
      </c>
      <c r="AC23" s="10">
        <v>44.96</v>
      </c>
      <c r="AD23" s="2">
        <f t="shared" si="0"/>
        <v>1.1300000000000026</v>
      </c>
      <c r="AE23" s="138">
        <f t="shared" si="1"/>
        <v>1.124606387764282E-2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42522</v>
      </c>
      <c r="X24" s="10">
        <v>43.24</v>
      </c>
      <c r="Y24" s="10">
        <v>44.86</v>
      </c>
      <c r="Z24" s="10">
        <v>42.97</v>
      </c>
      <c r="AA24" s="10">
        <v>44.46</v>
      </c>
      <c r="AB24" s="95">
        <v>5554800</v>
      </c>
      <c r="AC24" s="10">
        <v>44.46</v>
      </c>
      <c r="AD24" s="2">
        <f t="shared" si="0"/>
        <v>1.8900000000000006</v>
      </c>
      <c r="AE24" s="138">
        <f t="shared" si="1"/>
        <v>2.5842178126441961E-2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242"/>
      <c r="W25" s="133">
        <v>42521</v>
      </c>
      <c r="X25" s="10">
        <v>43.21</v>
      </c>
      <c r="Y25" s="10">
        <v>43.59</v>
      </c>
      <c r="Z25" s="10">
        <v>42.97</v>
      </c>
      <c r="AA25" s="10">
        <v>43.34</v>
      </c>
      <c r="AB25" s="95">
        <v>3438500</v>
      </c>
      <c r="AC25" s="10">
        <v>43.34</v>
      </c>
      <c r="AD25" s="2">
        <f t="shared" si="0"/>
        <v>0.62000000000000455</v>
      </c>
      <c r="AE25" s="138">
        <f t="shared" si="1"/>
        <v>6.5025545750116986E-3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42517</v>
      </c>
      <c r="X26" s="10">
        <v>43.06</v>
      </c>
      <c r="Y26" s="10">
        <v>43.84</v>
      </c>
      <c r="Z26" s="10">
        <v>42.89</v>
      </c>
      <c r="AA26" s="10">
        <v>43.06</v>
      </c>
      <c r="AB26" s="95">
        <v>3054000</v>
      </c>
      <c r="AC26" s="10">
        <v>43.06</v>
      </c>
      <c r="AD26" s="2">
        <f t="shared" si="0"/>
        <v>0.95000000000000284</v>
      </c>
      <c r="AE26" s="138">
        <f t="shared" si="1"/>
        <v>4.6663555762949116E-3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42516</v>
      </c>
      <c r="X27" s="10">
        <v>42.66</v>
      </c>
      <c r="Y27" s="10">
        <v>43</v>
      </c>
      <c r="Z27" s="10">
        <v>42.41</v>
      </c>
      <c r="AA27" s="10">
        <v>42.86</v>
      </c>
      <c r="AB27" s="95">
        <v>1951400</v>
      </c>
      <c r="AC27" s="10">
        <v>42.86</v>
      </c>
      <c r="AD27" s="2">
        <f t="shared" si="0"/>
        <v>0.59000000000000341</v>
      </c>
      <c r="AE27" s="138">
        <f t="shared" si="1"/>
        <v>4.217432052483483E-3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42515</v>
      </c>
      <c r="X28" s="10">
        <v>42.47</v>
      </c>
      <c r="Y28" s="10">
        <v>42.97</v>
      </c>
      <c r="Z28" s="10">
        <v>42.14</v>
      </c>
      <c r="AA28" s="10">
        <v>42.68</v>
      </c>
      <c r="AB28" s="95">
        <v>3340100</v>
      </c>
      <c r="AC28" s="10">
        <v>42.68</v>
      </c>
      <c r="AD28" s="2">
        <f t="shared" si="0"/>
        <v>0.82999999999999829</v>
      </c>
      <c r="AE28" s="138">
        <f t="shared" si="1"/>
        <v>5.655042412818112E-3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42514</v>
      </c>
      <c r="X29" s="10">
        <v>41.55</v>
      </c>
      <c r="Y29" s="10">
        <v>42.6</v>
      </c>
      <c r="Z29" s="10">
        <v>41.5</v>
      </c>
      <c r="AA29" s="10">
        <v>42.44</v>
      </c>
      <c r="AB29" s="95">
        <v>3702800</v>
      </c>
      <c r="AC29" s="10">
        <v>42.44</v>
      </c>
      <c r="AD29" s="2">
        <f t="shared" si="0"/>
        <v>1.1000000000000014</v>
      </c>
      <c r="AE29" s="138">
        <f t="shared" si="1"/>
        <v>2.9847124484348342E-2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42513</v>
      </c>
      <c r="X30" s="10">
        <v>41.56</v>
      </c>
      <c r="Y30" s="10">
        <v>41.66</v>
      </c>
      <c r="Z30" s="10">
        <v>40.950000000000003</v>
      </c>
      <c r="AA30" s="10">
        <v>41.21</v>
      </c>
      <c r="AB30" s="95">
        <v>3704500</v>
      </c>
      <c r="AC30" s="10">
        <v>41.21</v>
      </c>
      <c r="AD30" s="2">
        <f t="shared" si="0"/>
        <v>0.70999999999999375</v>
      </c>
      <c r="AE30" s="138">
        <f t="shared" si="1"/>
        <v>-7.2271741748975993E-3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42510</v>
      </c>
      <c r="X31" s="10">
        <v>41.17</v>
      </c>
      <c r="Y31" s="10">
        <v>42.09</v>
      </c>
      <c r="Z31" s="10">
        <v>41.09</v>
      </c>
      <c r="AA31" s="10">
        <v>41.51</v>
      </c>
      <c r="AB31" s="95">
        <v>3550100</v>
      </c>
      <c r="AC31" s="10">
        <v>41.51</v>
      </c>
      <c r="AD31" s="2">
        <f t="shared" si="0"/>
        <v>1</v>
      </c>
      <c r="AE31" s="138">
        <f t="shared" si="1"/>
        <v>9.484435797665336E-3</v>
      </c>
    </row>
    <row r="32" spans="1:31" x14ac:dyDescent="0.25">
      <c r="W32" s="133">
        <v>42509</v>
      </c>
      <c r="X32" s="10">
        <v>41.83</v>
      </c>
      <c r="Y32" s="10">
        <v>42.42</v>
      </c>
      <c r="Z32" s="10">
        <v>40.5</v>
      </c>
      <c r="AA32" s="10">
        <v>41.12</v>
      </c>
      <c r="AB32" s="95">
        <v>3694900</v>
      </c>
      <c r="AC32" s="10">
        <v>41.12</v>
      </c>
      <c r="AD32" s="2">
        <f t="shared" si="0"/>
        <v>1.9200000000000017</v>
      </c>
      <c r="AE32" s="138">
        <f t="shared" si="1"/>
        <v>-2.1883920076118057E-2</v>
      </c>
    </row>
    <row r="33" spans="1:31" x14ac:dyDescent="0.25">
      <c r="W33" s="133">
        <v>42508</v>
      </c>
      <c r="X33" s="10">
        <v>41.18</v>
      </c>
      <c r="Y33" s="10">
        <v>42.76</v>
      </c>
      <c r="Z33" s="10">
        <v>41.15</v>
      </c>
      <c r="AA33" s="10">
        <v>42.04</v>
      </c>
      <c r="AB33" s="95">
        <v>5284500</v>
      </c>
      <c r="AC33" s="10">
        <v>42.04</v>
      </c>
      <c r="AD33" s="2">
        <f t="shared" si="0"/>
        <v>1.6099999999999994</v>
      </c>
      <c r="AE33" s="138">
        <f t="shared" si="1"/>
        <v>2.4865919063871145E-2</v>
      </c>
    </row>
    <row r="34" spans="1:31" x14ac:dyDescent="0.25">
      <c r="W34" s="133">
        <v>42507</v>
      </c>
      <c r="X34" s="10">
        <v>40.4</v>
      </c>
      <c r="Y34" s="10">
        <v>41.72</v>
      </c>
      <c r="Z34" s="10">
        <v>40.21</v>
      </c>
      <c r="AA34" s="10">
        <v>41.02</v>
      </c>
      <c r="AB34" s="95">
        <v>6066900</v>
      </c>
      <c r="AC34" s="10">
        <v>41.02</v>
      </c>
      <c r="AD34" s="2">
        <f t="shared" si="0"/>
        <v>1.509999999999998</v>
      </c>
      <c r="AE34" s="138">
        <f t="shared" si="1"/>
        <v>1.4091470951792306E-2</v>
      </c>
    </row>
    <row r="35" spans="1:31" x14ac:dyDescent="0.25">
      <c r="L35" t="s">
        <v>252</v>
      </c>
      <c r="M35" s="2">
        <f>K53+M53-F53</f>
        <v>439.77999999999975</v>
      </c>
      <c r="W35" s="133">
        <v>42506</v>
      </c>
      <c r="X35" s="10">
        <v>39.47</v>
      </c>
      <c r="Y35" s="10">
        <v>40.53</v>
      </c>
      <c r="Z35" s="10">
        <v>39.200000000000003</v>
      </c>
      <c r="AA35" s="10">
        <v>40.450000000000003</v>
      </c>
      <c r="AB35" s="95">
        <v>4879400</v>
      </c>
      <c r="AC35" s="10">
        <v>40.450000000000003</v>
      </c>
      <c r="AD35" s="2">
        <f t="shared" si="0"/>
        <v>1.3299999999999983</v>
      </c>
      <c r="AE35" s="138">
        <f t="shared" si="1"/>
        <v>3.2941777323799881E-2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08" t="s">
        <v>7</v>
      </c>
      <c r="J36" s="408" t="s">
        <v>95</v>
      </c>
      <c r="K36" s="410" t="s">
        <v>61</v>
      </c>
      <c r="L36" s="408" t="s">
        <v>77</v>
      </c>
      <c r="M36" s="408" t="s">
        <v>38</v>
      </c>
      <c r="W36" s="133">
        <v>42503</v>
      </c>
      <c r="X36" s="10">
        <v>38.380000000000003</v>
      </c>
      <c r="Y36" s="10">
        <v>39.32</v>
      </c>
      <c r="Z36" s="10">
        <v>38.049999999999997</v>
      </c>
      <c r="AA36" s="10">
        <v>39.159999999999997</v>
      </c>
      <c r="AB36" s="95">
        <v>5615200</v>
      </c>
      <c r="AC36" s="10">
        <v>39.159999999999997</v>
      </c>
      <c r="AD36" s="2">
        <f t="shared" si="0"/>
        <v>1.2700000000000031</v>
      </c>
      <c r="AE36" s="138">
        <f t="shared" si="1"/>
        <v>1.3982392542724043E-2</v>
      </c>
    </row>
    <row r="37" spans="1:31" x14ac:dyDescent="0.25">
      <c r="A37" s="411" t="s">
        <v>246</v>
      </c>
      <c r="B37" s="401">
        <v>42502</v>
      </c>
      <c r="C37" s="402">
        <v>60</v>
      </c>
      <c r="D37" s="403">
        <v>38.25</v>
      </c>
      <c r="E37" s="403">
        <v>0</v>
      </c>
      <c r="F37" s="403">
        <f>C37*D37 + E37</f>
        <v>2295</v>
      </c>
      <c r="G37" s="401">
        <v>42528</v>
      </c>
      <c r="H37" s="406">
        <v>30</v>
      </c>
      <c r="I37" s="403">
        <v>45.25</v>
      </c>
      <c r="J37" s="403">
        <v>0.03</v>
      </c>
      <c r="K37" s="403">
        <f>H37*I37 - J37</f>
        <v>1357.47</v>
      </c>
      <c r="L37" s="402"/>
      <c r="M37" s="402"/>
      <c r="W37" s="133">
        <v>42502</v>
      </c>
      <c r="X37" s="10">
        <v>39.65</v>
      </c>
      <c r="Y37" s="10">
        <v>39.89</v>
      </c>
      <c r="Z37" s="10">
        <v>38.01</v>
      </c>
      <c r="AA37" s="10">
        <v>38.619999999999997</v>
      </c>
      <c r="AB37" s="95">
        <v>7380300</v>
      </c>
      <c r="AC37" s="10">
        <v>38.619999999999997</v>
      </c>
      <c r="AD37" s="2">
        <f t="shared" si="0"/>
        <v>1.8800000000000026</v>
      </c>
      <c r="AE37" s="138">
        <f t="shared" si="1"/>
        <v>-2.5731584258325002E-2</v>
      </c>
    </row>
    <row r="38" spans="1:31" x14ac:dyDescent="0.25">
      <c r="A38" s="412" t="s">
        <v>71</v>
      </c>
      <c r="B38" s="413"/>
      <c r="C38" s="402"/>
      <c r="D38" s="403"/>
      <c r="E38" s="403"/>
      <c r="F38" s="403"/>
      <c r="G38" s="401">
        <v>42544</v>
      </c>
      <c r="H38" s="406">
        <v>30</v>
      </c>
      <c r="I38" s="403">
        <v>45.91</v>
      </c>
      <c r="J38" s="403">
        <v>-0.01</v>
      </c>
      <c r="K38" s="403">
        <f>H38*I38 - J38</f>
        <v>1377.31</v>
      </c>
      <c r="L38" s="402"/>
      <c r="M38" s="402"/>
      <c r="W38" s="133">
        <v>42501</v>
      </c>
      <c r="X38" s="10">
        <v>40.71</v>
      </c>
      <c r="Y38" s="10">
        <v>40.75</v>
      </c>
      <c r="Z38" s="10">
        <v>39.57</v>
      </c>
      <c r="AA38" s="10">
        <v>39.64</v>
      </c>
      <c r="AB38" s="95">
        <v>3850000</v>
      </c>
      <c r="AC38" s="10">
        <v>39.64</v>
      </c>
      <c r="AD38" s="2">
        <f t="shared" si="0"/>
        <v>1.1799999999999997</v>
      </c>
      <c r="AE38" s="138">
        <f t="shared" si="1"/>
        <v>-2.8669443763783442E-2</v>
      </c>
    </row>
    <row r="39" spans="1:31" x14ac:dyDescent="0.25">
      <c r="A39" s="402"/>
      <c r="B39" s="413"/>
      <c r="C39" s="402"/>
      <c r="D39" s="403"/>
      <c r="E39" s="403"/>
      <c r="F39" s="403"/>
      <c r="G39" s="401"/>
      <c r="H39" s="406"/>
      <c r="I39" s="403"/>
      <c r="J39" s="403"/>
      <c r="K39" s="403"/>
      <c r="L39" s="402"/>
      <c r="M39" s="402"/>
      <c r="W39" s="133">
        <v>42500</v>
      </c>
      <c r="X39" s="10">
        <v>40.880000000000003</v>
      </c>
      <c r="Y39" s="10">
        <v>41.37</v>
      </c>
      <c r="Z39" s="10">
        <v>40.56</v>
      </c>
      <c r="AA39" s="10">
        <v>40.81</v>
      </c>
      <c r="AB39" s="95">
        <v>4589800</v>
      </c>
      <c r="AC39" s="10">
        <v>40.81</v>
      </c>
      <c r="AD39" s="2">
        <f t="shared" si="0"/>
        <v>0.80999999999999517</v>
      </c>
      <c r="AE39" s="138">
        <f t="shared" si="1"/>
        <v>9.811135638950752E-4</v>
      </c>
    </row>
    <row r="40" spans="1:31" x14ac:dyDescent="0.25">
      <c r="A40" s="402"/>
      <c r="B40" s="401"/>
      <c r="C40" s="402"/>
      <c r="D40" s="403"/>
      <c r="E40" s="403"/>
      <c r="F40" s="403"/>
      <c r="G40" s="401"/>
      <c r="H40" s="406"/>
      <c r="I40" s="403"/>
      <c r="J40" s="403"/>
      <c r="K40" s="403"/>
      <c r="L40" s="402"/>
      <c r="M40" s="402"/>
      <c r="W40" s="133">
        <v>42499</v>
      </c>
      <c r="X40" s="10">
        <v>40.520000000000003</v>
      </c>
      <c r="Y40" s="10">
        <v>41.1</v>
      </c>
      <c r="Z40" s="10">
        <v>40.159999999999997</v>
      </c>
      <c r="AA40" s="10">
        <v>40.770000000000003</v>
      </c>
      <c r="AB40" s="95">
        <v>5440000</v>
      </c>
      <c r="AC40" s="10">
        <v>40.770000000000003</v>
      </c>
      <c r="AD40" s="2">
        <f t="shared" si="0"/>
        <v>0.94000000000000483</v>
      </c>
      <c r="AE40" s="138">
        <f t="shared" si="1"/>
        <v>2.8247162673392223E-2</v>
      </c>
    </row>
    <row r="41" spans="1:31" x14ac:dyDescent="0.25">
      <c r="A41" s="402"/>
      <c r="B41" s="413"/>
      <c r="C41" s="402"/>
      <c r="D41" s="403"/>
      <c r="E41" s="403"/>
      <c r="F41" s="403"/>
      <c r="G41" s="401"/>
      <c r="H41" s="406"/>
      <c r="I41" s="403"/>
      <c r="J41" s="403"/>
      <c r="K41" s="403"/>
      <c r="L41" s="402"/>
      <c r="M41" s="402"/>
      <c r="W41" s="133">
        <v>42496</v>
      </c>
      <c r="X41" s="10">
        <v>40.31</v>
      </c>
      <c r="Y41" s="10">
        <v>41.22</v>
      </c>
      <c r="Z41" s="10">
        <v>38.46</v>
      </c>
      <c r="AA41" s="10">
        <v>39.65</v>
      </c>
      <c r="AB41" s="95">
        <v>11471900</v>
      </c>
      <c r="AC41" s="10">
        <v>39.65</v>
      </c>
      <c r="AD41" s="2">
        <f t="shared" si="0"/>
        <v>2.759999999999998</v>
      </c>
      <c r="AE41" s="138">
        <f t="shared" si="1"/>
        <v>-4.2270531400966149E-2</v>
      </c>
    </row>
    <row r="42" spans="1:31" ht="20.25" thickBot="1" x14ac:dyDescent="0.35">
      <c r="A42" s="402"/>
      <c r="B42" s="413"/>
      <c r="C42" s="402"/>
      <c r="D42" s="403"/>
      <c r="E42" s="403"/>
      <c r="F42" s="403"/>
      <c r="G42" s="401"/>
      <c r="H42" s="406"/>
      <c r="I42" s="403"/>
      <c r="J42" s="403"/>
      <c r="K42" s="403"/>
      <c r="L42" s="402"/>
      <c r="M42" s="402"/>
      <c r="O42" s="495" t="s">
        <v>78</v>
      </c>
      <c r="P42" s="495"/>
      <c r="T42" s="112" t="s">
        <v>113</v>
      </c>
      <c r="U42" s="9"/>
      <c r="W42" s="133">
        <v>42495</v>
      </c>
      <c r="X42" s="10">
        <v>41.84</v>
      </c>
      <c r="Y42" s="10">
        <v>42.03</v>
      </c>
      <c r="Z42" s="10">
        <v>40.76</v>
      </c>
      <c r="AA42" s="10">
        <v>41.4</v>
      </c>
      <c r="AB42" s="95">
        <v>9056200</v>
      </c>
      <c r="AC42" s="10">
        <v>41.4</v>
      </c>
      <c r="AD42" s="2">
        <f t="shared" si="0"/>
        <v>1.2700000000000031</v>
      </c>
      <c r="AE42" s="138">
        <f t="shared" si="1"/>
        <v>-1.2875536480686622E-2</v>
      </c>
    </row>
    <row r="43" spans="1:31" ht="15.75" thickTop="1" x14ac:dyDescent="0.25">
      <c r="A43" s="402"/>
      <c r="B43" s="401"/>
      <c r="C43" s="402"/>
      <c r="D43" s="403"/>
      <c r="E43" s="403"/>
      <c r="F43" s="403"/>
      <c r="G43" s="401"/>
      <c r="H43" s="406"/>
      <c r="I43" s="403"/>
      <c r="J43" s="403"/>
      <c r="K43" s="403"/>
      <c r="L43" s="402"/>
      <c r="M43" s="402"/>
      <c r="O43" s="83">
        <v>1.1000000000000001</v>
      </c>
      <c r="P43" s="83">
        <f>O43*$Q$4</f>
        <v>47.828000000000003</v>
      </c>
      <c r="Q43" s="2"/>
      <c r="T43" s="139" t="s">
        <v>98</v>
      </c>
      <c r="U43" s="388">
        <v>43.24</v>
      </c>
      <c r="W43" s="133">
        <v>42494</v>
      </c>
      <c r="X43" s="10">
        <v>43.4</v>
      </c>
      <c r="Y43" s="10">
        <v>43.5</v>
      </c>
      <c r="Z43" s="10">
        <v>41.58</v>
      </c>
      <c r="AA43" s="10">
        <v>41.94</v>
      </c>
      <c r="AB43" s="95">
        <v>5543000</v>
      </c>
      <c r="AC43" s="10">
        <v>41.94</v>
      </c>
      <c r="AD43" s="2">
        <f t="shared" si="0"/>
        <v>1.9200000000000017</v>
      </c>
      <c r="AE43" s="138">
        <f t="shared" si="1"/>
        <v>-4.0054932478828076E-2</v>
      </c>
    </row>
    <row r="44" spans="1:31" x14ac:dyDescent="0.25">
      <c r="A44" s="402"/>
      <c r="B44" s="401"/>
      <c r="C44" s="402"/>
      <c r="D44" s="403"/>
      <c r="E44" s="403"/>
      <c r="F44" s="403"/>
      <c r="G44" s="401"/>
      <c r="H44" s="406"/>
      <c r="I44" s="403"/>
      <c r="J44" s="403"/>
      <c r="K44" s="403"/>
      <c r="L44" s="402"/>
      <c r="M44" s="402"/>
      <c r="O44" s="83">
        <v>1.0900000000000001</v>
      </c>
      <c r="P44" s="83">
        <f t="shared" ref="P44:P63" si="3">O44*$Q$4</f>
        <v>47.3932</v>
      </c>
      <c r="Q44" s="2"/>
      <c r="T44" s="108" t="s">
        <v>99</v>
      </c>
      <c r="U44" s="389">
        <v>43.34</v>
      </c>
      <c r="W44" s="133">
        <v>42493</v>
      </c>
      <c r="X44" s="10">
        <v>43.37</v>
      </c>
      <c r="Y44" s="10">
        <v>44.56</v>
      </c>
      <c r="Z44" s="10">
        <v>41.85</v>
      </c>
      <c r="AA44" s="10">
        <v>43.69</v>
      </c>
      <c r="AB44" s="95">
        <v>11900900</v>
      </c>
      <c r="AC44" s="10">
        <v>43.69</v>
      </c>
      <c r="AD44" s="2">
        <f t="shared" si="0"/>
        <v>2.7100000000000009</v>
      </c>
      <c r="AE44" s="138">
        <f t="shared" si="1"/>
        <v>2.2945446031374273E-2</v>
      </c>
    </row>
    <row r="45" spans="1:31" x14ac:dyDescent="0.25">
      <c r="A45" s="402"/>
      <c r="B45" s="401"/>
      <c r="C45" s="402"/>
      <c r="D45" s="403"/>
      <c r="E45" s="403"/>
      <c r="F45" s="403"/>
      <c r="G45" s="401"/>
      <c r="H45" s="402"/>
      <c r="I45" s="402"/>
      <c r="J45" s="402"/>
      <c r="K45" s="403"/>
      <c r="L45" s="402"/>
      <c r="M45" s="402"/>
      <c r="O45" s="83">
        <v>1.08</v>
      </c>
      <c r="P45" s="83">
        <f t="shared" si="3"/>
        <v>46.958399999999997</v>
      </c>
      <c r="Q45" s="2"/>
      <c r="T45" s="108" t="s">
        <v>100</v>
      </c>
      <c r="U45" s="389" t="s">
        <v>474</v>
      </c>
      <c r="W45" s="133">
        <v>42492</v>
      </c>
      <c r="X45" s="10">
        <v>42.1</v>
      </c>
      <c r="Y45" s="10">
        <v>42.76</v>
      </c>
      <c r="Z45" s="10">
        <v>41.51</v>
      </c>
      <c r="AA45" s="10">
        <v>42.71</v>
      </c>
      <c r="AB45" s="95">
        <v>5979200</v>
      </c>
      <c r="AC45" s="10">
        <v>42.71</v>
      </c>
      <c r="AD45" s="2">
        <f t="shared" si="0"/>
        <v>1.25</v>
      </c>
      <c r="AE45" s="138">
        <f t="shared" si="1"/>
        <v>2.3975065931431283E-2</v>
      </c>
    </row>
    <row r="46" spans="1:31" x14ac:dyDescent="0.25">
      <c r="A46" s="402"/>
      <c r="B46" s="401"/>
      <c r="C46" s="402"/>
      <c r="D46" s="403"/>
      <c r="E46" s="403"/>
      <c r="F46" s="403"/>
      <c r="G46" s="401"/>
      <c r="H46" s="402"/>
      <c r="I46" s="402"/>
      <c r="J46" s="402"/>
      <c r="K46" s="403"/>
      <c r="L46" s="402"/>
      <c r="M46" s="402"/>
      <c r="O46" s="83">
        <v>1.07</v>
      </c>
      <c r="P46" s="83">
        <f t="shared" si="3"/>
        <v>46.523600000000002</v>
      </c>
      <c r="Q46" s="2"/>
      <c r="T46" s="108" t="s">
        <v>101</v>
      </c>
      <c r="U46" s="389" t="s">
        <v>475</v>
      </c>
      <c r="W46" s="133">
        <v>42489</v>
      </c>
      <c r="X46" s="10">
        <v>42.37</v>
      </c>
      <c r="Y46" s="10">
        <v>42.73</v>
      </c>
      <c r="Z46" s="10">
        <v>41.31</v>
      </c>
      <c r="AA46" s="10">
        <v>41.71</v>
      </c>
      <c r="AB46" s="95">
        <v>7526200</v>
      </c>
      <c r="AC46" s="10">
        <v>41.71</v>
      </c>
      <c r="AD46" s="2">
        <f t="shared" si="0"/>
        <v>1.4199999999999946</v>
      </c>
      <c r="AE46" s="138">
        <f t="shared" si="1"/>
        <v>-2.0892018779342769E-2</v>
      </c>
    </row>
    <row r="47" spans="1:31" x14ac:dyDescent="0.25">
      <c r="A47" s="402"/>
      <c r="B47" s="401"/>
      <c r="C47" s="402"/>
      <c r="D47" s="403"/>
      <c r="E47" s="403"/>
      <c r="F47" s="403"/>
      <c r="G47" s="401"/>
      <c r="H47" s="402"/>
      <c r="I47" s="402"/>
      <c r="J47" s="402"/>
      <c r="K47" s="403"/>
      <c r="L47" s="402"/>
      <c r="M47" s="402"/>
      <c r="O47" s="83">
        <v>1.06</v>
      </c>
      <c r="P47" s="83">
        <f t="shared" si="3"/>
        <v>46.088799999999999</v>
      </c>
      <c r="Q47" s="2"/>
      <c r="T47" s="108" t="s">
        <v>102</v>
      </c>
      <c r="U47" s="389">
        <v>58.13</v>
      </c>
      <c r="W47" s="133">
        <v>42488</v>
      </c>
      <c r="X47" s="10">
        <v>43.88</v>
      </c>
      <c r="Y47" s="10">
        <v>43.88</v>
      </c>
      <c r="Z47" s="10">
        <v>42.46</v>
      </c>
      <c r="AA47" s="10">
        <v>42.6</v>
      </c>
      <c r="AB47" s="95">
        <v>8607700</v>
      </c>
      <c r="AC47" s="10">
        <v>42.6</v>
      </c>
      <c r="AD47" s="2">
        <f t="shared" si="0"/>
        <v>1.4200000000000017</v>
      </c>
      <c r="AE47" s="138">
        <f t="shared" si="1"/>
        <v>-4.226618705035956E-2</v>
      </c>
    </row>
    <row r="48" spans="1:31" x14ac:dyDescent="0.25">
      <c r="A48" s="402"/>
      <c r="B48" s="401"/>
      <c r="C48" s="402"/>
      <c r="D48" s="403"/>
      <c r="E48" s="403"/>
      <c r="F48" s="403"/>
      <c r="G48" s="401"/>
      <c r="H48" s="402"/>
      <c r="I48" s="403"/>
      <c r="J48" s="402"/>
      <c r="K48" s="403"/>
      <c r="L48" s="402"/>
      <c r="M48" s="402"/>
      <c r="O48" s="83">
        <v>1.05</v>
      </c>
      <c r="P48" s="83">
        <f t="shared" si="3"/>
        <v>45.653999999999996</v>
      </c>
      <c r="Q48" s="2"/>
      <c r="T48" s="108" t="s">
        <v>103</v>
      </c>
      <c r="U48" s="389">
        <v>1.2968200000000001</v>
      </c>
      <c r="W48" s="133">
        <v>42487</v>
      </c>
      <c r="X48" s="10">
        <v>44.85</v>
      </c>
      <c r="Y48" s="10">
        <v>45.13</v>
      </c>
      <c r="Z48" s="10">
        <v>44.25</v>
      </c>
      <c r="AA48" s="10">
        <v>44.48</v>
      </c>
      <c r="AB48" s="95">
        <v>6407400</v>
      </c>
      <c r="AC48" s="10">
        <v>44.48</v>
      </c>
      <c r="AD48" s="2">
        <f t="shared" si="0"/>
        <v>0.88000000000000256</v>
      </c>
      <c r="AE48" s="138">
        <f t="shared" si="1"/>
        <v>-1.133585241164714E-2</v>
      </c>
    </row>
    <row r="49" spans="1:31" x14ac:dyDescent="0.25">
      <c r="A49" s="402"/>
      <c r="B49" s="401"/>
      <c r="C49" s="402"/>
      <c r="D49" s="403"/>
      <c r="E49" s="403"/>
      <c r="F49" s="403"/>
      <c r="G49" s="401"/>
      <c r="H49" s="402"/>
      <c r="I49" s="402"/>
      <c r="J49" s="402"/>
      <c r="K49" s="403"/>
      <c r="L49" s="402"/>
      <c r="M49" s="402"/>
      <c r="O49" s="83">
        <v>1.04</v>
      </c>
      <c r="P49" s="83">
        <f t="shared" si="3"/>
        <v>45.219200000000001</v>
      </c>
      <c r="Q49" s="2"/>
      <c r="T49" s="108" t="s">
        <v>123</v>
      </c>
      <c r="U49" s="389" t="s">
        <v>241</v>
      </c>
      <c r="W49" s="133">
        <v>42486</v>
      </c>
      <c r="X49" s="10">
        <v>45.5</v>
      </c>
      <c r="Y49" s="10">
        <v>45.5</v>
      </c>
      <c r="Z49" s="10">
        <v>43.8</v>
      </c>
      <c r="AA49" s="10">
        <v>44.99</v>
      </c>
      <c r="AB49" s="95">
        <v>6884100</v>
      </c>
      <c r="AC49" s="10">
        <v>44.99</v>
      </c>
      <c r="AD49" s="2">
        <f t="shared" si="0"/>
        <v>1.7000000000000028</v>
      </c>
      <c r="AE49" s="138">
        <f t="shared" si="1"/>
        <v>-6.6637050199913617E-4</v>
      </c>
    </row>
    <row r="50" spans="1:31" x14ac:dyDescent="0.25">
      <c r="A50" s="402"/>
      <c r="B50" s="402"/>
      <c r="C50" s="402"/>
      <c r="D50" s="403"/>
      <c r="E50" s="403"/>
      <c r="F50" s="403"/>
      <c r="G50" s="401"/>
      <c r="H50" s="402"/>
      <c r="I50" s="402"/>
      <c r="J50" s="402"/>
      <c r="K50" s="403"/>
      <c r="L50" s="402"/>
      <c r="M50" s="402"/>
      <c r="O50" s="83">
        <v>1.03</v>
      </c>
      <c r="P50" s="83">
        <f t="shared" si="3"/>
        <v>44.784399999999998</v>
      </c>
      <c r="Q50" s="2"/>
      <c r="T50" s="108"/>
      <c r="U50" s="389"/>
      <c r="W50" s="133">
        <v>42485</v>
      </c>
      <c r="X50" s="10">
        <v>46.85</v>
      </c>
      <c r="Y50" s="10">
        <v>47</v>
      </c>
      <c r="Z50" s="10">
        <v>44.98</v>
      </c>
      <c r="AA50" s="10">
        <v>45.02</v>
      </c>
      <c r="AB50" s="95">
        <v>8838000</v>
      </c>
      <c r="AC50" s="10">
        <v>45.02</v>
      </c>
      <c r="AD50" s="2">
        <f t="shared" si="0"/>
        <v>2.0200000000000031</v>
      </c>
      <c r="AE50" s="138">
        <f t="shared" si="1"/>
        <v>-6.7715883205632599E-2</v>
      </c>
    </row>
    <row r="51" spans="1:31" x14ac:dyDescent="0.25">
      <c r="A51" s="402"/>
      <c r="B51" s="402"/>
      <c r="C51" s="402"/>
      <c r="D51" s="403"/>
      <c r="E51" s="403"/>
      <c r="F51" s="403"/>
      <c r="G51" s="401"/>
      <c r="H51" s="402"/>
      <c r="I51" s="402"/>
      <c r="J51" s="402"/>
      <c r="K51" s="403"/>
      <c r="L51" s="402"/>
      <c r="M51" s="402"/>
      <c r="O51" s="83">
        <v>1.02</v>
      </c>
      <c r="P51" s="83">
        <f t="shared" si="3"/>
        <v>44.349599999999995</v>
      </c>
      <c r="Q51" s="2"/>
      <c r="T51" s="108" t="s">
        <v>105</v>
      </c>
      <c r="U51" s="389" t="s">
        <v>476</v>
      </c>
      <c r="W51" s="133">
        <v>42482</v>
      </c>
      <c r="X51" s="10">
        <v>48.75</v>
      </c>
      <c r="Y51" s="10">
        <v>49.42</v>
      </c>
      <c r="Z51" s="10">
        <v>47.82</v>
      </c>
      <c r="AA51" s="10">
        <v>48.29</v>
      </c>
      <c r="AB51" s="95">
        <v>2739500</v>
      </c>
      <c r="AC51" s="10">
        <v>48.29</v>
      </c>
      <c r="AD51" s="2">
        <f t="shared" si="0"/>
        <v>1.6000000000000014</v>
      </c>
      <c r="AE51" s="138">
        <f t="shared" si="1"/>
        <v>-1.0450819672131129E-2</v>
      </c>
    </row>
    <row r="52" spans="1:31" x14ac:dyDescent="0.25">
      <c r="A52" s="402"/>
      <c r="B52" s="402"/>
      <c r="C52" s="402"/>
      <c r="D52" s="403"/>
      <c r="E52" s="403"/>
      <c r="F52" s="403"/>
      <c r="G52" s="401"/>
      <c r="H52" s="402"/>
      <c r="I52" s="402"/>
      <c r="J52" s="402"/>
      <c r="K52" s="403"/>
      <c r="L52" s="402"/>
      <c r="M52" s="402"/>
      <c r="O52" s="83">
        <v>1.01</v>
      </c>
      <c r="P52" s="83">
        <f t="shared" si="3"/>
        <v>43.9148</v>
      </c>
      <c r="Q52" s="2"/>
      <c r="T52" s="108" t="s">
        <v>106</v>
      </c>
      <c r="U52" s="389" t="s">
        <v>296</v>
      </c>
      <c r="W52" s="133">
        <v>42481</v>
      </c>
      <c r="X52" s="10">
        <v>48.04</v>
      </c>
      <c r="Y52" s="10">
        <v>49.2</v>
      </c>
      <c r="Z52" s="10">
        <v>48.01</v>
      </c>
      <c r="AA52" s="10">
        <v>48.8</v>
      </c>
      <c r="AB52" s="95">
        <v>3474400</v>
      </c>
      <c r="AC52" s="10">
        <v>48.8</v>
      </c>
      <c r="AD52" s="2">
        <f t="shared" si="0"/>
        <v>1.1900000000000048</v>
      </c>
      <c r="AE52" s="138">
        <f t="shared" si="1"/>
        <v>1.81514708950552E-2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43.48</v>
      </c>
      <c r="Q53" s="2"/>
      <c r="T53" s="108" t="s">
        <v>107</v>
      </c>
      <c r="U53" s="390">
        <v>5332439</v>
      </c>
      <c r="W53" s="133">
        <v>42480</v>
      </c>
      <c r="X53" s="10">
        <v>48.09</v>
      </c>
      <c r="Y53" s="10">
        <v>48.43</v>
      </c>
      <c r="Z53" s="10">
        <v>47.5</v>
      </c>
      <c r="AA53" s="10">
        <v>47.93</v>
      </c>
      <c r="AB53" s="95">
        <v>2619300</v>
      </c>
      <c r="AC53" s="10">
        <v>47.93</v>
      </c>
      <c r="AD53" s="2">
        <f t="shared" si="0"/>
        <v>0.92999999999999972</v>
      </c>
      <c r="AE53" s="138">
        <f t="shared" si="1"/>
        <v>3.3493824576094067E-3</v>
      </c>
    </row>
    <row r="54" spans="1:31" x14ac:dyDescent="0.25">
      <c r="O54" s="83">
        <v>0.99</v>
      </c>
      <c r="P54" s="83">
        <f t="shared" si="3"/>
        <v>43.045199999999994</v>
      </c>
      <c r="Q54" s="2"/>
      <c r="T54" s="108" t="s">
        <v>110</v>
      </c>
      <c r="U54" s="390">
        <v>5291080</v>
      </c>
      <c r="W54" s="133">
        <v>42479</v>
      </c>
      <c r="X54" s="10">
        <v>47.77</v>
      </c>
      <c r="Y54" s="10">
        <v>48.96</v>
      </c>
      <c r="Z54" s="10">
        <v>47.65</v>
      </c>
      <c r="AA54" s="10">
        <v>47.77</v>
      </c>
      <c r="AB54" s="95">
        <v>3031200</v>
      </c>
      <c r="AC54" s="10">
        <v>47.77</v>
      </c>
      <c r="AD54" s="2">
        <f t="shared" si="0"/>
        <v>1.3100000000000023</v>
      </c>
      <c r="AE54" s="138">
        <f t="shared" si="1"/>
        <v>3.5714285714285587E-3</v>
      </c>
    </row>
    <row r="55" spans="1:31" x14ac:dyDescent="0.25">
      <c r="B55" s="198" t="s">
        <v>114</v>
      </c>
      <c r="C55" s="198" t="s">
        <v>150</v>
      </c>
      <c r="D55" s="199" t="s">
        <v>149</v>
      </c>
      <c r="E55" s="201" t="s">
        <v>151</v>
      </c>
      <c r="F55" s="202" t="s">
        <v>65</v>
      </c>
      <c r="G55" s="239" t="s">
        <v>155</v>
      </c>
      <c r="H55" s="202" t="s">
        <v>88</v>
      </c>
      <c r="I55" s="202" t="s">
        <v>161</v>
      </c>
      <c r="O55" s="83">
        <v>0.98</v>
      </c>
      <c r="P55" s="83">
        <f t="shared" si="3"/>
        <v>42.610399999999998</v>
      </c>
      <c r="Q55" s="2"/>
      <c r="T55" s="108" t="s">
        <v>108</v>
      </c>
      <c r="U55" s="389" t="s">
        <v>477</v>
      </c>
      <c r="W55" s="133">
        <v>42478</v>
      </c>
      <c r="X55" s="10">
        <v>46.95</v>
      </c>
      <c r="Y55" s="10">
        <v>47.93</v>
      </c>
      <c r="Z55" s="10">
        <v>46.64</v>
      </c>
      <c r="AA55" s="10">
        <v>47.6</v>
      </c>
      <c r="AB55" s="95">
        <v>2575800</v>
      </c>
      <c r="AC55" s="10">
        <v>47.6</v>
      </c>
      <c r="AD55" s="2">
        <f t="shared" si="0"/>
        <v>1.2899999999999991</v>
      </c>
      <c r="AE55" s="138">
        <f t="shared" si="1"/>
        <v>1.5141821283855883E-2</v>
      </c>
    </row>
    <row r="56" spans="1:31" x14ac:dyDescent="0.25">
      <c r="B56" s="20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42">
        <f>(E56-D56)/D56</f>
        <v>7.241830065359485E-2</v>
      </c>
      <c r="I56" s="242"/>
      <c r="O56" s="83">
        <v>0.97</v>
      </c>
      <c r="P56" s="83">
        <f t="shared" si="3"/>
        <v>42.175599999999996</v>
      </c>
      <c r="T56" s="108" t="s">
        <v>111</v>
      </c>
      <c r="U56" s="389">
        <v>27.82</v>
      </c>
      <c r="W56" s="133">
        <v>42475</v>
      </c>
      <c r="X56" s="10">
        <v>47.16</v>
      </c>
      <c r="Y56" s="10">
        <v>47.6</v>
      </c>
      <c r="Z56" s="10">
        <v>46.64</v>
      </c>
      <c r="AA56" s="10">
        <v>46.89</v>
      </c>
      <c r="AB56" s="95">
        <v>3535800</v>
      </c>
      <c r="AC56" s="10">
        <v>46.89</v>
      </c>
      <c r="AD56" s="2">
        <f t="shared" si="0"/>
        <v>0.96000000000000085</v>
      </c>
      <c r="AE56" s="138">
        <f t="shared" si="1"/>
        <v>-1.4708972473208681E-2</v>
      </c>
    </row>
    <row r="57" spans="1:31" x14ac:dyDescent="0.25">
      <c r="B57" s="20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42">
        <f>(E57-D57)/D57</f>
        <v>9.9084967320261411E-2</v>
      </c>
      <c r="I57" s="242"/>
      <c r="O57" s="83">
        <v>0.96</v>
      </c>
      <c r="P57" s="83">
        <f t="shared" si="3"/>
        <v>41.740799999999993</v>
      </c>
      <c r="T57" s="108" t="s">
        <v>112</v>
      </c>
      <c r="U57" s="389">
        <v>1.56</v>
      </c>
      <c r="W57" s="133">
        <v>42474</v>
      </c>
      <c r="X57" s="10">
        <v>47.33</v>
      </c>
      <c r="Y57" s="10">
        <v>48</v>
      </c>
      <c r="Z57" s="10">
        <v>46.78</v>
      </c>
      <c r="AA57" s="10">
        <v>47.59</v>
      </c>
      <c r="AB57" s="95">
        <v>2593100</v>
      </c>
      <c r="AC57" s="10">
        <v>47.59</v>
      </c>
      <c r="AD57" s="2">
        <f t="shared" si="0"/>
        <v>1.2199999999999989</v>
      </c>
      <c r="AE57" s="138">
        <f t="shared" si="1"/>
        <v>7.8356628547227025E-3</v>
      </c>
    </row>
    <row r="58" spans="1:31" x14ac:dyDescent="0.25">
      <c r="B58" s="20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42">
        <f>(E58-D58)/D58</f>
        <v>0.21620915032679747</v>
      </c>
      <c r="I58" s="242"/>
      <c r="O58" s="83">
        <v>0.95</v>
      </c>
      <c r="P58" s="83">
        <f t="shared" si="3"/>
        <v>41.305999999999997</v>
      </c>
      <c r="T58" s="108" t="s">
        <v>109</v>
      </c>
      <c r="U58" s="389" t="s">
        <v>124</v>
      </c>
      <c r="W58" s="133">
        <v>42473</v>
      </c>
      <c r="X58" s="10">
        <v>46.71</v>
      </c>
      <c r="Y58" s="10">
        <v>47.61</v>
      </c>
      <c r="Z58" s="10">
        <v>46.15</v>
      </c>
      <c r="AA58" s="10">
        <v>47.22</v>
      </c>
      <c r="AB58" s="95">
        <v>4063100</v>
      </c>
      <c r="AC58" s="10">
        <v>47.22</v>
      </c>
      <c r="AD58" s="2">
        <f t="shared" si="0"/>
        <v>1.4600000000000009</v>
      </c>
      <c r="AE58" s="138">
        <f t="shared" si="1"/>
        <v>2.0972972972972848E-2</v>
      </c>
    </row>
    <row r="59" spans="1:31" x14ac:dyDescent="0.25">
      <c r="B59" s="20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42">
        <f>(E59-D59)/D59</f>
        <v>0.4431538190777895</v>
      </c>
      <c r="I59" s="242"/>
      <c r="O59" s="83">
        <v>0.94</v>
      </c>
      <c r="P59" s="83">
        <f t="shared" si="3"/>
        <v>40.871199999999995</v>
      </c>
      <c r="W59" s="133">
        <v>42472</v>
      </c>
      <c r="X59" s="10">
        <v>45.61</v>
      </c>
      <c r="Y59" s="10">
        <v>46.94</v>
      </c>
      <c r="Z59" s="10">
        <v>45.61</v>
      </c>
      <c r="AA59" s="10">
        <v>46.25</v>
      </c>
      <c r="AB59" s="95">
        <v>4889200</v>
      </c>
      <c r="AC59" s="10">
        <v>46.25</v>
      </c>
      <c r="AD59" s="2">
        <f t="shared" si="0"/>
        <v>1.3299999999999983</v>
      </c>
      <c r="AE59" s="138">
        <f t="shared" si="1"/>
        <v>1.5144863915715456E-2</v>
      </c>
    </row>
    <row r="60" spans="1:31" x14ac:dyDescent="0.25">
      <c r="B60" s="200">
        <v>42544</v>
      </c>
      <c r="C60" s="10">
        <v>0</v>
      </c>
      <c r="D60" s="40"/>
      <c r="E60" s="40">
        <v>46.16</v>
      </c>
      <c r="F60" s="40">
        <v>439.78</v>
      </c>
      <c r="G60" s="40"/>
      <c r="H60" s="242"/>
      <c r="I60" s="242"/>
      <c r="O60" s="83">
        <v>0.93</v>
      </c>
      <c r="P60" s="83">
        <f t="shared" si="3"/>
        <v>40.436399999999999</v>
      </c>
      <c r="W60" s="133">
        <v>42471</v>
      </c>
      <c r="X60" s="10">
        <v>47.32</v>
      </c>
      <c r="Y60" s="10">
        <v>47.47</v>
      </c>
      <c r="Z60" s="10">
        <v>45.21</v>
      </c>
      <c r="AA60" s="10">
        <v>45.56</v>
      </c>
      <c r="AB60" s="95">
        <v>5763600</v>
      </c>
      <c r="AC60" s="10">
        <v>45.56</v>
      </c>
      <c r="AD60" s="2">
        <f t="shared" si="0"/>
        <v>2.259999999999998</v>
      </c>
      <c r="AE60" s="138">
        <f t="shared" si="1"/>
        <v>-3.0638297872340403E-2</v>
      </c>
    </row>
    <row r="61" spans="1:31" x14ac:dyDescent="0.25">
      <c r="B61" s="200"/>
      <c r="C61" s="10"/>
      <c r="D61" s="40"/>
      <c r="E61" s="40"/>
      <c r="F61" s="40"/>
      <c r="G61" s="40"/>
      <c r="H61" s="242"/>
      <c r="I61" s="242"/>
      <c r="O61" s="83">
        <v>0.92</v>
      </c>
      <c r="P61" s="83">
        <f t="shared" si="3"/>
        <v>40.001599999999996</v>
      </c>
      <c r="W61" s="133">
        <v>42468</v>
      </c>
      <c r="X61" s="10">
        <v>48.91</v>
      </c>
      <c r="Y61" s="10">
        <v>48.91</v>
      </c>
      <c r="Z61" s="10">
        <v>46.63</v>
      </c>
      <c r="AA61" s="10">
        <v>47</v>
      </c>
      <c r="AB61" s="95">
        <v>4405400</v>
      </c>
      <c r="AC61" s="10">
        <v>47</v>
      </c>
      <c r="AD61" s="2">
        <f t="shared" si="0"/>
        <v>2.279999999999994</v>
      </c>
      <c r="AE61" s="138">
        <f t="shared" si="1"/>
        <v>-2.2259205325566911E-2</v>
      </c>
    </row>
    <row r="62" spans="1:31" x14ac:dyDescent="0.25">
      <c r="B62" s="200"/>
      <c r="C62" s="10"/>
      <c r="D62" s="40"/>
      <c r="E62" s="40"/>
      <c r="F62" s="40"/>
      <c r="G62" s="40"/>
      <c r="H62" s="242"/>
      <c r="I62" s="242"/>
      <c r="O62" s="83">
        <v>0.91</v>
      </c>
      <c r="P62" s="83">
        <f t="shared" si="3"/>
        <v>39.566800000000001</v>
      </c>
      <c r="W62" s="133">
        <v>42467</v>
      </c>
      <c r="X62" s="10">
        <v>47.95</v>
      </c>
      <c r="Y62" s="10">
        <v>48.81</v>
      </c>
      <c r="Z62" s="10">
        <v>47.66</v>
      </c>
      <c r="AA62" s="10">
        <v>48.07</v>
      </c>
      <c r="AB62" s="95">
        <v>3740800</v>
      </c>
      <c r="AC62" s="10">
        <v>48.07</v>
      </c>
      <c r="AD62" s="2">
        <f t="shared" si="0"/>
        <v>1.1500000000000057</v>
      </c>
      <c r="AE62" s="138">
        <f t="shared" si="1"/>
        <v>-5.5854364915184362E-3</v>
      </c>
    </row>
    <row r="63" spans="1:31" x14ac:dyDescent="0.25">
      <c r="B63" s="200"/>
      <c r="C63" s="10"/>
      <c r="D63" s="40"/>
      <c r="E63" s="40"/>
      <c r="F63" s="40"/>
      <c r="G63" s="40"/>
      <c r="H63" s="242"/>
      <c r="I63" s="242"/>
      <c r="O63" s="83">
        <v>0.9</v>
      </c>
      <c r="P63" s="83">
        <f t="shared" si="3"/>
        <v>39.131999999999998</v>
      </c>
      <c r="W63" s="133">
        <v>42466</v>
      </c>
      <c r="X63" s="10">
        <v>45.92</v>
      </c>
      <c r="Y63" s="10">
        <v>48.39</v>
      </c>
      <c r="Z63" s="10">
        <v>45.77</v>
      </c>
      <c r="AA63" s="10">
        <v>48.34</v>
      </c>
      <c r="AB63" s="95">
        <v>5658000</v>
      </c>
      <c r="AC63" s="10">
        <v>48.34</v>
      </c>
      <c r="AD63" s="2">
        <f t="shared" si="0"/>
        <v>2.6199999999999974</v>
      </c>
      <c r="AE63" s="138">
        <f t="shared" si="1"/>
        <v>5.2700348432055844E-2</v>
      </c>
    </row>
    <row r="64" spans="1:31" x14ac:dyDescent="0.25">
      <c r="B64" s="200"/>
      <c r="C64" s="10"/>
      <c r="D64" s="40"/>
      <c r="E64" s="40"/>
      <c r="F64" s="40"/>
      <c r="G64" s="40"/>
      <c r="H64" s="242"/>
      <c r="I64" s="242"/>
      <c r="W64" s="133">
        <v>42465</v>
      </c>
      <c r="X64" s="10">
        <v>46.25</v>
      </c>
      <c r="Y64" s="10">
        <v>46.55</v>
      </c>
      <c r="Z64" s="10">
        <v>45.6</v>
      </c>
      <c r="AA64" s="10">
        <v>45.92</v>
      </c>
      <c r="AB64" s="95">
        <v>5762300</v>
      </c>
      <c r="AC64" s="10">
        <v>45.92</v>
      </c>
      <c r="AD64" s="2">
        <f t="shared" si="0"/>
        <v>0.94999999999999574</v>
      </c>
      <c r="AE64" s="138">
        <f t="shared" si="1"/>
        <v>-2.773660808807954E-2</v>
      </c>
    </row>
    <row r="65" spans="2:31" x14ac:dyDescent="0.25">
      <c r="B65" s="200"/>
      <c r="C65" s="10"/>
      <c r="D65" s="40"/>
      <c r="E65" s="40"/>
      <c r="F65" s="40"/>
      <c r="G65" s="40"/>
      <c r="H65" s="242"/>
      <c r="I65" s="242"/>
      <c r="W65" s="133">
        <v>42464</v>
      </c>
      <c r="X65" s="10">
        <v>47.49</v>
      </c>
      <c r="Y65" s="10">
        <v>48.46</v>
      </c>
      <c r="Z65" s="10">
        <v>47.06</v>
      </c>
      <c r="AA65" s="10">
        <v>47.23</v>
      </c>
      <c r="AB65" s="95">
        <v>3690500</v>
      </c>
      <c r="AC65" s="10">
        <v>47.23</v>
      </c>
      <c r="AD65" s="2">
        <f t="shared" si="0"/>
        <v>1.3999999999999986</v>
      </c>
      <c r="AE65" s="138">
        <f t="shared" si="1"/>
        <v>-5.6842105263158471E-3</v>
      </c>
    </row>
    <row r="66" spans="2:31" x14ac:dyDescent="0.25">
      <c r="B66" s="200"/>
      <c r="C66" s="10"/>
      <c r="D66" s="40"/>
      <c r="E66" s="40"/>
      <c r="F66" s="40"/>
      <c r="G66" s="40"/>
      <c r="H66" s="242"/>
      <c r="I66" s="242"/>
      <c r="W66" s="133">
        <v>42461</v>
      </c>
      <c r="X66" s="10">
        <v>46.22</v>
      </c>
      <c r="Y66" s="10">
        <v>47.66</v>
      </c>
      <c r="Z66" s="10">
        <v>45.73</v>
      </c>
      <c r="AA66" s="10">
        <v>47.5</v>
      </c>
      <c r="AB66" s="95">
        <v>3553100</v>
      </c>
      <c r="AC66" s="10">
        <v>47.5</v>
      </c>
      <c r="AD66" s="2">
        <f t="shared" si="0"/>
        <v>1.9299999999999997</v>
      </c>
      <c r="AE66" s="138">
        <f t="shared" si="1"/>
        <v>2.4811218985976158E-2</v>
      </c>
    </row>
    <row r="67" spans="2:31" x14ac:dyDescent="0.25">
      <c r="W67" s="133">
        <v>42460</v>
      </c>
      <c r="X67" s="10">
        <v>46.21</v>
      </c>
      <c r="Y67" s="10">
        <v>46.68</v>
      </c>
      <c r="Z67" s="10">
        <v>45.57</v>
      </c>
      <c r="AA67" s="10">
        <v>46.35</v>
      </c>
      <c r="AB67" s="95">
        <v>3305500</v>
      </c>
      <c r="AC67" s="10">
        <v>46.35</v>
      </c>
      <c r="AD67" s="2">
        <f>Y67-Z67</f>
        <v>1.1099999999999994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9" priority="25">
      <formula>N19&gt;0</formula>
    </cfRule>
    <cfRule type="expression" dxfId="60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7" priority="19">
      <formula>F21&gt;0</formula>
    </cfRule>
    <cfRule type="expression" dxfId="606" priority="20">
      <formula>F21&lt;0</formula>
    </cfRule>
  </conditionalFormatting>
  <conditionalFormatting sqref="H21:H31">
    <cfRule type="expression" dxfId="605" priority="17">
      <formula>H21&gt;0</formula>
    </cfRule>
    <cfRule type="expression" dxfId="604" priority="18">
      <formula>H21&lt;0</formula>
    </cfRule>
  </conditionalFormatting>
  <conditionalFormatting sqref="I21:I31">
    <cfRule type="expression" dxfId="603" priority="15">
      <formula>I21&gt;0</formula>
    </cfRule>
    <cfRule type="expression" dxfId="602" priority="16">
      <formula>I21&lt;0</formula>
    </cfRule>
  </conditionalFormatting>
  <conditionalFormatting sqref="Q8">
    <cfRule type="expression" dxfId="601" priority="7">
      <formula>Q8&gt;0</formula>
    </cfRule>
    <cfRule type="expression" dxfId="600" priority="8">
      <formula>Q8&lt;0</formula>
    </cfRule>
  </conditionalFormatting>
  <conditionalFormatting sqref="Q7">
    <cfRule type="expression" dxfId="599" priority="9">
      <formula>Q7&gt;0</formula>
    </cfRule>
    <cfRule type="expression" dxfId="598" priority="10">
      <formula>Q7&lt;0</formula>
    </cfRule>
  </conditionalFormatting>
  <conditionalFormatting sqref="F56:F66">
    <cfRule type="expression" dxfId="597" priority="5">
      <formula>F56&gt;0</formula>
    </cfRule>
    <cfRule type="expression" dxfId="596" priority="6">
      <formula>F56&lt;0</formula>
    </cfRule>
  </conditionalFormatting>
  <conditionalFormatting sqref="H56:H66">
    <cfRule type="expression" dxfId="595" priority="3">
      <formula>H56&gt;0</formula>
    </cfRule>
    <cfRule type="expression" dxfId="594" priority="4">
      <formula>H56&lt;0</formula>
    </cfRule>
  </conditionalFormatting>
  <conditionalFormatting sqref="I56:I66">
    <cfRule type="expression" dxfId="593" priority="1">
      <formula>I56&gt;0</formula>
    </cfRule>
    <cfRule type="expression" dxfId="59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274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W2" s="133">
        <v>42552</v>
      </c>
      <c r="X2" s="10">
        <v>82.27</v>
      </c>
      <c r="Y2" s="10">
        <v>84.8</v>
      </c>
      <c r="Z2" s="10">
        <v>82.27</v>
      </c>
      <c r="AA2" s="10">
        <v>84.15</v>
      </c>
      <c r="AB2" s="95">
        <v>1240200</v>
      </c>
      <c r="AC2" s="10">
        <v>84.15</v>
      </c>
      <c r="AD2" s="2">
        <f>Y2-Z2</f>
        <v>2.5300000000000011</v>
      </c>
      <c r="AE2" s="138">
        <f>AC2/AC3-1</f>
        <v>2.1113942482708481E-2</v>
      </c>
    </row>
    <row r="3" spans="1:40" x14ac:dyDescent="0.25">
      <c r="A3" s="23" t="s">
        <v>71</v>
      </c>
      <c r="B3" s="38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L3" s="4"/>
      <c r="O3" s="11" t="s">
        <v>58</v>
      </c>
      <c r="Q3" s="241">
        <f>IF(Q2=0, Q4, (F18-K18-M18)/Q2)</f>
        <v>80.590545454545449</v>
      </c>
      <c r="W3" s="133">
        <v>42551</v>
      </c>
      <c r="X3" s="10">
        <v>82</v>
      </c>
      <c r="Y3" s="10">
        <v>82.75</v>
      </c>
      <c r="Z3" s="10">
        <v>80.83</v>
      </c>
      <c r="AA3" s="10">
        <v>82.41</v>
      </c>
      <c r="AB3" s="95">
        <v>1822100</v>
      </c>
      <c r="AC3" s="10">
        <v>82.41</v>
      </c>
      <c r="AD3" s="2">
        <f t="shared" ref="AD3:AD66" si="0">Y3-Z3</f>
        <v>1.9200000000000017</v>
      </c>
      <c r="AE3" s="138">
        <f t="shared" ref="AE3:AE66" si="1">AC3/AC4-1</f>
        <v>4.9999999999998934E-3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187">
        <v>25</v>
      </c>
      <c r="I4" s="3">
        <v>86.59</v>
      </c>
      <c r="J4" s="3">
        <v>0.05</v>
      </c>
      <c r="K4" s="3">
        <f>H4*I4 - J4</f>
        <v>2164.6999999999998</v>
      </c>
      <c r="L4" s="4"/>
      <c r="O4" s="11" t="s">
        <v>66</v>
      </c>
      <c r="Q4" s="55">
        <v>84.15</v>
      </c>
      <c r="T4" s="1"/>
      <c r="W4" s="133">
        <v>42550</v>
      </c>
      <c r="X4" s="10">
        <v>81.510000000000005</v>
      </c>
      <c r="Y4" s="10">
        <v>82.87</v>
      </c>
      <c r="Z4" s="10">
        <v>81.5</v>
      </c>
      <c r="AA4" s="10">
        <v>82</v>
      </c>
      <c r="AB4" s="95">
        <v>1349500</v>
      </c>
      <c r="AC4" s="10">
        <v>82</v>
      </c>
      <c r="AD4" s="2">
        <f t="shared" si="0"/>
        <v>1.3700000000000045</v>
      </c>
      <c r="AE4" s="138">
        <f t="shared" si="1"/>
        <v>1.5857284440039754E-2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>
        <v>42552</v>
      </c>
      <c r="H5" s="187">
        <v>20</v>
      </c>
      <c r="I5" s="3">
        <v>83.98</v>
      </c>
      <c r="J5" s="3">
        <v>0.04</v>
      </c>
      <c r="K5" s="3">
        <f>H5*I5 - J5</f>
        <v>1679.5600000000002</v>
      </c>
      <c r="L5" s="4"/>
      <c r="O5" s="11" t="s">
        <v>67</v>
      </c>
      <c r="Q5" s="3">
        <f>Q4*Q2</f>
        <v>4628.25</v>
      </c>
      <c r="T5" s="1"/>
      <c r="W5" s="133">
        <v>42549</v>
      </c>
      <c r="X5" s="10">
        <v>81.010000000000005</v>
      </c>
      <c r="Y5" s="10">
        <v>82.91</v>
      </c>
      <c r="Z5" s="10">
        <v>79.92</v>
      </c>
      <c r="AA5" s="10">
        <v>80.72</v>
      </c>
      <c r="AB5" s="95">
        <v>1419700</v>
      </c>
      <c r="AC5" s="10">
        <v>80.72</v>
      </c>
      <c r="AD5" s="2">
        <f t="shared" si="0"/>
        <v>2.9899999999999949</v>
      </c>
      <c r="AE5" s="138">
        <f t="shared" si="1"/>
        <v>1.8420388594499126E-2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42548</v>
      </c>
      <c r="X6" s="10">
        <v>81.16</v>
      </c>
      <c r="Y6" s="10">
        <v>81.59</v>
      </c>
      <c r="Z6" s="10">
        <v>77</v>
      </c>
      <c r="AA6" s="10">
        <v>79.260000000000005</v>
      </c>
      <c r="AB6" s="95">
        <v>4621200</v>
      </c>
      <c r="AC6" s="10">
        <v>79.260000000000005</v>
      </c>
      <c r="AD6" s="2">
        <f t="shared" si="0"/>
        <v>4.5900000000000034</v>
      </c>
      <c r="AE6" s="138">
        <f t="shared" si="1"/>
        <v>-3.3650329188002814E-2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195.77000000000044</v>
      </c>
      <c r="R7" s="445"/>
      <c r="W7" s="133">
        <v>42545</v>
      </c>
      <c r="X7" s="10">
        <v>84.35</v>
      </c>
      <c r="Y7" s="10">
        <v>85.27</v>
      </c>
      <c r="Z7" s="10">
        <v>81.650000000000006</v>
      </c>
      <c r="AA7" s="10">
        <v>82.02</v>
      </c>
      <c r="AB7" s="95">
        <v>2835300</v>
      </c>
      <c r="AC7" s="10">
        <v>82.02</v>
      </c>
      <c r="AD7" s="2">
        <f t="shared" si="0"/>
        <v>3.6199999999999903</v>
      </c>
      <c r="AE7" s="138">
        <f t="shared" si="1"/>
        <v>-5.2449168207024055E-2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195.77000000000044</v>
      </c>
      <c r="W8" s="133">
        <v>42544</v>
      </c>
      <c r="X8" s="10">
        <v>85.54</v>
      </c>
      <c r="Y8" s="10">
        <v>86.62</v>
      </c>
      <c r="Z8" s="10">
        <v>85</v>
      </c>
      <c r="AA8" s="10">
        <v>86.56</v>
      </c>
      <c r="AB8" s="95">
        <v>1605700</v>
      </c>
      <c r="AC8" s="10">
        <v>86.56</v>
      </c>
      <c r="AD8" s="2">
        <f t="shared" si="0"/>
        <v>1.6200000000000045</v>
      </c>
      <c r="AE8" s="138">
        <f t="shared" si="1"/>
        <v>1.2753012753012882E-2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253</v>
      </c>
      <c r="Q9" s="138">
        <f>IF(Q2=0, 0, Q8/Q6)</f>
        <v>4.4167147962314655E-2</v>
      </c>
      <c r="T9" s="158"/>
      <c r="W9" s="133">
        <v>42543</v>
      </c>
      <c r="X9" s="10">
        <v>85.12</v>
      </c>
      <c r="Y9" s="10">
        <v>85.93</v>
      </c>
      <c r="Z9" s="10">
        <v>84.7</v>
      </c>
      <c r="AA9" s="10">
        <v>85.47</v>
      </c>
      <c r="AB9" s="95">
        <v>1439100</v>
      </c>
      <c r="AC9" s="10">
        <v>85.47</v>
      </c>
      <c r="AD9" s="2">
        <f t="shared" si="0"/>
        <v>1.230000000000004</v>
      </c>
      <c r="AE9" s="138">
        <f t="shared" si="1"/>
        <v>2.8159098908835389E-3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252</v>
      </c>
      <c r="P10" s="34"/>
      <c r="Q10" s="2">
        <f>M21</f>
        <v>0</v>
      </c>
      <c r="W10" s="133">
        <v>42542</v>
      </c>
      <c r="X10" s="10">
        <v>86.09</v>
      </c>
      <c r="Y10" s="10">
        <v>86.88</v>
      </c>
      <c r="Z10" s="10">
        <v>84.22</v>
      </c>
      <c r="AA10" s="10">
        <v>85.23</v>
      </c>
      <c r="AB10" s="95">
        <v>1735800</v>
      </c>
      <c r="AC10" s="10">
        <v>85.23</v>
      </c>
      <c r="AD10" s="2">
        <f t="shared" si="0"/>
        <v>2.6599999999999966</v>
      </c>
      <c r="AE10" s="138">
        <f t="shared" si="1"/>
        <v>-9.0687129403558275E-3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42541</v>
      </c>
      <c r="X11" s="10">
        <v>85.82</v>
      </c>
      <c r="Y11" s="10">
        <v>89.47</v>
      </c>
      <c r="Z11" s="10">
        <v>85.82</v>
      </c>
      <c r="AA11" s="10">
        <v>86.01</v>
      </c>
      <c r="AB11" s="95">
        <v>2800800</v>
      </c>
      <c r="AC11" s="10">
        <v>86.01</v>
      </c>
      <c r="AD11" s="2">
        <f t="shared" si="0"/>
        <v>3.6500000000000057</v>
      </c>
      <c r="AE11" s="138">
        <f t="shared" si="1"/>
        <v>1.3074204946996515E-2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42538</v>
      </c>
      <c r="X12" s="10">
        <v>82.01</v>
      </c>
      <c r="Y12" s="10">
        <v>85.55</v>
      </c>
      <c r="Z12" s="10">
        <v>81.97</v>
      </c>
      <c r="AA12" s="10">
        <v>84.9</v>
      </c>
      <c r="AB12" s="95">
        <v>2737100</v>
      </c>
      <c r="AC12" s="10">
        <v>84.9</v>
      </c>
      <c r="AD12" s="2">
        <f t="shared" si="0"/>
        <v>3.5799999999999983</v>
      </c>
      <c r="AE12" s="138">
        <f t="shared" si="1"/>
        <v>3.5113386978785854E-2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42537</v>
      </c>
      <c r="X13" s="10">
        <v>82.82</v>
      </c>
      <c r="Y13" s="10">
        <v>83.58</v>
      </c>
      <c r="Z13" s="10">
        <v>81.319999999999993</v>
      </c>
      <c r="AA13" s="10">
        <v>82.02</v>
      </c>
      <c r="AB13" s="95">
        <v>1564700</v>
      </c>
      <c r="AC13" s="10">
        <v>82.02</v>
      </c>
      <c r="AD13" s="2">
        <f t="shared" si="0"/>
        <v>2.2600000000000051</v>
      </c>
      <c r="AE13" s="138">
        <f t="shared" si="1"/>
        <v>-1.1688155199421568E-2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42536</v>
      </c>
      <c r="X14" s="10">
        <v>84.36</v>
      </c>
      <c r="Y14" s="10">
        <v>84.73</v>
      </c>
      <c r="Z14" s="10">
        <v>82.79</v>
      </c>
      <c r="AA14" s="10">
        <v>82.99</v>
      </c>
      <c r="AB14" s="95">
        <v>2122600</v>
      </c>
      <c r="AC14" s="10">
        <v>82.99</v>
      </c>
      <c r="AD14" s="2">
        <f t="shared" si="0"/>
        <v>1.9399999999999977</v>
      </c>
      <c r="AE14" s="138">
        <f t="shared" si="1"/>
        <v>-1.0492428758793526E-2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42535</v>
      </c>
      <c r="X15" s="10">
        <v>85.57</v>
      </c>
      <c r="Y15" s="10">
        <v>85.6</v>
      </c>
      <c r="Z15" s="10">
        <v>81.69</v>
      </c>
      <c r="AA15" s="10">
        <v>83.87</v>
      </c>
      <c r="AB15" s="95">
        <v>2893600</v>
      </c>
      <c r="AC15" s="10">
        <v>83.87</v>
      </c>
      <c r="AD15" s="2">
        <f t="shared" si="0"/>
        <v>3.9099999999999966</v>
      </c>
      <c r="AE15" s="138">
        <f t="shared" si="1"/>
        <v>-1.917904338673837E-2</v>
      </c>
    </row>
    <row r="16" spans="1:40" x14ac:dyDescent="0.25">
      <c r="G16" s="1"/>
      <c r="W16" s="133">
        <v>42534</v>
      </c>
      <c r="X16" s="10">
        <v>89</v>
      </c>
      <c r="Y16" s="10">
        <v>89.1</v>
      </c>
      <c r="Z16" s="10">
        <v>85.32</v>
      </c>
      <c r="AA16" s="10">
        <v>85.51</v>
      </c>
      <c r="AB16" s="95">
        <v>1461500</v>
      </c>
      <c r="AC16" s="10">
        <v>85.51</v>
      </c>
      <c r="AD16" s="2">
        <f t="shared" si="0"/>
        <v>3.7800000000000011</v>
      </c>
      <c r="AE16" s="138">
        <f t="shared" si="1"/>
        <v>-4.0614832267474421E-2</v>
      </c>
    </row>
    <row r="17" spans="1:31" x14ac:dyDescent="0.25">
      <c r="G17" s="1"/>
      <c r="W17" s="133">
        <v>42531</v>
      </c>
      <c r="X17" s="10">
        <v>88.23</v>
      </c>
      <c r="Y17" s="10">
        <v>90.11</v>
      </c>
      <c r="Z17" s="10">
        <v>87.9</v>
      </c>
      <c r="AA17" s="10">
        <v>89.13</v>
      </c>
      <c r="AB17" s="95">
        <v>2418100</v>
      </c>
      <c r="AC17" s="10">
        <v>89.13</v>
      </c>
      <c r="AD17" s="2">
        <f t="shared" si="0"/>
        <v>2.2099999999999937</v>
      </c>
      <c r="AE17" s="138">
        <f t="shared" si="1"/>
        <v>-5.245535714285654E-3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65</v>
      </c>
      <c r="I18" s="14"/>
      <c r="J18" s="14"/>
      <c r="K18" s="14">
        <f t="shared" si="2"/>
        <v>5624.02</v>
      </c>
      <c r="L18" s="14"/>
      <c r="M18" s="18">
        <f t="shared" si="2"/>
        <v>0</v>
      </c>
      <c r="W18" s="133">
        <v>42530</v>
      </c>
      <c r="X18" s="10">
        <v>89</v>
      </c>
      <c r="Y18" s="10">
        <v>90.68</v>
      </c>
      <c r="Z18" s="10">
        <v>88.42</v>
      </c>
      <c r="AA18" s="10">
        <v>89.6</v>
      </c>
      <c r="AB18" s="95">
        <v>2610400</v>
      </c>
      <c r="AC18" s="10">
        <v>89.6</v>
      </c>
      <c r="AD18" s="2">
        <f t="shared" si="0"/>
        <v>2.2600000000000051</v>
      </c>
      <c r="AE18" s="138">
        <f t="shared" si="1"/>
        <v>3.247116784234505E-3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3">SumByColor($A$19,M2:M17)</f>
        <v>0</v>
      </c>
      <c r="N19" s="2"/>
      <c r="W19" s="133">
        <v>42529</v>
      </c>
      <c r="X19" s="10">
        <v>86.84</v>
      </c>
      <c r="Y19" s="10">
        <v>90.5</v>
      </c>
      <c r="Z19" s="10">
        <v>86.1</v>
      </c>
      <c r="AA19" s="10">
        <v>89.31</v>
      </c>
      <c r="AB19" s="95">
        <v>4561600</v>
      </c>
      <c r="AC19" s="10">
        <v>89.31</v>
      </c>
      <c r="AD19" s="2">
        <f t="shared" si="0"/>
        <v>4.4000000000000057</v>
      </c>
      <c r="AE19" s="138">
        <f t="shared" si="1"/>
        <v>3.9697322467985963E-2</v>
      </c>
    </row>
    <row r="20" spans="1:31" x14ac:dyDescent="0.25">
      <c r="W20" s="133">
        <v>42528</v>
      </c>
      <c r="X20" s="10">
        <v>86.5</v>
      </c>
      <c r="Y20" s="10">
        <v>86.71</v>
      </c>
      <c r="Z20" s="10">
        <v>84.15</v>
      </c>
      <c r="AA20" s="10">
        <v>85.9</v>
      </c>
      <c r="AB20" s="95">
        <v>2969100</v>
      </c>
      <c r="AC20" s="10">
        <v>85.9</v>
      </c>
      <c r="AD20" s="2">
        <f t="shared" si="0"/>
        <v>2.5599999999999881</v>
      </c>
      <c r="AE20" s="138">
        <f t="shared" si="1"/>
        <v>-5.6719527723115837E-3</v>
      </c>
    </row>
    <row r="21" spans="1:31" x14ac:dyDescent="0.25">
      <c r="W21" s="133">
        <v>42527</v>
      </c>
      <c r="X21" s="10">
        <v>87.47</v>
      </c>
      <c r="Y21" s="10">
        <v>87.74</v>
      </c>
      <c r="Z21" s="10">
        <v>84.27</v>
      </c>
      <c r="AA21" s="10">
        <v>86.39</v>
      </c>
      <c r="AB21" s="95">
        <v>4353800</v>
      </c>
      <c r="AC21" s="10">
        <v>86.39</v>
      </c>
      <c r="AD21" s="2">
        <f t="shared" si="0"/>
        <v>3.4699999999999989</v>
      </c>
      <c r="AE21" s="138">
        <f t="shared" si="1"/>
        <v>-2.0410477378387526E-2</v>
      </c>
    </row>
    <row r="22" spans="1:31" x14ac:dyDescent="0.25">
      <c r="W22" s="133">
        <v>42524</v>
      </c>
      <c r="X22" s="10">
        <v>92.14</v>
      </c>
      <c r="Y22" s="10">
        <v>92.4</v>
      </c>
      <c r="Z22" s="10">
        <v>87.48</v>
      </c>
      <c r="AA22" s="10">
        <v>88.19</v>
      </c>
      <c r="AB22" s="95">
        <v>3836000</v>
      </c>
      <c r="AC22" s="10">
        <v>88.19</v>
      </c>
      <c r="AD22" s="2">
        <f t="shared" si="0"/>
        <v>4.9200000000000017</v>
      </c>
      <c r="AE22" s="138">
        <f t="shared" si="1"/>
        <v>-4.3803534641656761E-2</v>
      </c>
    </row>
    <row r="23" spans="1:31" x14ac:dyDescent="0.25">
      <c r="W23" s="133">
        <v>42523</v>
      </c>
      <c r="X23" s="10">
        <v>98.66</v>
      </c>
      <c r="Y23" s="10">
        <v>99.03</v>
      </c>
      <c r="Z23" s="10">
        <v>84.8</v>
      </c>
      <c r="AA23" s="10">
        <v>92.23</v>
      </c>
      <c r="AB23" s="95">
        <v>11581800</v>
      </c>
      <c r="AC23" s="10">
        <v>92.23</v>
      </c>
      <c r="AD23" s="2">
        <f t="shared" si="0"/>
        <v>14.230000000000004</v>
      </c>
      <c r="AE23" s="138">
        <f t="shared" si="1"/>
        <v>-6.5836118707586322E-2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2" t="s">
        <v>65</v>
      </c>
      <c r="G24" s="239" t="s">
        <v>155</v>
      </c>
      <c r="H24" s="202" t="s">
        <v>88</v>
      </c>
      <c r="I24" s="202" t="s">
        <v>161</v>
      </c>
      <c r="W24" s="133">
        <v>42522</v>
      </c>
      <c r="X24" s="10">
        <v>98.76</v>
      </c>
      <c r="Y24" s="10">
        <v>99.28</v>
      </c>
      <c r="Z24" s="10">
        <v>98.01</v>
      </c>
      <c r="AA24" s="10">
        <v>98.73</v>
      </c>
      <c r="AB24" s="95">
        <v>1499300</v>
      </c>
      <c r="AC24" s="10">
        <v>98.73</v>
      </c>
      <c r="AD24" s="2">
        <f t="shared" si="0"/>
        <v>1.269999999999996</v>
      </c>
      <c r="AE24" s="138">
        <f t="shared" si="1"/>
        <v>-2.4249772658381241E-3</v>
      </c>
    </row>
    <row r="25" spans="1:31" x14ac:dyDescent="0.25">
      <c r="B25" s="200">
        <v>42516</v>
      </c>
      <c r="C25" s="10">
        <v>20</v>
      </c>
      <c r="D25" s="40">
        <v>96.2</v>
      </c>
      <c r="E25" s="40">
        <v>97</v>
      </c>
      <c r="F25" s="40">
        <f t="shared" ref="F25:F33" si="4">C25*(E25-D25)</f>
        <v>15.999999999999943</v>
      </c>
      <c r="G25" s="40">
        <f t="shared" ref="G25:G33" si="5">D25*C25</f>
        <v>1924</v>
      </c>
      <c r="H25" s="242">
        <f t="shared" ref="H25:H33" si="6">(E25-D25)/D25</f>
        <v>8.316008316008287E-3</v>
      </c>
      <c r="I25" s="242"/>
      <c r="W25" s="133">
        <v>42521</v>
      </c>
      <c r="X25" s="10">
        <v>99.37</v>
      </c>
      <c r="Y25" s="10">
        <v>99.7</v>
      </c>
      <c r="Z25" s="10">
        <v>97.85</v>
      </c>
      <c r="AA25" s="10">
        <v>98.97</v>
      </c>
      <c r="AB25" s="95">
        <v>2002500</v>
      </c>
      <c r="AC25" s="10">
        <v>98.97</v>
      </c>
      <c r="AD25" s="2">
        <f t="shared" si="0"/>
        <v>1.8500000000000085</v>
      </c>
      <c r="AE25" s="138">
        <f t="shared" si="1"/>
        <v>-6.1257280578429496E-3</v>
      </c>
    </row>
    <row r="26" spans="1:31" x14ac:dyDescent="0.25">
      <c r="B26" s="200">
        <v>42522</v>
      </c>
      <c r="C26" s="10">
        <v>20</v>
      </c>
      <c r="D26" s="40">
        <v>96.2</v>
      </c>
      <c r="E26" s="40">
        <v>98.73</v>
      </c>
      <c r="F26" s="40">
        <f t="shared" si="4"/>
        <v>50.600000000000023</v>
      </c>
      <c r="G26" s="40">
        <f t="shared" si="5"/>
        <v>1924</v>
      </c>
      <c r="H26" s="242">
        <f t="shared" si="6"/>
        <v>2.6299376299376311E-2</v>
      </c>
      <c r="I26" s="242"/>
      <c r="W26" s="133">
        <v>42517</v>
      </c>
      <c r="X26" s="10">
        <v>96.08</v>
      </c>
      <c r="Y26" s="10">
        <v>99.8</v>
      </c>
      <c r="Z26" s="10">
        <v>96.05</v>
      </c>
      <c r="AA26" s="10">
        <v>99.58</v>
      </c>
      <c r="AB26" s="95">
        <v>3782600</v>
      </c>
      <c r="AC26" s="10">
        <v>99.58</v>
      </c>
      <c r="AD26" s="2">
        <f t="shared" si="0"/>
        <v>3.75</v>
      </c>
      <c r="AE26" s="138">
        <f t="shared" si="1"/>
        <v>2.659793814432998E-2</v>
      </c>
    </row>
    <row r="27" spans="1:31" x14ac:dyDescent="0.25">
      <c r="B27" s="200">
        <v>42527</v>
      </c>
      <c r="C27" s="10">
        <v>45</v>
      </c>
      <c r="D27" s="40">
        <v>90.305599999999998</v>
      </c>
      <c r="E27" s="40">
        <v>86.39</v>
      </c>
      <c r="F27" s="40">
        <f t="shared" si="4"/>
        <v>-176.20199999999988</v>
      </c>
      <c r="G27" s="40">
        <f t="shared" si="5"/>
        <v>4063.752</v>
      </c>
      <c r="H27" s="242">
        <f t="shared" si="6"/>
        <v>-4.3359437288495929E-2</v>
      </c>
      <c r="I27" s="243"/>
      <c r="W27" s="133">
        <v>42516</v>
      </c>
      <c r="X27" s="10">
        <v>108.98</v>
      </c>
      <c r="Y27" s="10">
        <v>109.09</v>
      </c>
      <c r="Z27" s="10">
        <v>95.99</v>
      </c>
      <c r="AA27" s="10">
        <v>97</v>
      </c>
      <c r="AB27" s="95">
        <v>9939600</v>
      </c>
      <c r="AC27" s="10">
        <v>97</v>
      </c>
      <c r="AD27" s="2">
        <f t="shared" si="0"/>
        <v>13.100000000000009</v>
      </c>
      <c r="AE27" s="138">
        <f t="shared" si="1"/>
        <v>-0.10491833533265671</v>
      </c>
    </row>
    <row r="28" spans="1:31" x14ac:dyDescent="0.25">
      <c r="B28" s="200">
        <v>42529</v>
      </c>
      <c r="C28" s="10">
        <v>25</v>
      </c>
      <c r="D28" s="40">
        <v>91.3596</v>
      </c>
      <c r="E28" s="40">
        <v>89.31</v>
      </c>
      <c r="F28" s="40">
        <f t="shared" si="4"/>
        <v>-51.239999999999952</v>
      </c>
      <c r="G28" s="40">
        <f t="shared" si="5"/>
        <v>2283.9899999999998</v>
      </c>
      <c r="H28" s="242">
        <f t="shared" si="6"/>
        <v>-2.2434423968581276E-2</v>
      </c>
      <c r="I28" s="242"/>
      <c r="W28" s="133">
        <v>42515</v>
      </c>
      <c r="X28" s="10">
        <v>105.97</v>
      </c>
      <c r="Y28" s="10">
        <v>108.81</v>
      </c>
      <c r="Z28" s="10">
        <v>105.95</v>
      </c>
      <c r="AA28" s="10">
        <v>108.37</v>
      </c>
      <c r="AB28" s="95">
        <v>2235800</v>
      </c>
      <c r="AC28" s="10">
        <v>108.37</v>
      </c>
      <c r="AD28" s="2">
        <f t="shared" si="0"/>
        <v>2.8599999999999994</v>
      </c>
      <c r="AE28" s="138">
        <f t="shared" si="1"/>
        <v>2.4484779731518191E-2</v>
      </c>
    </row>
    <row r="29" spans="1:31" x14ac:dyDescent="0.25">
      <c r="B29" s="200">
        <v>42534</v>
      </c>
      <c r="C29" s="10">
        <v>25</v>
      </c>
      <c r="D29" s="40">
        <v>91.3596</v>
      </c>
      <c r="E29" s="40">
        <v>85.51</v>
      </c>
      <c r="F29" s="40">
        <f t="shared" si="4"/>
        <v>-146.2399999999999</v>
      </c>
      <c r="G29" s="40">
        <f t="shared" si="5"/>
        <v>2283.9899999999998</v>
      </c>
      <c r="H29" s="242">
        <f t="shared" si="6"/>
        <v>-6.402830134983073E-2</v>
      </c>
      <c r="I29" s="242"/>
      <c r="W29" s="133">
        <v>42514</v>
      </c>
      <c r="X29" s="10">
        <v>108.03</v>
      </c>
      <c r="Y29" s="10">
        <v>108.52</v>
      </c>
      <c r="Z29" s="10">
        <v>105.55</v>
      </c>
      <c r="AA29" s="10">
        <v>105.78</v>
      </c>
      <c r="AB29" s="95">
        <v>1751500</v>
      </c>
      <c r="AC29" s="10">
        <v>105.78</v>
      </c>
      <c r="AD29" s="2">
        <f t="shared" si="0"/>
        <v>2.9699999999999989</v>
      </c>
      <c r="AE29" s="138">
        <f t="shared" si="1"/>
        <v>-2.0101899027327508E-2</v>
      </c>
    </row>
    <row r="30" spans="1:31" x14ac:dyDescent="0.25">
      <c r="B30" s="200">
        <v>42535</v>
      </c>
      <c r="C30" s="10">
        <v>50</v>
      </c>
      <c r="D30" s="40">
        <v>87.0548</v>
      </c>
      <c r="E30" s="40">
        <v>83.87</v>
      </c>
      <c r="F30" s="40">
        <f t="shared" si="4"/>
        <v>-159.23999999999978</v>
      </c>
      <c r="G30" s="40">
        <f t="shared" si="5"/>
        <v>4352.74</v>
      </c>
      <c r="H30" s="242">
        <f t="shared" si="6"/>
        <v>-3.6583852929419118E-2</v>
      </c>
      <c r="I30" s="242"/>
      <c r="W30" s="133">
        <v>42513</v>
      </c>
      <c r="X30" s="10">
        <v>107.37</v>
      </c>
      <c r="Y30" s="10">
        <v>109.42</v>
      </c>
      <c r="Z30" s="10">
        <v>106.78</v>
      </c>
      <c r="AA30" s="10">
        <v>107.95</v>
      </c>
      <c r="AB30" s="95">
        <v>1452400</v>
      </c>
      <c r="AC30" s="10">
        <v>107.95</v>
      </c>
      <c r="AD30" s="2">
        <f t="shared" si="0"/>
        <v>2.6400000000000006</v>
      </c>
      <c r="AE30" s="138">
        <f t="shared" si="1"/>
        <v>6.9962686567164312E-3</v>
      </c>
    </row>
    <row r="31" spans="1:31" x14ac:dyDescent="0.25">
      <c r="B31" s="200">
        <v>42541</v>
      </c>
      <c r="C31" s="10">
        <v>25</v>
      </c>
      <c r="D31" s="40">
        <v>87.521600000000007</v>
      </c>
      <c r="E31" s="40">
        <v>86.01</v>
      </c>
      <c r="F31" s="40">
        <f t="shared" si="4"/>
        <v>-37.790000000000035</v>
      </c>
      <c r="G31" s="40">
        <f t="shared" si="5"/>
        <v>2188.04</v>
      </c>
      <c r="H31" s="242">
        <f t="shared" si="6"/>
        <v>-1.7271165060967823E-2</v>
      </c>
      <c r="I31" s="242"/>
      <c r="W31" s="133">
        <v>42510</v>
      </c>
      <c r="X31" s="10">
        <v>108.51</v>
      </c>
      <c r="Y31" s="10">
        <v>108.67</v>
      </c>
      <c r="Z31" s="10">
        <v>106.06</v>
      </c>
      <c r="AA31" s="10">
        <v>107.2</v>
      </c>
      <c r="AB31" s="95">
        <v>1192400</v>
      </c>
      <c r="AC31" s="10">
        <v>107.2</v>
      </c>
      <c r="AD31" s="2">
        <f t="shared" si="0"/>
        <v>2.6099999999999994</v>
      </c>
      <c r="AE31" s="138">
        <f t="shared" si="1"/>
        <v>-1.3527192417410516E-2</v>
      </c>
    </row>
    <row r="32" spans="1:31" x14ac:dyDescent="0.25">
      <c r="B32" s="200">
        <v>42546</v>
      </c>
      <c r="C32" s="10">
        <v>25</v>
      </c>
      <c r="D32" s="40">
        <v>87.521600000000007</v>
      </c>
      <c r="E32" s="40">
        <v>82.02</v>
      </c>
      <c r="F32" s="40">
        <f t="shared" si="4"/>
        <v>-137.54000000000025</v>
      </c>
      <c r="G32" s="40">
        <f t="shared" si="5"/>
        <v>2188.04</v>
      </c>
      <c r="H32" s="242">
        <f t="shared" si="6"/>
        <v>-6.285991115336112E-2</v>
      </c>
      <c r="I32" s="242"/>
      <c r="W32" s="133">
        <v>42509</v>
      </c>
      <c r="X32" s="10">
        <v>106.06</v>
      </c>
      <c r="Y32" s="10">
        <v>109.13</v>
      </c>
      <c r="Z32" s="10">
        <v>105.23</v>
      </c>
      <c r="AA32" s="10">
        <v>108.67</v>
      </c>
      <c r="AB32" s="95">
        <v>1388700</v>
      </c>
      <c r="AC32" s="10">
        <v>108.67</v>
      </c>
      <c r="AD32" s="2">
        <f t="shared" si="0"/>
        <v>3.8999999999999915</v>
      </c>
      <c r="AE32" s="138">
        <f t="shared" si="1"/>
        <v>1.7890595728737413E-2</v>
      </c>
    </row>
    <row r="33" spans="2:31" x14ac:dyDescent="0.25">
      <c r="B33" s="200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4"/>
        <v>-167.54249999999934</v>
      </c>
      <c r="G33" s="40">
        <f t="shared" si="5"/>
        <v>6112.0424999999996</v>
      </c>
      <c r="H33" s="242">
        <f t="shared" si="6"/>
        <v>-2.7411867636718715E-2</v>
      </c>
      <c r="I33" s="242"/>
      <c r="W33" s="133">
        <v>42508</v>
      </c>
      <c r="X33" s="10">
        <v>105.32</v>
      </c>
      <c r="Y33" s="10">
        <v>107.54</v>
      </c>
      <c r="Z33" s="10">
        <v>105.06</v>
      </c>
      <c r="AA33" s="10">
        <v>106.76</v>
      </c>
      <c r="AB33" s="95">
        <v>793500</v>
      </c>
      <c r="AC33" s="10">
        <v>106.76</v>
      </c>
      <c r="AD33" s="2">
        <f t="shared" si="0"/>
        <v>2.480000000000004</v>
      </c>
      <c r="AE33" s="138">
        <f t="shared" si="1"/>
        <v>6.2205466541001009E-3</v>
      </c>
    </row>
    <row r="34" spans="2:31" x14ac:dyDescent="0.25">
      <c r="B34" s="200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7">C34*(E34-D34)</f>
        <v>-58.042499999999819</v>
      </c>
      <c r="G34" s="40">
        <f t="shared" ref="G34:G35" si="8">D34*C34</f>
        <v>6112.0424999999996</v>
      </c>
      <c r="H34" s="242">
        <f t="shared" ref="H34:H35" si="9">(E34-D34)/D34</f>
        <v>-9.4964162961890114E-3</v>
      </c>
      <c r="I34" s="242"/>
      <c r="W34" s="133">
        <v>42507</v>
      </c>
      <c r="X34" s="10">
        <v>106.32</v>
      </c>
      <c r="Y34" s="10">
        <v>108.44</v>
      </c>
      <c r="Z34" s="10">
        <v>105.08</v>
      </c>
      <c r="AA34" s="10">
        <v>106.1</v>
      </c>
      <c r="AB34" s="95">
        <v>787000</v>
      </c>
      <c r="AC34" s="10">
        <v>106.1</v>
      </c>
      <c r="AD34" s="2">
        <f t="shared" si="0"/>
        <v>3.3599999999999994</v>
      </c>
      <c r="AE34" s="138">
        <f t="shared" si="1"/>
        <v>-9.4161958568750315E-4</v>
      </c>
    </row>
    <row r="35" spans="2:31" x14ac:dyDescent="0.25">
      <c r="B35" s="200">
        <v>42552</v>
      </c>
      <c r="C35" s="10">
        <v>55</v>
      </c>
      <c r="D35" s="40">
        <v>80.590500000000006</v>
      </c>
      <c r="E35" s="40">
        <v>84.15</v>
      </c>
      <c r="F35" s="40">
        <f t="shared" si="7"/>
        <v>195.77249999999998</v>
      </c>
      <c r="G35" s="40">
        <f t="shared" si="8"/>
        <v>4432.4775</v>
      </c>
      <c r="H35" s="242">
        <f t="shared" si="9"/>
        <v>4.4167736892065435E-2</v>
      </c>
      <c r="I35" s="242"/>
      <c r="W35" s="133">
        <v>42506</v>
      </c>
      <c r="X35" s="10">
        <v>103.03</v>
      </c>
      <c r="Y35" s="10">
        <v>106.95</v>
      </c>
      <c r="Z35" s="10">
        <v>103.03</v>
      </c>
      <c r="AA35" s="10">
        <v>106.2</v>
      </c>
      <c r="AB35" s="95">
        <v>992900</v>
      </c>
      <c r="AC35" s="10">
        <v>106.2</v>
      </c>
      <c r="AD35" s="2">
        <f t="shared" si="0"/>
        <v>3.9200000000000017</v>
      </c>
      <c r="AE35" s="138">
        <f t="shared" si="1"/>
        <v>3.0067895247332777E-2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42503</v>
      </c>
      <c r="X36" s="10">
        <v>103.98</v>
      </c>
      <c r="Y36" s="10">
        <v>104.4</v>
      </c>
      <c r="Z36" s="10">
        <v>102.24</v>
      </c>
      <c r="AA36" s="10">
        <v>103.1</v>
      </c>
      <c r="AB36" s="95">
        <v>1206200</v>
      </c>
      <c r="AC36" s="10">
        <v>103.1</v>
      </c>
      <c r="AD36" s="2">
        <f t="shared" si="0"/>
        <v>2.1600000000000108</v>
      </c>
      <c r="AE36" s="138">
        <f t="shared" si="1"/>
        <v>-9.6061479346781775E-3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42502</v>
      </c>
      <c r="X37" s="10">
        <v>103.98</v>
      </c>
      <c r="Y37" s="10">
        <v>105.68</v>
      </c>
      <c r="Z37" s="10">
        <v>103.11</v>
      </c>
      <c r="AA37" s="10">
        <v>104.1</v>
      </c>
      <c r="AB37" s="95">
        <v>904000</v>
      </c>
      <c r="AC37" s="10">
        <v>104.1</v>
      </c>
      <c r="AD37" s="2">
        <f t="shared" si="0"/>
        <v>2.5700000000000074</v>
      </c>
      <c r="AE37" s="138">
        <f t="shared" si="1"/>
        <v>1.1540680900172795E-3</v>
      </c>
    </row>
    <row r="38" spans="2:31" x14ac:dyDescent="0.25">
      <c r="W38" s="133">
        <v>42501</v>
      </c>
      <c r="X38" s="10">
        <v>106.77</v>
      </c>
      <c r="Y38" s="10">
        <v>106.96</v>
      </c>
      <c r="Z38" s="10">
        <v>102.15</v>
      </c>
      <c r="AA38" s="10">
        <v>103.98</v>
      </c>
      <c r="AB38" s="95">
        <v>2339600</v>
      </c>
      <c r="AC38" s="10">
        <v>103.98</v>
      </c>
      <c r="AD38" s="2">
        <f t="shared" si="0"/>
        <v>4.8099999999999881</v>
      </c>
      <c r="AE38" s="138">
        <f t="shared" si="1"/>
        <v>-3.820183146794931E-2</v>
      </c>
    </row>
    <row r="39" spans="2:31" ht="20.25" thickBot="1" x14ac:dyDescent="0.35">
      <c r="T39" s="112" t="s">
        <v>113</v>
      </c>
      <c r="U39" s="9"/>
      <c r="W39" s="133">
        <v>42500</v>
      </c>
      <c r="X39" s="10">
        <v>107.18</v>
      </c>
      <c r="Y39" s="10">
        <v>108.99</v>
      </c>
      <c r="Z39" s="10">
        <v>107.18</v>
      </c>
      <c r="AA39" s="10">
        <v>108.11</v>
      </c>
      <c r="AB39" s="95">
        <v>960100</v>
      </c>
      <c r="AC39" s="10">
        <v>108.11</v>
      </c>
      <c r="AD39" s="2">
        <f t="shared" si="0"/>
        <v>1.8099999999999881</v>
      </c>
      <c r="AE39" s="138">
        <f t="shared" si="1"/>
        <v>4.5530570525924574E-3</v>
      </c>
    </row>
    <row r="40" spans="2:31" ht="15.75" thickTop="1" x14ac:dyDescent="0.25">
      <c r="T40" s="139" t="s">
        <v>98</v>
      </c>
      <c r="U40" s="388">
        <v>97.9</v>
      </c>
      <c r="W40" s="133">
        <v>42499</v>
      </c>
      <c r="X40" s="10">
        <v>107.93</v>
      </c>
      <c r="Y40" s="10">
        <v>108.67</v>
      </c>
      <c r="Z40" s="10">
        <v>107.36</v>
      </c>
      <c r="AA40" s="10">
        <v>107.62</v>
      </c>
      <c r="AB40" s="95">
        <v>852800</v>
      </c>
      <c r="AC40" s="10">
        <v>107.62</v>
      </c>
      <c r="AD40" s="2">
        <f t="shared" si="0"/>
        <v>1.3100000000000023</v>
      </c>
      <c r="AE40" s="138">
        <f t="shared" si="1"/>
        <v>-3.4262431706638674E-3</v>
      </c>
    </row>
    <row r="41" spans="2:31" x14ac:dyDescent="0.25">
      <c r="T41" s="108" t="s">
        <v>99</v>
      </c>
      <c r="U41" s="389">
        <v>98.67</v>
      </c>
      <c r="W41" s="133">
        <v>42496</v>
      </c>
      <c r="X41" s="10">
        <v>108.01</v>
      </c>
      <c r="Y41" s="10">
        <v>108.83</v>
      </c>
      <c r="Z41" s="10">
        <v>105.79</v>
      </c>
      <c r="AA41" s="10">
        <v>107.99</v>
      </c>
      <c r="AB41" s="95">
        <v>897100</v>
      </c>
      <c r="AC41" s="10">
        <v>107.99</v>
      </c>
      <c r="AD41" s="2">
        <f t="shared" si="0"/>
        <v>3.039999999999992</v>
      </c>
      <c r="AE41" s="138">
        <f t="shared" si="1"/>
        <v>-6.5317387304508756E-3</v>
      </c>
    </row>
    <row r="42" spans="2:31" ht="20.25" thickBot="1" x14ac:dyDescent="0.35">
      <c r="O42" s="495" t="s">
        <v>78</v>
      </c>
      <c r="P42" s="495"/>
      <c r="T42" s="108" t="s">
        <v>100</v>
      </c>
      <c r="U42" s="389" t="s">
        <v>270</v>
      </c>
      <c r="W42" s="133">
        <v>42495</v>
      </c>
      <c r="X42" s="10">
        <v>109.3</v>
      </c>
      <c r="Y42" s="10">
        <v>109.62</v>
      </c>
      <c r="Z42" s="10">
        <v>107.9</v>
      </c>
      <c r="AA42" s="10">
        <v>108.7</v>
      </c>
      <c r="AB42" s="95">
        <v>906200</v>
      </c>
      <c r="AC42" s="10">
        <v>108.7</v>
      </c>
      <c r="AD42" s="2">
        <f t="shared" si="0"/>
        <v>1.7199999999999989</v>
      </c>
      <c r="AE42" s="138">
        <f t="shared" si="1"/>
        <v>-7.1245889660211947E-3</v>
      </c>
    </row>
    <row r="43" spans="2:31" ht="15.75" thickTop="1" x14ac:dyDescent="0.25">
      <c r="O43" s="83">
        <v>1.1000000000000001</v>
      </c>
      <c r="P43" s="83">
        <f>O43*$Q$4</f>
        <v>92.565000000000012</v>
      </c>
      <c r="Q43" s="2"/>
      <c r="T43" s="108" t="s">
        <v>101</v>
      </c>
      <c r="U43" s="389" t="s">
        <v>271</v>
      </c>
      <c r="W43" s="133">
        <v>42494</v>
      </c>
      <c r="X43" s="10">
        <v>108.43</v>
      </c>
      <c r="Y43" s="10">
        <v>110.14</v>
      </c>
      <c r="Z43" s="10">
        <v>108.28</v>
      </c>
      <c r="AA43" s="10">
        <v>109.48</v>
      </c>
      <c r="AB43" s="95">
        <v>509200</v>
      </c>
      <c r="AC43" s="10">
        <v>109.48</v>
      </c>
      <c r="AD43" s="2">
        <f t="shared" si="0"/>
        <v>1.8599999999999994</v>
      </c>
      <c r="AE43" s="138">
        <f t="shared" si="1"/>
        <v>7.3126142595980603E-4</v>
      </c>
    </row>
    <row r="44" spans="2:31" x14ac:dyDescent="0.25">
      <c r="O44" s="83">
        <v>1.0900000000000001</v>
      </c>
      <c r="P44" s="83">
        <f t="shared" ref="P44:P63" si="10">O44*$Q$4</f>
        <v>91.723500000000016</v>
      </c>
      <c r="Q44" s="2"/>
      <c r="T44" s="108" t="s">
        <v>102</v>
      </c>
      <c r="U44" s="389">
        <v>125.42</v>
      </c>
      <c r="W44" s="133">
        <v>42493</v>
      </c>
      <c r="X44" s="10">
        <v>108.21</v>
      </c>
      <c r="Y44" s="10">
        <v>111.13</v>
      </c>
      <c r="Z44" s="10">
        <v>107.75</v>
      </c>
      <c r="AA44" s="10">
        <v>109.4</v>
      </c>
      <c r="AB44" s="95">
        <v>865200</v>
      </c>
      <c r="AC44" s="10">
        <v>109.4</v>
      </c>
      <c r="AD44" s="2">
        <f t="shared" si="0"/>
        <v>3.3799999999999955</v>
      </c>
      <c r="AE44" s="138">
        <f t="shared" si="1"/>
        <v>-7.3072707343802001E-4</v>
      </c>
    </row>
    <row r="45" spans="2:31" x14ac:dyDescent="0.25">
      <c r="O45" s="83">
        <v>1.08</v>
      </c>
      <c r="P45" s="83">
        <f t="shared" si="10"/>
        <v>90.882000000000019</v>
      </c>
      <c r="Q45" s="2"/>
      <c r="T45" s="108" t="s">
        <v>103</v>
      </c>
      <c r="U45" s="389">
        <v>1.4727699999999999</v>
      </c>
      <c r="W45" s="133">
        <v>42492</v>
      </c>
      <c r="X45" s="10">
        <v>109.23</v>
      </c>
      <c r="Y45" s="10">
        <v>109.81</v>
      </c>
      <c r="Z45" s="10">
        <v>108.01</v>
      </c>
      <c r="AA45" s="10">
        <v>109.48</v>
      </c>
      <c r="AB45" s="95">
        <v>553000</v>
      </c>
      <c r="AC45" s="10">
        <v>109.48</v>
      </c>
      <c r="AD45" s="2">
        <f t="shared" si="0"/>
        <v>1.7999999999999972</v>
      </c>
      <c r="AE45" s="138">
        <f t="shared" si="1"/>
        <v>8.4745762711864181E-3</v>
      </c>
    </row>
    <row r="46" spans="2:31" x14ac:dyDescent="0.25">
      <c r="O46" s="83">
        <v>1.07</v>
      </c>
      <c r="P46" s="83">
        <f t="shared" si="10"/>
        <v>90.040500000000009</v>
      </c>
      <c r="Q46" s="2"/>
      <c r="T46" s="108" t="s">
        <v>123</v>
      </c>
      <c r="U46" s="389" t="s">
        <v>224</v>
      </c>
      <c r="W46" s="133">
        <v>42489</v>
      </c>
      <c r="X46" s="10">
        <v>108.48</v>
      </c>
      <c r="Y46" s="10">
        <v>108.88</v>
      </c>
      <c r="Z46" s="10">
        <v>107.07</v>
      </c>
      <c r="AA46" s="10">
        <v>108.56</v>
      </c>
      <c r="AB46" s="95">
        <v>649600</v>
      </c>
      <c r="AC46" s="10">
        <v>108.56</v>
      </c>
      <c r="AD46" s="2">
        <f t="shared" si="0"/>
        <v>1.8100000000000023</v>
      </c>
      <c r="AE46" s="138">
        <f t="shared" si="1"/>
        <v>-1.1960621952341599E-3</v>
      </c>
    </row>
    <row r="47" spans="2:31" x14ac:dyDescent="0.25">
      <c r="O47" s="83">
        <v>1.06</v>
      </c>
      <c r="P47" s="83">
        <f t="shared" si="10"/>
        <v>89.199000000000012</v>
      </c>
      <c r="Q47" s="2"/>
      <c r="T47" s="108"/>
      <c r="U47" s="389"/>
      <c r="W47" s="133">
        <v>42488</v>
      </c>
      <c r="X47" s="10">
        <v>110.15</v>
      </c>
      <c r="Y47" s="10">
        <v>111.81</v>
      </c>
      <c r="Z47" s="10">
        <v>108.41</v>
      </c>
      <c r="AA47" s="10">
        <v>108.69</v>
      </c>
      <c r="AB47" s="95">
        <v>639700</v>
      </c>
      <c r="AC47" s="10">
        <v>108.69</v>
      </c>
      <c r="AD47" s="2">
        <f t="shared" si="0"/>
        <v>3.4000000000000057</v>
      </c>
      <c r="AE47" s="138">
        <f t="shared" si="1"/>
        <v>-2.8859899928520449E-2</v>
      </c>
    </row>
    <row r="48" spans="2:31" x14ac:dyDescent="0.25">
      <c r="O48" s="83">
        <v>1.05</v>
      </c>
      <c r="P48" s="83">
        <f t="shared" si="10"/>
        <v>88.357500000000016</v>
      </c>
      <c r="Q48" s="2"/>
      <c r="T48" s="108" t="s">
        <v>105</v>
      </c>
      <c r="U48" s="389" t="s">
        <v>272</v>
      </c>
      <c r="W48" s="133">
        <v>42487</v>
      </c>
      <c r="X48" s="10">
        <v>111.08</v>
      </c>
      <c r="Y48" s="10">
        <v>112.41</v>
      </c>
      <c r="Z48" s="10">
        <v>110.51</v>
      </c>
      <c r="AA48" s="10">
        <v>111.92</v>
      </c>
      <c r="AB48" s="95">
        <v>446200</v>
      </c>
      <c r="AC48" s="10">
        <v>111.92</v>
      </c>
      <c r="AD48" s="2">
        <f t="shared" si="0"/>
        <v>1.8999999999999915</v>
      </c>
      <c r="AE48" s="138" t="e">
        <f t="shared" si="1"/>
        <v>#DIV/0!</v>
      </c>
    </row>
    <row r="49" spans="15:31" x14ac:dyDescent="0.25">
      <c r="O49" s="83">
        <v>1.04</v>
      </c>
      <c r="P49" s="83">
        <f t="shared" si="10"/>
        <v>87.516000000000005</v>
      </c>
      <c r="Q49" s="2"/>
      <c r="T49" s="108" t="s">
        <v>106</v>
      </c>
      <c r="U49" s="389" t="s">
        <v>249</v>
      </c>
      <c r="W49" s="133">
        <v>42487</v>
      </c>
      <c r="X49" s="10" t="s">
        <v>142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1.03</v>
      </c>
      <c r="P50" s="83">
        <f t="shared" si="10"/>
        <v>86.674500000000009</v>
      </c>
      <c r="Q50" s="2"/>
      <c r="T50" s="108" t="s">
        <v>107</v>
      </c>
      <c r="U50" s="390">
        <v>38642108</v>
      </c>
      <c r="W50" s="133">
        <v>42486</v>
      </c>
      <c r="X50" s="10">
        <v>109.08</v>
      </c>
      <c r="Y50" s="10">
        <v>111.68</v>
      </c>
      <c r="Z50" s="10">
        <v>108.42</v>
      </c>
      <c r="AA50" s="10">
        <v>111.51</v>
      </c>
      <c r="AB50" s="95">
        <v>722700</v>
      </c>
      <c r="AC50" s="10">
        <v>111.25</v>
      </c>
      <c r="AD50" s="2">
        <f t="shared" si="0"/>
        <v>3.2600000000000051</v>
      </c>
      <c r="AE50" s="138">
        <f t="shared" si="1"/>
        <v>1.9613234350655206E-2</v>
      </c>
    </row>
    <row r="51" spans="15:31" x14ac:dyDescent="0.25">
      <c r="O51" s="83">
        <v>1.02</v>
      </c>
      <c r="P51" s="83">
        <f t="shared" si="10"/>
        <v>85.833000000000013</v>
      </c>
      <c r="Q51" s="2"/>
      <c r="T51" s="108" t="s">
        <v>110</v>
      </c>
      <c r="U51" s="390">
        <v>38862400</v>
      </c>
      <c r="W51" s="133">
        <v>42485</v>
      </c>
      <c r="X51" s="10">
        <v>111.68</v>
      </c>
      <c r="Y51" s="10">
        <v>111.68</v>
      </c>
      <c r="Z51" s="10">
        <v>109.1</v>
      </c>
      <c r="AA51" s="10">
        <v>109.36</v>
      </c>
      <c r="AB51" s="95">
        <v>788800</v>
      </c>
      <c r="AC51" s="10">
        <v>109.11</v>
      </c>
      <c r="AD51" s="2">
        <f t="shared" si="0"/>
        <v>2.5800000000000125</v>
      </c>
      <c r="AE51" s="138">
        <f t="shared" si="1"/>
        <v>-2.2749664128974501E-2</v>
      </c>
    </row>
    <row r="52" spans="15:31" x14ac:dyDescent="0.25">
      <c r="O52" s="83">
        <v>1.01</v>
      </c>
      <c r="P52" s="83">
        <f t="shared" si="10"/>
        <v>84.991500000000002</v>
      </c>
      <c r="Q52" s="2"/>
      <c r="T52" s="108" t="s">
        <v>108</v>
      </c>
      <c r="U52" s="389" t="s">
        <v>273</v>
      </c>
      <c r="W52" s="133">
        <v>42482</v>
      </c>
      <c r="X52" s="10">
        <v>112</v>
      </c>
      <c r="Y52" s="10">
        <v>113.02</v>
      </c>
      <c r="Z52" s="10">
        <v>111.46</v>
      </c>
      <c r="AA52" s="10">
        <v>111.91</v>
      </c>
      <c r="AB52" s="95">
        <v>968300</v>
      </c>
      <c r="AC52" s="10">
        <v>111.65</v>
      </c>
      <c r="AD52" s="2">
        <f t="shared" si="0"/>
        <v>1.5600000000000023</v>
      </c>
      <c r="AE52" s="138">
        <f t="shared" si="1"/>
        <v>-1.7881090746534323E-3</v>
      </c>
    </row>
    <row r="53" spans="15:31" x14ac:dyDescent="0.25">
      <c r="O53" s="83">
        <v>1</v>
      </c>
      <c r="P53" s="83">
        <f t="shared" si="10"/>
        <v>84.15</v>
      </c>
      <c r="Q53" s="2"/>
      <c r="T53" s="108" t="s">
        <v>111</v>
      </c>
      <c r="U53" s="389">
        <v>11.09</v>
      </c>
      <c r="W53" s="133">
        <v>42481</v>
      </c>
      <c r="X53" s="10">
        <v>112.8</v>
      </c>
      <c r="Y53" s="10">
        <v>113.07</v>
      </c>
      <c r="Z53" s="10">
        <v>111.91</v>
      </c>
      <c r="AA53" s="10">
        <v>112.11</v>
      </c>
      <c r="AB53" s="95">
        <v>685700</v>
      </c>
      <c r="AC53" s="10">
        <v>111.85</v>
      </c>
      <c r="AD53" s="2">
        <f t="shared" si="0"/>
        <v>1.1599999999999966</v>
      </c>
      <c r="AE53" s="138">
        <f t="shared" si="1"/>
        <v>-7.1473242204955767E-4</v>
      </c>
    </row>
    <row r="54" spans="15:31" x14ac:dyDescent="0.25">
      <c r="O54" s="83">
        <v>0.99</v>
      </c>
      <c r="P54" s="83">
        <f t="shared" si="10"/>
        <v>83.308500000000009</v>
      </c>
      <c r="Q54" s="2"/>
      <c r="T54" s="108" t="s">
        <v>112</v>
      </c>
      <c r="U54" s="389">
        <v>8.98</v>
      </c>
      <c r="W54" s="133">
        <v>42480</v>
      </c>
      <c r="X54" s="10">
        <v>112.23</v>
      </c>
      <c r="Y54" s="10">
        <v>113.15</v>
      </c>
      <c r="Z54" s="10">
        <v>109.83</v>
      </c>
      <c r="AA54" s="10">
        <v>112.19</v>
      </c>
      <c r="AB54" s="95">
        <v>1316000</v>
      </c>
      <c r="AC54" s="10">
        <v>111.93</v>
      </c>
      <c r="AD54" s="2">
        <f t="shared" si="0"/>
        <v>3.3200000000000074</v>
      </c>
      <c r="AE54" s="138">
        <f t="shared" si="1"/>
        <v>2.6874496103199697E-3</v>
      </c>
    </row>
    <row r="55" spans="15:31" x14ac:dyDescent="0.25">
      <c r="O55" s="83">
        <v>0.98</v>
      </c>
      <c r="P55" s="83">
        <f t="shared" si="10"/>
        <v>82.466999999999999</v>
      </c>
      <c r="Q55" s="2"/>
      <c r="T55" s="108" t="s">
        <v>109</v>
      </c>
      <c r="U55" s="389" t="s">
        <v>262</v>
      </c>
      <c r="W55" s="133">
        <v>42479</v>
      </c>
      <c r="X55" s="10">
        <v>113.88</v>
      </c>
      <c r="Y55" s="10">
        <v>114</v>
      </c>
      <c r="Z55" s="10">
        <v>110.36</v>
      </c>
      <c r="AA55" s="10">
        <v>111.89</v>
      </c>
      <c r="AB55" s="95">
        <v>777100</v>
      </c>
      <c r="AC55" s="10">
        <v>111.63</v>
      </c>
      <c r="AD55" s="2">
        <f t="shared" si="0"/>
        <v>3.6400000000000006</v>
      </c>
      <c r="AE55" s="138">
        <f t="shared" si="1"/>
        <v>-1.1686586985391823E-2</v>
      </c>
    </row>
    <row r="56" spans="15:31" x14ac:dyDescent="0.25">
      <c r="O56" s="83">
        <v>0.97</v>
      </c>
      <c r="P56" s="83">
        <f t="shared" si="10"/>
        <v>81.625500000000002</v>
      </c>
      <c r="W56" s="133">
        <v>42478</v>
      </c>
      <c r="X56" s="10">
        <v>111.4</v>
      </c>
      <c r="Y56" s="10">
        <v>113.79</v>
      </c>
      <c r="Z56" s="10">
        <v>111.4</v>
      </c>
      <c r="AA56" s="10">
        <v>113.21</v>
      </c>
      <c r="AB56" s="95">
        <v>964900</v>
      </c>
      <c r="AC56" s="10">
        <v>112.95</v>
      </c>
      <c r="AD56" s="2">
        <f t="shared" si="0"/>
        <v>2.3900000000000006</v>
      </c>
      <c r="AE56" s="138">
        <f t="shared" si="1"/>
        <v>9.9248927038626533E-3</v>
      </c>
    </row>
    <row r="57" spans="15:31" x14ac:dyDescent="0.25">
      <c r="O57" s="83">
        <v>0.96</v>
      </c>
      <c r="P57" s="83">
        <f t="shared" si="10"/>
        <v>80.784000000000006</v>
      </c>
      <c r="W57" s="133">
        <v>42475</v>
      </c>
      <c r="X57" s="10">
        <v>112.73</v>
      </c>
      <c r="Y57" s="10">
        <v>113.34</v>
      </c>
      <c r="Z57" s="10">
        <v>111.01</v>
      </c>
      <c r="AA57" s="10">
        <v>112.1</v>
      </c>
      <c r="AB57" s="95">
        <v>851600</v>
      </c>
      <c r="AC57" s="10">
        <v>111.84</v>
      </c>
      <c r="AD57" s="2">
        <f t="shared" si="0"/>
        <v>2.3299999999999983</v>
      </c>
      <c r="AE57" s="138">
        <f t="shared" si="1"/>
        <v>-4.4507744347516143E-3</v>
      </c>
    </row>
    <row r="58" spans="15:31" x14ac:dyDescent="0.25">
      <c r="O58" s="83">
        <v>0.95</v>
      </c>
      <c r="P58" s="83">
        <f t="shared" si="10"/>
        <v>79.942499999999995</v>
      </c>
      <c r="W58" s="133">
        <v>42474</v>
      </c>
      <c r="X58" s="10">
        <v>115.47</v>
      </c>
      <c r="Y58" s="10">
        <v>115.47</v>
      </c>
      <c r="Z58" s="10">
        <v>112.49</v>
      </c>
      <c r="AA58" s="10">
        <v>112.6</v>
      </c>
      <c r="AB58" s="95">
        <v>1449700</v>
      </c>
      <c r="AC58" s="10">
        <v>112.34</v>
      </c>
      <c r="AD58" s="2">
        <f t="shared" si="0"/>
        <v>2.980000000000004</v>
      </c>
      <c r="AE58" s="138">
        <f t="shared" si="1"/>
        <v>-2.4063938841108468E-2</v>
      </c>
    </row>
    <row r="59" spans="15:31" x14ac:dyDescent="0.25">
      <c r="O59" s="83">
        <v>0.94</v>
      </c>
      <c r="P59" s="83">
        <f t="shared" si="10"/>
        <v>79.100999999999999</v>
      </c>
      <c r="W59" s="133">
        <v>42473</v>
      </c>
      <c r="X59" s="10">
        <v>112.99</v>
      </c>
      <c r="Y59" s="10">
        <v>115.85</v>
      </c>
      <c r="Z59" s="10">
        <v>112.99</v>
      </c>
      <c r="AA59" s="10">
        <v>115.38</v>
      </c>
      <c r="AB59" s="95">
        <v>1250800</v>
      </c>
      <c r="AC59" s="10">
        <v>115.11</v>
      </c>
      <c r="AD59" s="2">
        <f t="shared" si="0"/>
        <v>2.8599999999999994</v>
      </c>
      <c r="AE59" s="138">
        <f t="shared" si="1"/>
        <v>2.5478841870824054E-2</v>
      </c>
    </row>
    <row r="60" spans="15:31" x14ac:dyDescent="0.25">
      <c r="O60" s="83">
        <v>0.93</v>
      </c>
      <c r="P60" s="83">
        <f t="shared" si="10"/>
        <v>78.259500000000003</v>
      </c>
      <c r="W60" s="133">
        <v>42472</v>
      </c>
      <c r="X60" s="10">
        <v>112.41</v>
      </c>
      <c r="Y60" s="10">
        <v>113.12</v>
      </c>
      <c r="Z60" s="10">
        <v>110.58</v>
      </c>
      <c r="AA60" s="10">
        <v>112.51</v>
      </c>
      <c r="AB60" s="95">
        <v>891100</v>
      </c>
      <c r="AC60" s="10">
        <v>112.25</v>
      </c>
      <c r="AD60" s="2">
        <f t="shared" si="0"/>
        <v>2.5400000000000063</v>
      </c>
      <c r="AE60" s="138">
        <f t="shared" si="1"/>
        <v>2.3216358603446174E-3</v>
      </c>
    </row>
    <row r="61" spans="15:31" x14ac:dyDescent="0.25">
      <c r="O61" s="83">
        <v>0.92</v>
      </c>
      <c r="P61" s="83">
        <f t="shared" si="10"/>
        <v>77.418000000000006</v>
      </c>
      <c r="W61" s="133">
        <v>42471</v>
      </c>
      <c r="X61" s="10">
        <v>114.92</v>
      </c>
      <c r="Y61" s="10">
        <v>115.02</v>
      </c>
      <c r="Z61" s="10">
        <v>111.84</v>
      </c>
      <c r="AA61" s="10">
        <v>112.25</v>
      </c>
      <c r="AB61" s="95">
        <v>1214600</v>
      </c>
      <c r="AC61" s="10">
        <v>111.99</v>
      </c>
      <c r="AD61" s="2">
        <f t="shared" si="0"/>
        <v>3.1799999999999926</v>
      </c>
      <c r="AE61" s="138">
        <f t="shared" si="1"/>
        <v>-1.5299393299920916E-2</v>
      </c>
    </row>
    <row r="62" spans="15:31" x14ac:dyDescent="0.25">
      <c r="O62" s="83">
        <v>0.91</v>
      </c>
      <c r="P62" s="83">
        <f t="shared" si="10"/>
        <v>76.57650000000001</v>
      </c>
      <c r="W62" s="133">
        <v>42468</v>
      </c>
      <c r="X62" s="10">
        <v>116.62</v>
      </c>
      <c r="Y62" s="10">
        <v>117.27</v>
      </c>
      <c r="Z62" s="10">
        <v>112.86</v>
      </c>
      <c r="AA62" s="10">
        <v>114</v>
      </c>
      <c r="AB62" s="95">
        <v>1491800</v>
      </c>
      <c r="AC62" s="10">
        <v>113.73</v>
      </c>
      <c r="AD62" s="2">
        <f t="shared" si="0"/>
        <v>4.4099999999999966</v>
      </c>
      <c r="AE62" s="138">
        <f t="shared" si="1"/>
        <v>-1.7875647668393779E-2</v>
      </c>
    </row>
    <row r="63" spans="15:31" x14ac:dyDescent="0.25">
      <c r="O63" s="83">
        <v>0.9</v>
      </c>
      <c r="P63" s="83">
        <f t="shared" si="10"/>
        <v>75.735000000000014</v>
      </c>
      <c r="W63" s="133">
        <v>42467</v>
      </c>
      <c r="X63" s="10">
        <v>119.67</v>
      </c>
      <c r="Y63" s="10">
        <v>121.47</v>
      </c>
      <c r="Z63" s="10">
        <v>115.33</v>
      </c>
      <c r="AA63" s="10">
        <v>116.07</v>
      </c>
      <c r="AB63" s="95">
        <v>1523900</v>
      </c>
      <c r="AC63" s="10">
        <v>115.8</v>
      </c>
      <c r="AD63" s="2">
        <f t="shared" si="0"/>
        <v>6.1400000000000006</v>
      </c>
      <c r="AE63" s="138">
        <f t="shared" si="1"/>
        <v>-3.3066132264529147E-2</v>
      </c>
    </row>
    <row r="64" spans="15:31" x14ac:dyDescent="0.25">
      <c r="W64" s="133">
        <v>42466</v>
      </c>
      <c r="X64" s="10">
        <v>119.91</v>
      </c>
      <c r="Y64" s="10">
        <v>121.34</v>
      </c>
      <c r="Z64" s="10">
        <v>118.99</v>
      </c>
      <c r="AA64" s="10">
        <v>120.04</v>
      </c>
      <c r="AB64" s="95">
        <v>671800</v>
      </c>
      <c r="AC64" s="10">
        <v>119.76</v>
      </c>
      <c r="AD64" s="2">
        <f t="shared" si="0"/>
        <v>2.3500000000000085</v>
      </c>
      <c r="AE64" s="138">
        <f t="shared" si="1"/>
        <v>1.5052684395384652E-3</v>
      </c>
    </row>
    <row r="65" spans="23:31" x14ac:dyDescent="0.25">
      <c r="W65" s="133">
        <v>42465</v>
      </c>
      <c r="X65" s="10">
        <v>119.54</v>
      </c>
      <c r="Y65" s="10">
        <v>121.09</v>
      </c>
      <c r="Z65" s="10">
        <v>118.5</v>
      </c>
      <c r="AA65" s="10">
        <v>119.86</v>
      </c>
      <c r="AB65" s="95">
        <v>591500</v>
      </c>
      <c r="AC65" s="10">
        <v>119.58</v>
      </c>
      <c r="AD65" s="2">
        <f t="shared" si="0"/>
        <v>2.5900000000000034</v>
      </c>
      <c r="AE65" s="138">
        <f t="shared" si="1"/>
        <v>-9.6894409937888781E-3</v>
      </c>
    </row>
    <row r="66" spans="23:31" x14ac:dyDescent="0.25">
      <c r="W66" s="133">
        <v>42464</v>
      </c>
      <c r="X66" s="10">
        <v>124</v>
      </c>
      <c r="Y66" s="10">
        <v>124.09</v>
      </c>
      <c r="Z66" s="10">
        <v>120.8</v>
      </c>
      <c r="AA66" s="10">
        <v>121.03</v>
      </c>
      <c r="AB66" s="95">
        <v>881700</v>
      </c>
      <c r="AC66" s="10">
        <v>120.75</v>
      </c>
      <c r="AD66" s="2">
        <f t="shared" si="0"/>
        <v>3.2900000000000063</v>
      </c>
      <c r="AE66" s="138">
        <f t="shared" si="1"/>
        <v>-2.3690168175937942E-2</v>
      </c>
    </row>
    <row r="67" spans="23:31" x14ac:dyDescent="0.25">
      <c r="W67" s="133">
        <v>42461</v>
      </c>
      <c r="X67" s="10">
        <v>123</v>
      </c>
      <c r="Y67" s="10">
        <v>124.85</v>
      </c>
      <c r="Z67" s="10">
        <v>122.51</v>
      </c>
      <c r="AA67" s="10">
        <v>123.97</v>
      </c>
      <c r="AB67" s="95">
        <v>1484600</v>
      </c>
      <c r="AC67" s="10">
        <v>123.68</v>
      </c>
      <c r="AD67" s="2">
        <f>Y67-Z67</f>
        <v>2.3399999999999892</v>
      </c>
      <c r="AE67" s="138">
        <f>AC67/AC68-1</f>
        <v>-4.8488766769017033E-4</v>
      </c>
    </row>
    <row r="68" spans="23:31" x14ac:dyDescent="0.25">
      <c r="W68" s="133">
        <v>42460</v>
      </c>
      <c r="X68" s="10">
        <v>120.8</v>
      </c>
      <c r="Y68" s="10">
        <v>124.1</v>
      </c>
      <c r="Z68" s="10">
        <v>120.29</v>
      </c>
      <c r="AA68" s="10">
        <v>124.03</v>
      </c>
      <c r="AB68" s="95">
        <v>1202300</v>
      </c>
      <c r="AC68" s="10">
        <v>123.74</v>
      </c>
      <c r="AD68" s="2">
        <f>Y68-Z68</f>
        <v>3.8099999999999881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91" priority="19">
      <formula>N19&gt;0</formula>
    </cfRule>
    <cfRule type="expression" dxfId="59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7">
    <cfRule type="expression" dxfId="589" priority="13">
      <formula>F29&gt;0</formula>
    </cfRule>
    <cfRule type="expression" dxfId="588" priority="14">
      <formula>F29&lt;0</formula>
    </cfRule>
  </conditionalFormatting>
  <conditionalFormatting sqref="H29:H37">
    <cfRule type="expression" dxfId="587" priority="11">
      <formula>H29&gt;0</formula>
    </cfRule>
    <cfRule type="expression" dxfId="586" priority="12">
      <formula>H29&lt;0</formula>
    </cfRule>
  </conditionalFormatting>
  <conditionalFormatting sqref="I25:I37">
    <cfRule type="expression" dxfId="585" priority="9">
      <formula>I25&gt;0</formula>
    </cfRule>
    <cfRule type="expression" dxfId="584" priority="10">
      <formula>I25&lt;0</formula>
    </cfRule>
  </conditionalFormatting>
  <conditionalFormatting sqref="Q7">
    <cfRule type="expression" dxfId="583" priority="7">
      <formula>Q7&gt;0</formula>
    </cfRule>
    <cfRule type="expression" dxfId="582" priority="8">
      <formula>Q7&lt;0</formula>
    </cfRule>
  </conditionalFormatting>
  <conditionalFormatting sqref="Q8">
    <cfRule type="expression" dxfId="581" priority="5">
      <formula>Q8&gt;0</formula>
    </cfRule>
    <cfRule type="expression" dxfId="580" priority="6">
      <formula>Q8&lt;0</formula>
    </cfRule>
  </conditionalFormatting>
  <conditionalFormatting sqref="F25:F28">
    <cfRule type="expression" dxfId="579" priority="3">
      <formula>F25&gt;0</formula>
    </cfRule>
    <cfRule type="expression" dxfId="578" priority="4">
      <formula>F25&lt;0</formula>
    </cfRule>
  </conditionalFormatting>
  <conditionalFormatting sqref="H25:H28">
    <cfRule type="expression" dxfId="577" priority="1">
      <formula>H25&gt;0</formula>
    </cfRule>
    <cfRule type="expression" dxfId="5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245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292</v>
      </c>
      <c r="O2" s="11" t="s">
        <v>57</v>
      </c>
      <c r="Q2">
        <f>C18-H18</f>
        <v>25</v>
      </c>
      <c r="T2" s="1"/>
      <c r="W2" s="133">
        <v>42552</v>
      </c>
      <c r="X2" s="10">
        <v>95.49</v>
      </c>
      <c r="Y2" s="10">
        <v>96.47</v>
      </c>
      <c r="Z2" s="10">
        <v>95.33</v>
      </c>
      <c r="AA2" s="10">
        <v>95.89</v>
      </c>
      <c r="AB2" s="95">
        <v>25872300</v>
      </c>
      <c r="AC2" s="10">
        <v>95.89</v>
      </c>
      <c r="AD2" s="2">
        <f>Y2-Z2</f>
        <v>1.1400000000000006</v>
      </c>
      <c r="AE2" s="138">
        <f>AC2/AC3-1</f>
        <v>3.0334728033474256E-3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82"/>
      <c r="I3" s="44"/>
      <c r="J3" s="44"/>
      <c r="K3" s="44"/>
      <c r="L3" s="4"/>
      <c r="O3" s="11" t="s">
        <v>58</v>
      </c>
      <c r="Q3" s="241">
        <f>IF(Q2=0, Q4, (F18-K18-M18)/Q2)</f>
        <v>87.174000000000021</v>
      </c>
      <c r="W3" s="133">
        <v>42551</v>
      </c>
      <c r="X3" s="10">
        <v>94.44</v>
      </c>
      <c r="Y3" s="10">
        <v>95.77</v>
      </c>
      <c r="Z3" s="10">
        <v>94.3</v>
      </c>
      <c r="AA3" s="10">
        <v>95.6</v>
      </c>
      <c r="AB3" s="95">
        <v>35119400</v>
      </c>
      <c r="AC3" s="10">
        <v>95.6</v>
      </c>
      <c r="AD3" s="2">
        <f t="shared" ref="AD3:AD66" si="0">Y3-Z3</f>
        <v>1.4699999999999989</v>
      </c>
      <c r="AE3" s="138">
        <f t="shared" ref="AE3:AE66" si="1">AC3/AC4-1</f>
        <v>1.2711864406779627E-2</v>
      </c>
      <c r="AG3" s="1"/>
      <c r="AK3" s="245"/>
      <c r="AN3" s="245"/>
    </row>
    <row r="4" spans="1:40" x14ac:dyDescent="0.25">
      <c r="B4" s="387">
        <v>42545</v>
      </c>
      <c r="C4" s="7">
        <v>25</v>
      </c>
      <c r="D4" s="44">
        <v>93</v>
      </c>
      <c r="E4" s="44">
        <v>0</v>
      </c>
      <c r="F4" s="44">
        <f>C4*D4 + E4</f>
        <v>2325</v>
      </c>
      <c r="G4" s="74">
        <v>42552</v>
      </c>
      <c r="H4" s="82">
        <v>25</v>
      </c>
      <c r="I4" s="44">
        <v>96.28</v>
      </c>
      <c r="J4" s="44">
        <v>0.05</v>
      </c>
      <c r="K4" s="44">
        <f t="shared" ref="K4" si="2">H4*I4-J4</f>
        <v>2406.9499999999998</v>
      </c>
      <c r="L4" s="4"/>
      <c r="O4" s="11" t="s">
        <v>66</v>
      </c>
      <c r="Q4" s="55">
        <v>95.89</v>
      </c>
      <c r="T4" s="1"/>
      <c r="W4" s="133">
        <v>42550</v>
      </c>
      <c r="X4" s="10">
        <v>93.97</v>
      </c>
      <c r="Y4" s="10">
        <v>94.55</v>
      </c>
      <c r="Z4" s="10">
        <v>93.63</v>
      </c>
      <c r="AA4" s="10">
        <v>94.4</v>
      </c>
      <c r="AB4" s="95">
        <v>36427800</v>
      </c>
      <c r="AC4" s="10">
        <v>94.4</v>
      </c>
      <c r="AD4" s="2">
        <f t="shared" si="0"/>
        <v>0.92000000000000171</v>
      </c>
      <c r="AE4" s="138">
        <f t="shared" si="1"/>
        <v>8.6547708088471342E-3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2397.25</v>
      </c>
      <c r="T5" s="1"/>
      <c r="W5" s="133">
        <v>42549</v>
      </c>
      <c r="X5" s="10">
        <v>92.9</v>
      </c>
      <c r="Y5" s="10">
        <v>93.66</v>
      </c>
      <c r="Z5" s="10">
        <v>92.14</v>
      </c>
      <c r="AA5" s="10">
        <v>93.59</v>
      </c>
      <c r="AB5" s="95">
        <v>39311500</v>
      </c>
      <c r="AC5" s="10">
        <v>93.59</v>
      </c>
      <c r="AD5" s="2">
        <f t="shared" si="0"/>
        <v>1.519999999999996</v>
      </c>
      <c r="AE5" s="138">
        <f t="shared" si="1"/>
        <v>1.6840504128639688E-2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42548</v>
      </c>
      <c r="X6" s="10">
        <v>93</v>
      </c>
      <c r="Y6" s="10">
        <v>93.05</v>
      </c>
      <c r="Z6" s="10">
        <v>91.5</v>
      </c>
      <c r="AA6" s="10">
        <v>92.04</v>
      </c>
      <c r="AB6" s="95">
        <v>45489600</v>
      </c>
      <c r="AC6" s="10">
        <v>92.04</v>
      </c>
      <c r="AD6" s="2">
        <f t="shared" si="0"/>
        <v>1.5499999999999972</v>
      </c>
      <c r="AE6" s="138">
        <f t="shared" si="1"/>
        <v>-1.45610278372591E-2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217.89999999999964</v>
      </c>
      <c r="R7" s="445"/>
      <c r="W7" s="133">
        <v>42545</v>
      </c>
      <c r="X7" s="10">
        <v>92.91</v>
      </c>
      <c r="Y7" s="10">
        <v>94.66</v>
      </c>
      <c r="Z7" s="10">
        <v>92.65</v>
      </c>
      <c r="AA7" s="10">
        <v>93.4</v>
      </c>
      <c r="AB7" s="95">
        <v>72894000</v>
      </c>
      <c r="AC7" s="10">
        <v>93.4</v>
      </c>
      <c r="AD7" s="2">
        <f t="shared" si="0"/>
        <v>2.0099999999999909</v>
      </c>
      <c r="AE7" s="138">
        <f t="shared" si="1"/>
        <v>-2.809573361082196E-2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217.89999999999964</v>
      </c>
      <c r="W8" s="133">
        <v>42544</v>
      </c>
      <c r="X8" s="10">
        <v>95.94</v>
      </c>
      <c r="Y8" s="10">
        <v>96.29</v>
      </c>
      <c r="Z8" s="10">
        <v>95.25</v>
      </c>
      <c r="AA8" s="10">
        <v>96.1</v>
      </c>
      <c r="AB8" s="95">
        <v>31863500</v>
      </c>
      <c r="AC8" s="10">
        <v>96.1</v>
      </c>
      <c r="AD8" s="2">
        <f t="shared" si="0"/>
        <v>1.0400000000000063</v>
      </c>
      <c r="AE8" s="138">
        <f t="shared" si="1"/>
        <v>5.7561486132915451E-3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253</v>
      </c>
      <c r="Q9" s="138">
        <f>IF(Q2=0, 0, Q8/Q6)</f>
        <v>9.9983940165645532E-2</v>
      </c>
      <c r="T9" s="158"/>
      <c r="W9" s="133">
        <v>42543</v>
      </c>
      <c r="X9" s="10">
        <v>96.25</v>
      </c>
      <c r="Y9" s="10">
        <v>96.89</v>
      </c>
      <c r="Z9" s="10">
        <v>95.35</v>
      </c>
      <c r="AA9" s="10">
        <v>95.55</v>
      </c>
      <c r="AB9" s="95">
        <v>28971100</v>
      </c>
      <c r="AC9" s="10">
        <v>95.55</v>
      </c>
      <c r="AD9" s="2">
        <f t="shared" si="0"/>
        <v>1.5400000000000063</v>
      </c>
      <c r="AE9" s="138">
        <f t="shared" si="1"/>
        <v>-3.7535189239912281E-3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252</v>
      </c>
      <c r="P10" s="34"/>
      <c r="Q10" s="2">
        <f>M21</f>
        <v>0</v>
      </c>
      <c r="W10" s="133">
        <v>42542</v>
      </c>
      <c r="X10" s="10">
        <v>94.94</v>
      </c>
      <c r="Y10" s="10">
        <v>96.35</v>
      </c>
      <c r="Z10" s="10">
        <v>94.68</v>
      </c>
      <c r="AA10" s="10">
        <v>95.91</v>
      </c>
      <c r="AB10" s="95">
        <v>35229500</v>
      </c>
      <c r="AC10" s="10">
        <v>95.91</v>
      </c>
      <c r="AD10" s="2">
        <f t="shared" si="0"/>
        <v>1.6699999999999875</v>
      </c>
      <c r="AE10" s="138">
        <f t="shared" si="1"/>
        <v>8.5173501577286981E-3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2.3800000000000002E-2</v>
      </c>
      <c r="W11" s="133">
        <v>42541</v>
      </c>
      <c r="X11" s="10">
        <v>96</v>
      </c>
      <c r="Y11" s="10">
        <v>96.57</v>
      </c>
      <c r="Z11" s="10">
        <v>95.03</v>
      </c>
      <c r="AA11" s="10">
        <v>95.1</v>
      </c>
      <c r="AB11" s="95">
        <v>33942300</v>
      </c>
      <c r="AC11" s="10">
        <v>95.1</v>
      </c>
      <c r="AD11" s="2">
        <f t="shared" si="0"/>
        <v>1.539999999999992</v>
      </c>
      <c r="AE11" s="138">
        <f t="shared" si="1"/>
        <v>-2.4126717717403157E-3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42538</v>
      </c>
      <c r="X12" s="10">
        <v>96.62</v>
      </c>
      <c r="Y12" s="10">
        <v>96.65</v>
      </c>
      <c r="Z12" s="10">
        <v>95.3</v>
      </c>
      <c r="AA12" s="10">
        <v>95.33</v>
      </c>
      <c r="AB12" s="95">
        <v>60595000</v>
      </c>
      <c r="AC12" s="10">
        <v>95.33</v>
      </c>
      <c r="AD12" s="2">
        <f t="shared" si="0"/>
        <v>1.3500000000000085</v>
      </c>
      <c r="AE12" s="138">
        <f t="shared" si="1"/>
        <v>-2.2757560225525331E-2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42537</v>
      </c>
      <c r="X13" s="10">
        <v>96.45</v>
      </c>
      <c r="Y13" s="10">
        <v>97.75</v>
      </c>
      <c r="Z13" s="10">
        <v>96.07</v>
      </c>
      <c r="AA13" s="10">
        <v>97.55</v>
      </c>
      <c r="AB13" s="95">
        <v>31236300</v>
      </c>
      <c r="AC13" s="10">
        <v>97.55</v>
      </c>
      <c r="AD13" s="2">
        <f t="shared" si="0"/>
        <v>1.6800000000000068</v>
      </c>
      <c r="AE13" s="138">
        <f t="shared" si="1"/>
        <v>4.2207123738933205E-3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42536</v>
      </c>
      <c r="X14" s="10">
        <v>97.82</v>
      </c>
      <c r="Y14" s="10">
        <v>98.41</v>
      </c>
      <c r="Z14" s="10">
        <v>97.03</v>
      </c>
      <c r="AA14" s="10">
        <v>97.14</v>
      </c>
      <c r="AB14" s="95">
        <v>29254300</v>
      </c>
      <c r="AC14" s="10">
        <v>97.14</v>
      </c>
      <c r="AD14" s="2">
        <f t="shared" si="0"/>
        <v>1.3799999999999955</v>
      </c>
      <c r="AE14" s="138">
        <f t="shared" si="1"/>
        <v>-3.2833983172583237E-3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42535</v>
      </c>
      <c r="X15" s="10">
        <v>97.32</v>
      </c>
      <c r="Y15" s="10">
        <v>98.48</v>
      </c>
      <c r="Z15" s="10">
        <v>96.75</v>
      </c>
      <c r="AA15" s="10">
        <v>97.46</v>
      </c>
      <c r="AB15" s="95">
        <v>31870300</v>
      </c>
      <c r="AC15" s="10">
        <v>97.46</v>
      </c>
      <c r="AD15" s="2">
        <f t="shared" si="0"/>
        <v>1.730000000000004</v>
      </c>
      <c r="AE15" s="138">
        <f t="shared" si="1"/>
        <v>1.2327922745016817E-3</v>
      </c>
    </row>
    <row r="16" spans="1:40" x14ac:dyDescent="0.25">
      <c r="G16" s="1"/>
      <c r="W16" s="133">
        <v>42534</v>
      </c>
      <c r="X16" s="10">
        <v>98.69</v>
      </c>
      <c r="Y16" s="10">
        <v>99.12</v>
      </c>
      <c r="Z16" s="10">
        <v>97.1</v>
      </c>
      <c r="AA16" s="10">
        <v>97.34</v>
      </c>
      <c r="AB16" s="95">
        <v>37612900</v>
      </c>
      <c r="AC16" s="10">
        <v>97.34</v>
      </c>
      <c r="AD16" s="2">
        <f t="shared" si="0"/>
        <v>2.0200000000000102</v>
      </c>
      <c r="AE16" s="138">
        <f t="shared" si="1"/>
        <v>-1.5076393807548216E-2</v>
      </c>
    </row>
    <row r="17" spans="1:31" x14ac:dyDescent="0.25">
      <c r="G17" s="1"/>
      <c r="W17" s="133">
        <v>42531</v>
      </c>
      <c r="X17" s="10">
        <v>98.53</v>
      </c>
      <c r="Y17" s="10">
        <v>99.35</v>
      </c>
      <c r="Z17" s="10">
        <v>98.48</v>
      </c>
      <c r="AA17" s="10">
        <v>98.83</v>
      </c>
      <c r="AB17" s="95">
        <v>31462100</v>
      </c>
      <c r="AC17" s="10">
        <v>98.83</v>
      </c>
      <c r="AD17" s="2">
        <f t="shared" si="0"/>
        <v>0.86999999999999034</v>
      </c>
      <c r="AE17" s="138">
        <f t="shared" si="1"/>
        <v>-8.2288008028098547E-3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 t="shared" si="3"/>
        <v>50</v>
      </c>
      <c r="I18" s="14"/>
      <c r="J18" s="14"/>
      <c r="K18" s="18">
        <f t="shared" si="3"/>
        <v>4672.8999999999996</v>
      </c>
      <c r="L18" s="14"/>
      <c r="M18" s="18">
        <f t="shared" si="3"/>
        <v>0</v>
      </c>
      <c r="W18" s="133">
        <v>42530</v>
      </c>
      <c r="X18" s="10">
        <v>98.5</v>
      </c>
      <c r="Y18" s="10">
        <v>99.99</v>
      </c>
      <c r="Z18" s="10">
        <v>98.46</v>
      </c>
      <c r="AA18" s="10">
        <v>99.65</v>
      </c>
      <c r="AB18" s="95">
        <v>26419600</v>
      </c>
      <c r="AC18" s="10">
        <v>99.65</v>
      </c>
      <c r="AD18" s="2">
        <f t="shared" si="0"/>
        <v>1.5300000000000011</v>
      </c>
      <c r="AE18" s="138">
        <f t="shared" si="1"/>
        <v>7.1760663028097582E-3</v>
      </c>
    </row>
    <row r="19" spans="1:3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SumByColor($A$19,F2:F17)</f>
        <v>4586</v>
      </c>
      <c r="G19" s="377"/>
      <c r="H19" s="377">
        <f>SumByColor($A$19,H2:H17)</f>
        <v>50</v>
      </c>
      <c r="I19" s="377"/>
      <c r="J19" s="377"/>
      <c r="K19" s="378">
        <f>SumByColor($A$19,K2:K17)</f>
        <v>4673</v>
      </c>
      <c r="L19" s="377"/>
      <c r="M19" s="378">
        <f t="shared" ref="M19" si="4">SumByColor($A$19,M2:M17)</f>
        <v>0</v>
      </c>
      <c r="N19" s="2"/>
      <c r="W19" s="133">
        <v>42529</v>
      </c>
      <c r="X19" s="10">
        <v>99.02</v>
      </c>
      <c r="Y19" s="10">
        <v>99.56</v>
      </c>
      <c r="Z19" s="10">
        <v>98.68</v>
      </c>
      <c r="AA19" s="10">
        <v>98.94</v>
      </c>
      <c r="AB19" s="95">
        <v>20812700</v>
      </c>
      <c r="AC19" s="10">
        <v>98.94</v>
      </c>
      <c r="AD19" s="2">
        <f t="shared" si="0"/>
        <v>0.87999999999999545</v>
      </c>
      <c r="AE19" s="138">
        <f t="shared" si="1"/>
        <v>-9.0881551045141062E-4</v>
      </c>
    </row>
    <row r="20" spans="1:31" x14ac:dyDescent="0.25">
      <c r="W20" s="133">
        <v>42528</v>
      </c>
      <c r="X20" s="10">
        <v>99.25</v>
      </c>
      <c r="Y20" s="10">
        <v>99.87</v>
      </c>
      <c r="Z20" s="10">
        <v>98.96</v>
      </c>
      <c r="AA20" s="10">
        <v>99.03</v>
      </c>
      <c r="AB20" s="95">
        <v>22366400</v>
      </c>
      <c r="AC20" s="10">
        <v>99.03</v>
      </c>
      <c r="AD20" s="2">
        <f t="shared" si="0"/>
        <v>0.9100000000000108</v>
      </c>
      <c r="AE20" s="138">
        <f t="shared" si="1"/>
        <v>4.0555611882795439E-3</v>
      </c>
    </row>
    <row r="21" spans="1:31" x14ac:dyDescent="0.25">
      <c r="W21" s="133">
        <v>42527</v>
      </c>
      <c r="X21" s="10">
        <v>97.99</v>
      </c>
      <c r="Y21" s="10">
        <v>101.89</v>
      </c>
      <c r="Z21" s="10">
        <v>97.55</v>
      </c>
      <c r="AA21" s="10">
        <v>98.63</v>
      </c>
      <c r="AB21" s="95">
        <v>23242200</v>
      </c>
      <c r="AC21" s="10">
        <v>98.63</v>
      </c>
      <c r="AD21" s="2">
        <f t="shared" si="0"/>
        <v>4.3400000000000034</v>
      </c>
      <c r="AE21" s="138">
        <f t="shared" si="1"/>
        <v>7.250816993463971E-3</v>
      </c>
    </row>
    <row r="22" spans="1:31" x14ac:dyDescent="0.25">
      <c r="W22" s="133">
        <v>42524</v>
      </c>
      <c r="X22" s="10">
        <v>97.79</v>
      </c>
      <c r="Y22" s="10">
        <v>98.27</v>
      </c>
      <c r="Z22" s="10">
        <v>97.45</v>
      </c>
      <c r="AA22" s="10">
        <v>97.92</v>
      </c>
      <c r="AB22" s="95">
        <v>28062900</v>
      </c>
      <c r="AC22" s="10">
        <v>97.92</v>
      </c>
      <c r="AD22" s="2">
        <f t="shared" si="0"/>
        <v>0.81999999999999318</v>
      </c>
      <c r="AE22" s="138">
        <f t="shared" si="1"/>
        <v>2.0466639377814122E-3</v>
      </c>
    </row>
    <row r="23" spans="1:31" x14ac:dyDescent="0.25">
      <c r="W23" s="133">
        <v>42523</v>
      </c>
      <c r="X23" s="10">
        <v>97.6</v>
      </c>
      <c r="Y23" s="10">
        <v>97.84</v>
      </c>
      <c r="Z23" s="10">
        <v>96.63</v>
      </c>
      <c r="AA23" s="10">
        <v>97.72</v>
      </c>
      <c r="AB23" s="95">
        <v>40004100</v>
      </c>
      <c r="AC23" s="10">
        <v>97.72</v>
      </c>
      <c r="AD23" s="2">
        <f t="shared" si="0"/>
        <v>1.210000000000008</v>
      </c>
      <c r="AE23" s="138">
        <f t="shared" si="1"/>
        <v>-7.5157424334755252E-3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2" t="s">
        <v>65</v>
      </c>
      <c r="G24" s="239" t="s">
        <v>155</v>
      </c>
      <c r="H24" s="202" t="s">
        <v>88</v>
      </c>
      <c r="I24" s="202" t="s">
        <v>161</v>
      </c>
      <c r="W24" s="133">
        <v>42522</v>
      </c>
      <c r="X24" s="10">
        <v>99.02</v>
      </c>
      <c r="Y24" s="10">
        <v>99.54</v>
      </c>
      <c r="Z24" s="10">
        <v>98.33</v>
      </c>
      <c r="AA24" s="10">
        <v>98.46</v>
      </c>
      <c r="AB24" s="95">
        <v>29113400</v>
      </c>
      <c r="AC24" s="10">
        <v>98.46</v>
      </c>
      <c r="AD24" s="2">
        <f t="shared" si="0"/>
        <v>1.210000000000008</v>
      </c>
      <c r="AE24" s="138">
        <f t="shared" si="1"/>
        <v>-1.4019627478469965E-2</v>
      </c>
    </row>
    <row r="25" spans="1:31" x14ac:dyDescent="0.25">
      <c r="B25" s="20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42">
        <f t="shared" ref="H25:H34" si="7">(E25-D25)/D25</f>
        <v>-1.238225799318918E-3</v>
      </c>
      <c r="I25" s="242"/>
      <c r="W25" s="133">
        <v>42521</v>
      </c>
      <c r="X25" s="10">
        <v>99.6</v>
      </c>
      <c r="Y25" s="10">
        <v>100.4</v>
      </c>
      <c r="Z25" s="10">
        <v>98.82</v>
      </c>
      <c r="AA25" s="10">
        <v>99.86</v>
      </c>
      <c r="AB25" s="95">
        <v>42084800</v>
      </c>
      <c r="AC25" s="10">
        <v>99.86</v>
      </c>
      <c r="AD25" s="2">
        <f t="shared" si="0"/>
        <v>1.5800000000000125</v>
      </c>
      <c r="AE25" s="138">
        <f t="shared" si="1"/>
        <v>-4.8829098156452089E-3</v>
      </c>
    </row>
    <row r="26" spans="1:31" x14ac:dyDescent="0.25">
      <c r="B26" s="200">
        <v>42506</v>
      </c>
      <c r="C26" s="249">
        <v>25</v>
      </c>
      <c r="D26" s="25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42">
        <f t="shared" si="7"/>
        <v>3.7898553929155768E-2</v>
      </c>
      <c r="I26" s="242"/>
      <c r="W26" s="133">
        <v>42517</v>
      </c>
      <c r="X26" s="10">
        <v>99.44</v>
      </c>
      <c r="Y26" s="10">
        <v>100.47</v>
      </c>
      <c r="Z26" s="10">
        <v>99.25</v>
      </c>
      <c r="AA26" s="10">
        <v>100.35</v>
      </c>
      <c r="AB26" s="95">
        <v>36229500</v>
      </c>
      <c r="AC26" s="10">
        <v>100.35</v>
      </c>
      <c r="AD26" s="2">
        <f t="shared" si="0"/>
        <v>1.2199999999999989</v>
      </c>
      <c r="AE26" s="138">
        <f t="shared" si="1"/>
        <v>-5.9755004481631957E-4</v>
      </c>
    </row>
    <row r="27" spans="1:31" x14ac:dyDescent="0.25">
      <c r="B27" s="200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42">
        <f t="shared" si="7"/>
        <v>0.10135762614425338</v>
      </c>
      <c r="I27" s="243" t="s">
        <v>260</v>
      </c>
      <c r="W27" s="133">
        <v>42516</v>
      </c>
      <c r="X27" s="10">
        <v>99.68</v>
      </c>
      <c r="Y27" s="10">
        <v>100.73</v>
      </c>
      <c r="Z27" s="10">
        <v>98.64</v>
      </c>
      <c r="AA27" s="10">
        <v>100.41</v>
      </c>
      <c r="AB27" s="95">
        <v>56093400</v>
      </c>
      <c r="AC27" s="10">
        <v>100.41</v>
      </c>
      <c r="AD27" s="2">
        <f t="shared" si="0"/>
        <v>2.0900000000000034</v>
      </c>
      <c r="AE27" s="138">
        <f t="shared" si="1"/>
        <v>7.9301345111422172E-3</v>
      </c>
    </row>
    <row r="28" spans="1:31" x14ac:dyDescent="0.25">
      <c r="B28" s="200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42">
        <f t="shared" si="7"/>
        <v>8.1678680405076781E-2</v>
      </c>
      <c r="I28" s="242"/>
      <c r="W28" s="133">
        <v>42515</v>
      </c>
      <c r="X28" s="10">
        <v>98.67</v>
      </c>
      <c r="Y28" s="10">
        <v>99.74</v>
      </c>
      <c r="Z28" s="10">
        <v>98.11</v>
      </c>
      <c r="AA28" s="10">
        <v>99.62</v>
      </c>
      <c r="AB28" s="95">
        <v>38168800</v>
      </c>
      <c r="AC28" s="10">
        <v>99.62</v>
      </c>
      <c r="AD28" s="2">
        <f t="shared" si="0"/>
        <v>1.6299999999999955</v>
      </c>
      <c r="AE28" s="138">
        <f t="shared" si="1"/>
        <v>1.7568947906026589E-2</v>
      </c>
    </row>
    <row r="29" spans="1:31" x14ac:dyDescent="0.25">
      <c r="B29" s="200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42">
        <f t="shared" si="7"/>
        <v>5.3952459922609122E-2</v>
      </c>
      <c r="I29" s="242"/>
      <c r="W29" s="133">
        <v>42514</v>
      </c>
      <c r="X29" s="10">
        <v>97.22</v>
      </c>
      <c r="Y29" s="10">
        <v>98.09</v>
      </c>
      <c r="Z29" s="10">
        <v>96.84</v>
      </c>
      <c r="AA29" s="10">
        <v>97.9</v>
      </c>
      <c r="AB29" s="95">
        <v>35036800</v>
      </c>
      <c r="AC29" s="10">
        <v>97.9</v>
      </c>
      <c r="AD29" s="2">
        <f t="shared" si="0"/>
        <v>1.25</v>
      </c>
      <c r="AE29" s="138">
        <f t="shared" si="1"/>
        <v>1.5244218604168802E-2</v>
      </c>
    </row>
    <row r="30" spans="1:31" x14ac:dyDescent="0.25">
      <c r="B30" s="200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42">
        <f t="shared" si="7"/>
        <v>6.2441958165656883E-2</v>
      </c>
      <c r="I30" s="242"/>
      <c r="W30" s="133">
        <v>42513</v>
      </c>
      <c r="X30" s="10">
        <v>95.87</v>
      </c>
      <c r="Y30" s="10">
        <v>97.19</v>
      </c>
      <c r="Z30" s="10">
        <v>95.67</v>
      </c>
      <c r="AA30" s="10">
        <v>96.43</v>
      </c>
      <c r="AB30" s="95">
        <v>37860500</v>
      </c>
      <c r="AC30" s="10">
        <v>96.43</v>
      </c>
      <c r="AD30" s="2">
        <f t="shared" si="0"/>
        <v>1.519999999999996</v>
      </c>
      <c r="AE30" s="138">
        <f t="shared" si="1"/>
        <v>1.2707414408737794E-2</v>
      </c>
    </row>
    <row r="31" spans="1:31" x14ac:dyDescent="0.25">
      <c r="B31" s="200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42">
        <f t="shared" si="7"/>
        <v>1.825000545101723E-2</v>
      </c>
      <c r="I31" s="242"/>
      <c r="W31" s="133">
        <v>42510</v>
      </c>
      <c r="X31" s="10">
        <v>94.64</v>
      </c>
      <c r="Y31" s="10">
        <v>95.43</v>
      </c>
      <c r="Z31" s="10">
        <v>94.52</v>
      </c>
      <c r="AA31" s="10">
        <v>95.22</v>
      </c>
      <c r="AB31" s="95">
        <v>31804600</v>
      </c>
      <c r="AC31" s="10">
        <v>95.22</v>
      </c>
      <c r="AD31" s="2">
        <f t="shared" si="0"/>
        <v>0.9100000000000108</v>
      </c>
      <c r="AE31" s="138">
        <f t="shared" si="1"/>
        <v>1.0828025477706893E-2</v>
      </c>
    </row>
    <row r="32" spans="1:31" x14ac:dyDescent="0.25">
      <c r="B32" s="200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42">
        <f t="shared" si="7"/>
        <v>3.4232387763557461E-3</v>
      </c>
      <c r="I32" s="242"/>
      <c r="W32" s="133">
        <v>42509</v>
      </c>
      <c r="X32" s="10">
        <v>94.64</v>
      </c>
      <c r="Y32" s="10">
        <v>94.64</v>
      </c>
      <c r="Z32" s="10">
        <v>93.57</v>
      </c>
      <c r="AA32" s="10">
        <v>94.2</v>
      </c>
      <c r="AB32" s="95">
        <v>30342700</v>
      </c>
      <c r="AC32" s="10">
        <v>94.2</v>
      </c>
      <c r="AD32" s="2">
        <f t="shared" si="0"/>
        <v>1.0700000000000074</v>
      </c>
      <c r="AE32" s="138">
        <f t="shared" si="1"/>
        <v>-3.8071065989847552E-3</v>
      </c>
    </row>
    <row r="33" spans="2:31" x14ac:dyDescent="0.25">
      <c r="B33" s="200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42">
        <f t="shared" si="7"/>
        <v>2.0276899596642313E-2</v>
      </c>
      <c r="I33" s="242"/>
      <c r="W33" s="133">
        <v>42508</v>
      </c>
      <c r="X33" s="10">
        <v>94.16</v>
      </c>
      <c r="Y33" s="10">
        <v>95.21</v>
      </c>
      <c r="Z33" s="10">
        <v>93.89</v>
      </c>
      <c r="AA33" s="10">
        <v>94.56</v>
      </c>
      <c r="AB33" s="95">
        <v>41923100</v>
      </c>
      <c r="AC33" s="10">
        <v>94.56</v>
      </c>
      <c r="AD33" s="2">
        <f t="shared" si="0"/>
        <v>1.3199999999999932</v>
      </c>
      <c r="AE33" s="138">
        <f t="shared" si="1"/>
        <v>1.1445074339501593E-2</v>
      </c>
    </row>
    <row r="34" spans="2:31" x14ac:dyDescent="0.25">
      <c r="B34" s="200">
        <v>42552</v>
      </c>
      <c r="C34" s="249">
        <v>25</v>
      </c>
      <c r="D34" s="25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42">
        <f t="shared" si="7"/>
        <v>9.9983940165645643E-2</v>
      </c>
      <c r="I34" s="242"/>
      <c r="W34" s="133">
        <v>42507</v>
      </c>
      <c r="X34" s="10">
        <v>94.55</v>
      </c>
      <c r="Y34" s="10">
        <v>94.7</v>
      </c>
      <c r="Z34" s="10">
        <v>93.01</v>
      </c>
      <c r="AA34" s="10">
        <v>93.49</v>
      </c>
      <c r="AB34" s="95">
        <v>46507400</v>
      </c>
      <c r="AC34" s="10">
        <v>93.49</v>
      </c>
      <c r="AD34" s="2">
        <f t="shared" si="0"/>
        <v>1.6899999999999977</v>
      </c>
      <c r="AE34" s="138">
        <f t="shared" si="1"/>
        <v>-4.1542394546228989E-3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242"/>
      <c r="W35" s="133">
        <v>42506</v>
      </c>
      <c r="X35" s="10">
        <v>92.39</v>
      </c>
      <c r="Y35" s="10">
        <v>94.39</v>
      </c>
      <c r="Z35" s="10">
        <v>91.65</v>
      </c>
      <c r="AA35" s="10">
        <v>93.88</v>
      </c>
      <c r="AB35" s="95">
        <v>61140600</v>
      </c>
      <c r="AC35" s="10">
        <v>93.88</v>
      </c>
      <c r="AD35" s="2">
        <f t="shared" si="0"/>
        <v>2.7399999999999949</v>
      </c>
      <c r="AE35" s="138">
        <f t="shared" si="1"/>
        <v>3.7118868758285517E-2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42503</v>
      </c>
      <c r="X36" s="10">
        <v>90</v>
      </c>
      <c r="Y36" s="10">
        <v>91.67</v>
      </c>
      <c r="Z36" s="10">
        <v>90</v>
      </c>
      <c r="AA36" s="10">
        <v>90.52</v>
      </c>
      <c r="AB36" s="95">
        <v>44188200</v>
      </c>
      <c r="AC36" s="10">
        <v>90.52</v>
      </c>
      <c r="AD36" s="2">
        <f t="shared" si="0"/>
        <v>1.6700000000000017</v>
      </c>
      <c r="AE36" s="138">
        <f t="shared" si="1"/>
        <v>1.9924728802300784E-3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42502</v>
      </c>
      <c r="X37" s="10">
        <v>92.72</v>
      </c>
      <c r="Y37" s="10">
        <v>92.78</v>
      </c>
      <c r="Z37" s="10">
        <v>89.47</v>
      </c>
      <c r="AA37" s="10">
        <v>90.34</v>
      </c>
      <c r="AB37" s="95">
        <v>76109800</v>
      </c>
      <c r="AC37" s="10">
        <v>90.34</v>
      </c>
      <c r="AD37" s="2">
        <f t="shared" si="0"/>
        <v>3.3100000000000023</v>
      </c>
      <c r="AE37" s="138">
        <f t="shared" si="1"/>
        <v>-2.3456923575829625E-2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242"/>
      <c r="W38" s="133">
        <v>42501</v>
      </c>
      <c r="X38" s="10">
        <v>93.48</v>
      </c>
      <c r="Y38" s="10">
        <v>93.57</v>
      </c>
      <c r="Z38" s="10">
        <v>92.46</v>
      </c>
      <c r="AA38" s="10">
        <v>92.51</v>
      </c>
      <c r="AB38" s="95">
        <v>28539900</v>
      </c>
      <c r="AC38" s="10">
        <v>92.51</v>
      </c>
      <c r="AD38" s="2">
        <f t="shared" si="0"/>
        <v>1.1099999999999994</v>
      </c>
      <c r="AE38" s="138">
        <f t="shared" si="1"/>
        <v>-9.74095482766002E-3</v>
      </c>
    </row>
    <row r="39" spans="2:31" ht="20.25" thickBot="1" x14ac:dyDescent="0.35">
      <c r="B39" s="200"/>
      <c r="C39" s="10"/>
      <c r="D39" s="40"/>
      <c r="E39" s="40"/>
      <c r="F39" s="40"/>
      <c r="G39" s="40"/>
      <c r="H39" s="242"/>
      <c r="I39" s="242"/>
      <c r="T39" s="112" t="s">
        <v>113</v>
      </c>
      <c r="U39" s="9"/>
      <c r="W39" s="133">
        <v>42500</v>
      </c>
      <c r="X39" s="10">
        <v>93.33</v>
      </c>
      <c r="Y39" s="10">
        <v>93.57</v>
      </c>
      <c r="Z39" s="10">
        <v>92.11</v>
      </c>
      <c r="AA39" s="10">
        <v>93.42</v>
      </c>
      <c r="AB39" s="95">
        <v>33592500</v>
      </c>
      <c r="AC39" s="10">
        <v>93.42</v>
      </c>
      <c r="AD39" s="2">
        <f t="shared" si="0"/>
        <v>1.4599999999999937</v>
      </c>
      <c r="AE39" s="138">
        <f t="shared" si="1"/>
        <v>6.7895247332685482E-3</v>
      </c>
    </row>
    <row r="40" spans="2:31" ht="15.75" thickTop="1" x14ac:dyDescent="0.25">
      <c r="B40" s="200"/>
      <c r="C40" s="10"/>
      <c r="D40" s="40"/>
      <c r="E40" s="40"/>
      <c r="F40" s="40"/>
      <c r="G40" s="40"/>
      <c r="H40" s="242"/>
      <c r="I40" s="242"/>
      <c r="T40" s="139" t="s">
        <v>98</v>
      </c>
      <c r="U40" s="388">
        <v>95.6</v>
      </c>
      <c r="W40" s="133">
        <v>42499</v>
      </c>
      <c r="X40" s="10">
        <v>93</v>
      </c>
      <c r="Y40" s="10">
        <v>93.77</v>
      </c>
      <c r="Z40" s="10">
        <v>92.59</v>
      </c>
      <c r="AA40" s="10">
        <v>92.79</v>
      </c>
      <c r="AB40" s="95">
        <v>32855300</v>
      </c>
      <c r="AC40" s="10">
        <v>92.79</v>
      </c>
      <c r="AD40" s="2">
        <f t="shared" si="0"/>
        <v>1.1799999999999926</v>
      </c>
      <c r="AE40" s="138">
        <f t="shared" si="1"/>
        <v>7.5496117342543911E-4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242"/>
      <c r="T41" s="108" t="s">
        <v>99</v>
      </c>
      <c r="U41" s="389">
        <v>95.5</v>
      </c>
      <c r="W41" s="133">
        <v>42496</v>
      </c>
      <c r="X41" s="10">
        <v>93.37</v>
      </c>
      <c r="Y41" s="10">
        <v>93.45</v>
      </c>
      <c r="Z41" s="10">
        <v>91.85</v>
      </c>
      <c r="AA41" s="10">
        <v>92.72</v>
      </c>
      <c r="AB41" s="95">
        <v>43458200</v>
      </c>
      <c r="AC41" s="10">
        <v>92.72</v>
      </c>
      <c r="AD41" s="2">
        <f t="shared" si="0"/>
        <v>1.6000000000000085</v>
      </c>
      <c r="AE41" s="138">
        <f t="shared" si="1"/>
        <v>-5.5770055770055782E-3</v>
      </c>
    </row>
    <row r="42" spans="2:31" ht="20.25" thickBot="1" x14ac:dyDescent="0.35">
      <c r="O42" s="495" t="s">
        <v>78</v>
      </c>
      <c r="P42" s="495"/>
      <c r="T42" s="108" t="s">
        <v>100</v>
      </c>
      <c r="U42" s="389" t="s">
        <v>537</v>
      </c>
      <c r="W42" s="133">
        <v>42495</v>
      </c>
      <c r="X42" s="10">
        <v>94</v>
      </c>
      <c r="Y42" s="10">
        <v>94.07</v>
      </c>
      <c r="Z42" s="10">
        <v>92.68</v>
      </c>
      <c r="AA42" s="10">
        <v>93.24</v>
      </c>
      <c r="AB42" s="95">
        <v>35890500</v>
      </c>
      <c r="AC42" s="10">
        <v>93.24</v>
      </c>
      <c r="AD42" s="2">
        <f t="shared" si="0"/>
        <v>1.3899999999999864</v>
      </c>
      <c r="AE42" s="138" t="e">
        <f t="shared" si="1"/>
        <v>#DIV/0!</v>
      </c>
    </row>
    <row r="43" spans="2:31" ht="15.75" thickTop="1" x14ac:dyDescent="0.25">
      <c r="O43" s="83">
        <v>1.1000000000000001</v>
      </c>
      <c r="P43" s="83">
        <f>O43*$Q$4</f>
        <v>105.47900000000001</v>
      </c>
      <c r="Q43" s="2"/>
      <c r="T43" s="108" t="s">
        <v>101</v>
      </c>
      <c r="U43" s="389" t="s">
        <v>538</v>
      </c>
      <c r="W43" s="133">
        <v>42495</v>
      </c>
      <c r="X43" s="10" t="s">
        <v>248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O44" s="83">
        <v>1.0900000000000001</v>
      </c>
      <c r="P44" s="83">
        <f t="shared" ref="P44:P63" si="8">O44*$Q$4</f>
        <v>104.52010000000001</v>
      </c>
      <c r="Q44" s="2"/>
      <c r="T44" s="108" t="s">
        <v>102</v>
      </c>
      <c r="U44" s="389">
        <v>124.23</v>
      </c>
      <c r="W44" s="133">
        <v>42494</v>
      </c>
      <c r="X44" s="10">
        <v>95.2</v>
      </c>
      <c r="Y44" s="10">
        <v>95.9</v>
      </c>
      <c r="Z44" s="10">
        <v>93.82</v>
      </c>
      <c r="AA44" s="10">
        <v>94.19</v>
      </c>
      <c r="AB44" s="95">
        <v>41025500</v>
      </c>
      <c r="AC44" s="10">
        <v>93.62</v>
      </c>
      <c r="AD44" s="2">
        <f t="shared" si="0"/>
        <v>2.0800000000000125</v>
      </c>
      <c r="AE44" s="138">
        <f t="shared" si="1"/>
        <v>-1.0359408033826512E-2</v>
      </c>
    </row>
    <row r="45" spans="2:31" x14ac:dyDescent="0.25">
      <c r="O45" s="83">
        <v>1.08</v>
      </c>
      <c r="P45" s="83">
        <f t="shared" si="8"/>
        <v>103.56120000000001</v>
      </c>
      <c r="Q45" s="2"/>
      <c r="T45" s="108" t="s">
        <v>103</v>
      </c>
      <c r="U45" s="389">
        <v>1.4867900000000001</v>
      </c>
      <c r="W45" s="133">
        <v>42493</v>
      </c>
      <c r="X45" s="10">
        <v>94.2</v>
      </c>
      <c r="Y45" s="10">
        <v>95.74</v>
      </c>
      <c r="Z45" s="10">
        <v>93.68</v>
      </c>
      <c r="AA45" s="10">
        <v>95.18</v>
      </c>
      <c r="AB45" s="95">
        <v>56831300</v>
      </c>
      <c r="AC45" s="10">
        <v>94.6</v>
      </c>
      <c r="AD45" s="2">
        <f t="shared" si="0"/>
        <v>2.0599999999999881</v>
      </c>
      <c r="AE45" s="138">
        <f t="shared" si="1"/>
        <v>1.6439239282260765E-2</v>
      </c>
    </row>
    <row r="46" spans="2:31" x14ac:dyDescent="0.25">
      <c r="O46" s="83">
        <v>1.07</v>
      </c>
      <c r="P46" s="83">
        <f t="shared" si="8"/>
        <v>102.6023</v>
      </c>
      <c r="Q46" s="2"/>
      <c r="T46" s="108" t="s">
        <v>104</v>
      </c>
      <c r="U46" s="389" t="s">
        <v>539</v>
      </c>
      <c r="W46" s="133">
        <v>42492</v>
      </c>
      <c r="X46" s="10">
        <v>93.97</v>
      </c>
      <c r="Y46" s="10">
        <v>94.08</v>
      </c>
      <c r="Z46" s="10">
        <v>92.4</v>
      </c>
      <c r="AA46" s="10">
        <v>93.64</v>
      </c>
      <c r="AB46" s="95">
        <v>48160100</v>
      </c>
      <c r="AC46" s="10">
        <v>93.07</v>
      </c>
      <c r="AD46" s="2">
        <f t="shared" si="0"/>
        <v>1.6799999999999926</v>
      </c>
      <c r="AE46" s="138">
        <f t="shared" si="1"/>
        <v>-1.073306858430878E-3</v>
      </c>
    </row>
    <row r="47" spans="2:31" x14ac:dyDescent="0.25">
      <c r="O47" s="83">
        <v>1.06</v>
      </c>
      <c r="P47" s="83">
        <f t="shared" si="8"/>
        <v>101.6434</v>
      </c>
      <c r="Q47" s="2"/>
      <c r="T47" s="108"/>
      <c r="U47" s="389"/>
      <c r="W47" s="133">
        <v>42489</v>
      </c>
      <c r="X47" s="10">
        <v>93.99</v>
      </c>
      <c r="Y47" s="10">
        <v>94.72</v>
      </c>
      <c r="Z47" s="10">
        <v>92.51</v>
      </c>
      <c r="AA47" s="10">
        <v>93.74</v>
      </c>
      <c r="AB47" s="95">
        <v>68531500</v>
      </c>
      <c r="AC47" s="10">
        <v>93.17</v>
      </c>
      <c r="AD47" s="2">
        <f t="shared" si="0"/>
        <v>2.2099999999999937</v>
      </c>
      <c r="AE47" s="138">
        <f t="shared" si="1"/>
        <v>-1.1563759813282393E-2</v>
      </c>
    </row>
    <row r="48" spans="2:31" x14ac:dyDescent="0.25">
      <c r="O48" s="83">
        <v>1.05</v>
      </c>
      <c r="P48" s="83">
        <f t="shared" si="8"/>
        <v>100.6845</v>
      </c>
      <c r="Q48" s="2"/>
      <c r="T48" s="108" t="s">
        <v>105</v>
      </c>
      <c r="U48" s="389" t="s">
        <v>540</v>
      </c>
      <c r="W48" s="133">
        <v>42488</v>
      </c>
      <c r="X48" s="10">
        <v>97.61</v>
      </c>
      <c r="Y48" s="10">
        <v>97.88</v>
      </c>
      <c r="Z48" s="10">
        <v>94.25</v>
      </c>
      <c r="AA48" s="10">
        <v>94.83</v>
      </c>
      <c r="AB48" s="95">
        <v>82242700</v>
      </c>
      <c r="AC48" s="10">
        <v>94.26</v>
      </c>
      <c r="AD48" s="2">
        <f t="shared" si="0"/>
        <v>3.6299999999999955</v>
      </c>
      <c r="AE48" s="138">
        <f t="shared" si="1"/>
        <v>-3.0546127738352302E-2</v>
      </c>
    </row>
    <row r="49" spans="15:31" x14ac:dyDescent="0.25">
      <c r="O49" s="83">
        <v>1.04</v>
      </c>
      <c r="P49" s="83">
        <f t="shared" si="8"/>
        <v>99.7256</v>
      </c>
      <c r="Q49" s="2"/>
      <c r="T49" s="108" t="s">
        <v>106</v>
      </c>
      <c r="U49" s="389" t="s">
        <v>249</v>
      </c>
      <c r="W49" s="133">
        <v>42487</v>
      </c>
      <c r="X49" s="10">
        <v>96</v>
      </c>
      <c r="Y49" s="10">
        <v>98.71</v>
      </c>
      <c r="Z49" s="10">
        <v>95.68</v>
      </c>
      <c r="AA49" s="10">
        <v>97.82</v>
      </c>
      <c r="AB49" s="95">
        <v>114602100</v>
      </c>
      <c r="AC49" s="10">
        <v>97.23</v>
      </c>
      <c r="AD49" s="2">
        <f t="shared" si="0"/>
        <v>3.0299999999999869</v>
      </c>
      <c r="AE49" s="138">
        <f t="shared" si="1"/>
        <v>-6.2572310065561076E-2</v>
      </c>
    </row>
    <row r="50" spans="15:31" x14ac:dyDescent="0.25">
      <c r="O50" s="83">
        <v>1.03</v>
      </c>
      <c r="P50" s="83">
        <f t="shared" si="8"/>
        <v>98.7667</v>
      </c>
      <c r="Q50" s="2"/>
      <c r="T50" s="108" t="s">
        <v>107</v>
      </c>
      <c r="U50" s="390">
        <v>26026540</v>
      </c>
      <c r="W50" s="133">
        <v>42486</v>
      </c>
      <c r="X50" s="10">
        <v>103.91</v>
      </c>
      <c r="Y50" s="10">
        <v>105.3</v>
      </c>
      <c r="Z50" s="10">
        <v>103.91</v>
      </c>
      <c r="AA50" s="10">
        <v>104.35</v>
      </c>
      <c r="AB50" s="95">
        <v>56016200</v>
      </c>
      <c r="AC50" s="10">
        <v>103.72</v>
      </c>
      <c r="AD50" s="2">
        <f t="shared" si="0"/>
        <v>1.3900000000000006</v>
      </c>
      <c r="AE50" s="138">
        <f t="shared" si="1"/>
        <v>-6.8939103791650913E-3</v>
      </c>
    </row>
    <row r="51" spans="15:31" x14ac:dyDescent="0.25">
      <c r="O51" s="83">
        <v>1.02</v>
      </c>
      <c r="P51" s="83">
        <f t="shared" si="8"/>
        <v>97.8078</v>
      </c>
      <c r="Q51" s="2"/>
      <c r="T51" s="108" t="s">
        <v>110</v>
      </c>
      <c r="U51" s="390">
        <v>39883600</v>
      </c>
      <c r="W51" s="133">
        <v>42485</v>
      </c>
      <c r="X51" s="10">
        <v>105</v>
      </c>
      <c r="Y51" s="10">
        <v>105.65</v>
      </c>
      <c r="Z51" s="10">
        <v>104.51</v>
      </c>
      <c r="AA51" s="10">
        <v>105.08</v>
      </c>
      <c r="AB51" s="95">
        <v>28031600</v>
      </c>
      <c r="AC51" s="10">
        <v>104.44</v>
      </c>
      <c r="AD51" s="2">
        <f t="shared" si="0"/>
        <v>1.1400000000000006</v>
      </c>
      <c r="AE51" s="138">
        <f t="shared" si="1"/>
        <v>-5.712109672505794E-3</v>
      </c>
    </row>
    <row r="52" spans="15:31" x14ac:dyDescent="0.25">
      <c r="O52" s="83">
        <v>1.01</v>
      </c>
      <c r="P52" s="83">
        <f t="shared" si="8"/>
        <v>96.8489</v>
      </c>
      <c r="Q52" s="2"/>
      <c r="T52" s="108" t="s">
        <v>108</v>
      </c>
      <c r="U52" s="389" t="s">
        <v>541</v>
      </c>
      <c r="W52" s="133">
        <v>42482</v>
      </c>
      <c r="X52" s="10">
        <v>105.01</v>
      </c>
      <c r="Y52" s="10">
        <v>106.48</v>
      </c>
      <c r="Z52" s="10">
        <v>104.62</v>
      </c>
      <c r="AA52" s="10">
        <v>105.68</v>
      </c>
      <c r="AB52" s="95">
        <v>33683100</v>
      </c>
      <c r="AC52" s="10">
        <v>105.04</v>
      </c>
      <c r="AD52" s="2">
        <f t="shared" si="0"/>
        <v>1.8599999999999994</v>
      </c>
      <c r="AE52" s="138">
        <f t="shared" si="1"/>
        <v>-2.7532516851798139E-3</v>
      </c>
    </row>
    <row r="53" spans="15:31" x14ac:dyDescent="0.25">
      <c r="O53" s="83">
        <v>1</v>
      </c>
      <c r="P53" s="83">
        <f t="shared" si="8"/>
        <v>95.89</v>
      </c>
      <c r="Q53" s="2"/>
      <c r="T53" s="108" t="s">
        <v>111</v>
      </c>
      <c r="U53" s="389">
        <v>10.67</v>
      </c>
      <c r="W53" s="133">
        <v>42481</v>
      </c>
      <c r="X53" s="10">
        <v>106.93</v>
      </c>
      <c r="Y53" s="10">
        <v>106.93</v>
      </c>
      <c r="Z53" s="10">
        <v>105.52</v>
      </c>
      <c r="AA53" s="10">
        <v>105.97</v>
      </c>
      <c r="AB53" s="95">
        <v>31552500</v>
      </c>
      <c r="AC53" s="10">
        <v>105.33</v>
      </c>
      <c r="AD53" s="2">
        <f t="shared" si="0"/>
        <v>1.4100000000000108</v>
      </c>
      <c r="AE53" s="138">
        <f t="shared" si="1"/>
        <v>-1.0800150262960218E-2</v>
      </c>
    </row>
    <row r="54" spans="15:31" x14ac:dyDescent="0.25">
      <c r="O54" s="83">
        <v>0.99</v>
      </c>
      <c r="P54" s="83">
        <f t="shared" si="8"/>
        <v>94.931100000000001</v>
      </c>
      <c r="Q54" s="2"/>
      <c r="T54" s="108" t="s">
        <v>112</v>
      </c>
      <c r="U54" s="389">
        <v>8.98</v>
      </c>
      <c r="W54" s="133">
        <v>42480</v>
      </c>
      <c r="X54" s="10">
        <v>106.64</v>
      </c>
      <c r="Y54" s="10">
        <v>108.09</v>
      </c>
      <c r="Z54" s="10">
        <v>106.06</v>
      </c>
      <c r="AA54" s="10">
        <v>107.13</v>
      </c>
      <c r="AB54" s="95">
        <v>30611000</v>
      </c>
      <c r="AC54" s="10">
        <v>106.48</v>
      </c>
      <c r="AD54" s="2">
        <f t="shared" si="0"/>
        <v>2.0300000000000011</v>
      </c>
      <c r="AE54" s="138">
        <f t="shared" si="1"/>
        <v>2.0703933747412417E-3</v>
      </c>
    </row>
    <row r="55" spans="15:31" x14ac:dyDescent="0.25">
      <c r="O55" s="83">
        <v>0.98</v>
      </c>
      <c r="P55" s="83">
        <f t="shared" si="8"/>
        <v>93.972200000000001</v>
      </c>
      <c r="Q55" s="2"/>
      <c r="T55" s="108" t="s">
        <v>109</v>
      </c>
      <c r="U55" s="389" t="s">
        <v>542</v>
      </c>
      <c r="W55" s="133">
        <v>42479</v>
      </c>
      <c r="X55" s="10">
        <v>107.88</v>
      </c>
      <c r="Y55" s="10">
        <v>108</v>
      </c>
      <c r="Z55" s="10">
        <v>106.23</v>
      </c>
      <c r="AA55" s="10">
        <v>106.91</v>
      </c>
      <c r="AB55" s="95">
        <v>32384900</v>
      </c>
      <c r="AC55" s="10">
        <v>106.26</v>
      </c>
      <c r="AD55" s="2">
        <f t="shared" si="0"/>
        <v>1.769999999999996</v>
      </c>
      <c r="AE55" s="138">
        <f t="shared" si="1"/>
        <v>-5.3355798932883669E-3</v>
      </c>
    </row>
    <row r="56" spans="15:31" x14ac:dyDescent="0.25">
      <c r="O56" s="83">
        <v>0.97</v>
      </c>
      <c r="P56" s="83">
        <f t="shared" si="8"/>
        <v>93.013300000000001</v>
      </c>
      <c r="W56" s="133">
        <v>42478</v>
      </c>
      <c r="X56" s="10">
        <v>108.89</v>
      </c>
      <c r="Y56" s="10">
        <v>108.95</v>
      </c>
      <c r="Z56" s="10">
        <v>106.94</v>
      </c>
      <c r="AA56" s="10">
        <v>107.48</v>
      </c>
      <c r="AB56" s="95">
        <v>60821500</v>
      </c>
      <c r="AC56" s="10">
        <v>106.83</v>
      </c>
      <c r="AD56" s="2">
        <f t="shared" si="0"/>
        <v>2.0100000000000051</v>
      </c>
      <c r="AE56" s="138">
        <f t="shared" si="1"/>
        <v>-2.1613700888359788E-2</v>
      </c>
    </row>
    <row r="57" spans="15:31" x14ac:dyDescent="0.25">
      <c r="O57" s="83">
        <v>0.96</v>
      </c>
      <c r="P57" s="83">
        <f t="shared" si="8"/>
        <v>92.054400000000001</v>
      </c>
      <c r="W57" s="133">
        <v>42475</v>
      </c>
      <c r="X57" s="10">
        <v>112.11</v>
      </c>
      <c r="Y57" s="10">
        <v>112.3</v>
      </c>
      <c r="Z57" s="10">
        <v>109.73</v>
      </c>
      <c r="AA57" s="10">
        <v>109.85</v>
      </c>
      <c r="AB57" s="95">
        <v>46939000</v>
      </c>
      <c r="AC57" s="10">
        <v>109.19</v>
      </c>
      <c r="AD57" s="2">
        <f t="shared" si="0"/>
        <v>2.5699999999999932</v>
      </c>
      <c r="AE57" s="138">
        <f t="shared" si="1"/>
        <v>-2.0014360078980498E-2</v>
      </c>
    </row>
    <row r="58" spans="15:31" x14ac:dyDescent="0.25">
      <c r="O58" s="83">
        <v>0.95</v>
      </c>
      <c r="P58" s="83">
        <f t="shared" si="8"/>
        <v>91.095500000000001</v>
      </c>
      <c r="W58" s="133">
        <v>42474</v>
      </c>
      <c r="X58" s="10">
        <v>111.62</v>
      </c>
      <c r="Y58" s="10">
        <v>112.39</v>
      </c>
      <c r="Z58" s="10">
        <v>111.33</v>
      </c>
      <c r="AA58" s="10">
        <v>112.1</v>
      </c>
      <c r="AB58" s="95">
        <v>25473900</v>
      </c>
      <c r="AC58" s="10">
        <v>111.42</v>
      </c>
      <c r="AD58" s="2">
        <f t="shared" si="0"/>
        <v>1.0600000000000023</v>
      </c>
      <c r="AE58" s="138">
        <f t="shared" si="1"/>
        <v>5.3879310344839837E-4</v>
      </c>
    </row>
    <row r="59" spans="15:31" x14ac:dyDescent="0.25">
      <c r="O59" s="83">
        <v>0.94</v>
      </c>
      <c r="P59" s="83">
        <f t="shared" si="8"/>
        <v>90.136600000000001</v>
      </c>
      <c r="W59" s="133">
        <v>42473</v>
      </c>
      <c r="X59" s="10">
        <v>110.8</v>
      </c>
      <c r="Y59" s="10">
        <v>112.34</v>
      </c>
      <c r="Z59" s="10">
        <v>110.8</v>
      </c>
      <c r="AA59" s="10">
        <v>112.04</v>
      </c>
      <c r="AB59" s="95">
        <v>33257300</v>
      </c>
      <c r="AC59" s="10">
        <v>111.36</v>
      </c>
      <c r="AD59" s="2">
        <f t="shared" si="0"/>
        <v>1.5400000000000063</v>
      </c>
      <c r="AE59" s="138">
        <f t="shared" si="1"/>
        <v>1.448483192129002E-2</v>
      </c>
    </row>
    <row r="60" spans="15:31" x14ac:dyDescent="0.25">
      <c r="O60" s="83">
        <v>0.93</v>
      </c>
      <c r="P60" s="83">
        <f t="shared" si="8"/>
        <v>89.177700000000002</v>
      </c>
      <c r="W60" s="133">
        <v>42472</v>
      </c>
      <c r="X60" s="10">
        <v>109.34</v>
      </c>
      <c r="Y60" s="10">
        <v>110.5</v>
      </c>
      <c r="Z60" s="10">
        <v>108.66</v>
      </c>
      <c r="AA60" s="10">
        <v>110.44</v>
      </c>
      <c r="AB60" s="95">
        <v>27232300</v>
      </c>
      <c r="AC60" s="10">
        <v>109.77</v>
      </c>
      <c r="AD60" s="2">
        <f t="shared" si="0"/>
        <v>1.8400000000000034</v>
      </c>
      <c r="AE60" s="138">
        <f t="shared" si="1"/>
        <v>1.3012181616832708E-2</v>
      </c>
    </row>
    <row r="61" spans="15:31" x14ac:dyDescent="0.25">
      <c r="O61" s="83">
        <v>0.92</v>
      </c>
      <c r="P61" s="83">
        <f t="shared" si="8"/>
        <v>88.218800000000002</v>
      </c>
      <c r="W61" s="133">
        <v>42471</v>
      </c>
      <c r="X61" s="10">
        <v>108.97</v>
      </c>
      <c r="Y61" s="10">
        <v>110.61</v>
      </c>
      <c r="Z61" s="10">
        <v>108.83</v>
      </c>
      <c r="AA61" s="10">
        <v>109.02</v>
      </c>
      <c r="AB61" s="95">
        <v>29407500</v>
      </c>
      <c r="AC61" s="10">
        <v>108.36</v>
      </c>
      <c r="AD61" s="2">
        <f t="shared" si="0"/>
        <v>1.7800000000000011</v>
      </c>
      <c r="AE61" s="138">
        <f t="shared" si="1"/>
        <v>3.3333333333334103E-3</v>
      </c>
    </row>
    <row r="62" spans="15:31" x14ac:dyDescent="0.25">
      <c r="O62" s="83">
        <v>0.91</v>
      </c>
      <c r="P62" s="83">
        <f t="shared" si="8"/>
        <v>87.259900000000002</v>
      </c>
      <c r="W62" s="133">
        <v>42468</v>
      </c>
      <c r="X62" s="10">
        <v>108.91</v>
      </c>
      <c r="Y62" s="10">
        <v>109.77</v>
      </c>
      <c r="Z62" s="10">
        <v>108.17</v>
      </c>
      <c r="AA62" s="10">
        <v>108.66</v>
      </c>
      <c r="AB62" s="95">
        <v>23581700</v>
      </c>
      <c r="AC62" s="10">
        <v>108</v>
      </c>
      <c r="AD62" s="2">
        <f t="shared" si="0"/>
        <v>1.5999999999999943</v>
      </c>
      <c r="AE62" s="138">
        <f t="shared" si="1"/>
        <v>1.1123470522802492E-3</v>
      </c>
    </row>
    <row r="63" spans="15:31" x14ac:dyDescent="0.25">
      <c r="O63" s="83">
        <v>0.9</v>
      </c>
      <c r="P63" s="83">
        <f t="shared" si="8"/>
        <v>86.301000000000002</v>
      </c>
      <c r="W63" s="133">
        <v>42467</v>
      </c>
      <c r="X63" s="10">
        <v>109.95</v>
      </c>
      <c r="Y63" s="10">
        <v>110.42</v>
      </c>
      <c r="Z63" s="10">
        <v>108.12</v>
      </c>
      <c r="AA63" s="10">
        <v>108.54</v>
      </c>
      <c r="AB63" s="95">
        <v>31801900</v>
      </c>
      <c r="AC63" s="10">
        <v>107.88</v>
      </c>
      <c r="AD63" s="2">
        <f t="shared" si="0"/>
        <v>2.2999999999999972</v>
      </c>
      <c r="AE63" s="138">
        <f t="shared" si="1"/>
        <v>-2.1851482455345073E-2</v>
      </c>
    </row>
    <row r="64" spans="15:31" x14ac:dyDescent="0.25">
      <c r="W64" s="133">
        <v>42466</v>
      </c>
      <c r="X64" s="10">
        <v>110.23</v>
      </c>
      <c r="Y64" s="10">
        <v>110.98</v>
      </c>
      <c r="Z64" s="10">
        <v>109.2</v>
      </c>
      <c r="AA64" s="10">
        <v>110.96</v>
      </c>
      <c r="AB64" s="95">
        <v>26404100</v>
      </c>
      <c r="AC64" s="10">
        <v>110.29</v>
      </c>
      <c r="AD64" s="2">
        <f t="shared" si="0"/>
        <v>1.7800000000000011</v>
      </c>
      <c r="AE64" s="138">
        <f t="shared" si="1"/>
        <v>1.044434264773253E-2</v>
      </c>
    </row>
    <row r="65" spans="23:31" x14ac:dyDescent="0.25">
      <c r="W65" s="133">
        <v>42465</v>
      </c>
      <c r="X65" s="10">
        <v>109.51</v>
      </c>
      <c r="Y65" s="10">
        <v>110.73</v>
      </c>
      <c r="Z65" s="10">
        <v>109.42</v>
      </c>
      <c r="AA65" s="10">
        <v>109.81</v>
      </c>
      <c r="AB65" s="95">
        <v>26578700</v>
      </c>
      <c r="AC65" s="10">
        <v>109.15</v>
      </c>
      <c r="AD65" s="2">
        <f t="shared" si="0"/>
        <v>1.3100000000000023</v>
      </c>
      <c r="AE65" s="138">
        <f t="shared" si="1"/>
        <v>-1.1770031688546845E-2</v>
      </c>
    </row>
    <row r="66" spans="23:31" x14ac:dyDescent="0.25">
      <c r="W66" s="133">
        <v>42464</v>
      </c>
      <c r="X66" s="10">
        <v>110.42</v>
      </c>
      <c r="Y66" s="10">
        <v>112.19</v>
      </c>
      <c r="Z66" s="10">
        <v>110.27</v>
      </c>
      <c r="AA66" s="10">
        <v>111.12</v>
      </c>
      <c r="AB66" s="95">
        <v>37356200</v>
      </c>
      <c r="AC66" s="10">
        <v>110.45</v>
      </c>
      <c r="AD66" s="2">
        <f t="shared" si="0"/>
        <v>1.9200000000000017</v>
      </c>
      <c r="AE66" s="138">
        <f t="shared" si="1"/>
        <v>1.0336626417855932E-2</v>
      </c>
    </row>
    <row r="67" spans="23:31" x14ac:dyDescent="0.25">
      <c r="W67" s="133">
        <v>42461</v>
      </c>
      <c r="X67" s="10">
        <v>108.78</v>
      </c>
      <c r="Y67" s="10">
        <v>110</v>
      </c>
      <c r="Z67" s="10">
        <v>108.2</v>
      </c>
      <c r="AA67" s="10">
        <v>109.99</v>
      </c>
      <c r="AB67" s="95">
        <v>25874000</v>
      </c>
      <c r="AC67" s="10">
        <v>109.32</v>
      </c>
      <c r="AD67" s="2">
        <f>Y67-Z67</f>
        <v>1.7999999999999972</v>
      </c>
      <c r="AE67" s="138">
        <f>AC67/AC68-1</f>
        <v>9.1387427305456015E-3</v>
      </c>
    </row>
    <row r="68" spans="23:31" x14ac:dyDescent="0.25">
      <c r="W68" s="133">
        <v>42460</v>
      </c>
      <c r="X68" s="10">
        <v>109.72</v>
      </c>
      <c r="Y68" s="10">
        <v>109.9</v>
      </c>
      <c r="Z68" s="10">
        <v>108.88</v>
      </c>
      <c r="AA68" s="10">
        <v>108.99</v>
      </c>
      <c r="AB68" s="95">
        <v>25888400</v>
      </c>
      <c r="AC68" s="10">
        <v>108.33</v>
      </c>
      <c r="AD68" s="2">
        <f>Y68-Z68</f>
        <v>1.0200000000000102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5" priority="33">
      <formula>N19&gt;0</formula>
    </cfRule>
    <cfRule type="expression" dxfId="574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5:F41">
    <cfRule type="expression" dxfId="573" priority="19">
      <formula>F25&gt;0</formula>
    </cfRule>
    <cfRule type="expression" dxfId="572" priority="20">
      <formula>F25&lt;0</formula>
    </cfRule>
  </conditionalFormatting>
  <conditionalFormatting sqref="H25:H41">
    <cfRule type="expression" dxfId="571" priority="17">
      <formula>H25&gt;0</formula>
    </cfRule>
    <cfRule type="expression" dxfId="570" priority="18">
      <formula>H25&lt;0</formula>
    </cfRule>
  </conditionalFormatting>
  <conditionalFormatting sqref="I25:I41">
    <cfRule type="expression" dxfId="569" priority="13">
      <formula>I25&gt;0</formula>
    </cfRule>
    <cfRule type="expression" dxfId="568" priority="14">
      <formula>I25&lt;0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317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 t="s">
        <v>294</v>
      </c>
      <c r="M2" s="4"/>
      <c r="O2" s="11" t="s">
        <v>57</v>
      </c>
      <c r="Q2">
        <f>C18-H18</f>
        <v>40</v>
      </c>
      <c r="T2" s="1"/>
      <c r="W2" s="133">
        <v>42552</v>
      </c>
      <c r="X2" s="10">
        <v>60.76</v>
      </c>
      <c r="Y2" s="10">
        <v>61.52</v>
      </c>
      <c r="Z2" s="10">
        <v>60.57</v>
      </c>
      <c r="AA2" s="10">
        <v>60.69</v>
      </c>
      <c r="AB2" s="95">
        <v>4129700</v>
      </c>
      <c r="AC2" s="10">
        <v>60.69</v>
      </c>
      <c r="AD2" s="2">
        <f>Y2-Z2</f>
        <v>0.95000000000000284</v>
      </c>
      <c r="AE2" s="138">
        <f>AC2/AC3-1</f>
        <v>-1.1520737327188613E-3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/>
      <c r="W3" s="133">
        <v>42551</v>
      </c>
      <c r="X3" s="10">
        <v>59.87</v>
      </c>
      <c r="Y3" s="10">
        <v>60.76</v>
      </c>
      <c r="Z3" s="10">
        <v>58.82</v>
      </c>
      <c r="AA3" s="10">
        <v>60.76</v>
      </c>
      <c r="AB3" s="95">
        <v>8535400</v>
      </c>
      <c r="AC3" s="10">
        <v>60.76</v>
      </c>
      <c r="AD3" s="2">
        <f t="shared" ref="AD3:AD66" si="0">Y3-Z3</f>
        <v>1.9399999999999977</v>
      </c>
      <c r="AE3" s="138">
        <f t="shared" ref="AE3:AE66" si="1">AC3/AC4-1</f>
        <v>1.8950192855945014E-2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60.69</v>
      </c>
      <c r="T4" s="163"/>
      <c r="U4" s="1"/>
      <c r="W4" s="133">
        <v>42550</v>
      </c>
      <c r="X4" s="10">
        <v>57.95</v>
      </c>
      <c r="Y4" s="10">
        <v>59.7</v>
      </c>
      <c r="Z4" s="10">
        <v>57.86</v>
      </c>
      <c r="AA4" s="10">
        <v>59.63</v>
      </c>
      <c r="AB4" s="95">
        <v>6281100</v>
      </c>
      <c r="AC4" s="10">
        <v>59.63</v>
      </c>
      <c r="AD4" s="2">
        <f t="shared" si="0"/>
        <v>1.8400000000000034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2427.6</v>
      </c>
      <c r="W5" s="133">
        <v>42550</v>
      </c>
      <c r="X5" s="10" t="s">
        <v>319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42549</v>
      </c>
      <c r="X6" s="10">
        <v>58.25</v>
      </c>
      <c r="Y6" s="10">
        <v>58.61</v>
      </c>
      <c r="Z6" s="10">
        <v>57.15</v>
      </c>
      <c r="AA6" s="10">
        <v>57.9</v>
      </c>
      <c r="AB6" s="95">
        <v>8294300</v>
      </c>
      <c r="AC6" s="10">
        <v>57.61</v>
      </c>
      <c r="AD6" s="2">
        <f t="shared" si="0"/>
        <v>1.4600000000000009</v>
      </c>
      <c r="AE6" s="138">
        <f t="shared" si="1"/>
        <v>4.0083652840710027E-3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64.400000000000091</v>
      </c>
      <c r="R7" s="445"/>
      <c r="W7" s="133">
        <v>42548</v>
      </c>
      <c r="X7" s="10">
        <v>59.34</v>
      </c>
      <c r="Y7" s="10">
        <v>59.34</v>
      </c>
      <c r="Z7" s="10">
        <v>57.33</v>
      </c>
      <c r="AA7" s="10">
        <v>57.67</v>
      </c>
      <c r="AB7" s="95">
        <v>7567600</v>
      </c>
      <c r="AC7" s="10">
        <v>57.38</v>
      </c>
      <c r="AD7" s="2">
        <f t="shared" si="0"/>
        <v>2.0100000000000051</v>
      </c>
      <c r="AE7" s="138">
        <f t="shared" si="1"/>
        <v>-3.9825970548862055E-2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64.400000000000091</v>
      </c>
      <c r="W8" s="133">
        <v>42545</v>
      </c>
      <c r="X8" s="10">
        <v>60.48</v>
      </c>
      <c r="Y8" s="10">
        <v>61.7</v>
      </c>
      <c r="Z8" s="10">
        <v>60</v>
      </c>
      <c r="AA8" s="10">
        <v>60.06</v>
      </c>
      <c r="AB8" s="95">
        <v>10798700</v>
      </c>
      <c r="AC8" s="10">
        <v>59.76</v>
      </c>
      <c r="AD8" s="2">
        <f t="shared" si="0"/>
        <v>1.7000000000000028</v>
      </c>
      <c r="AE8" s="138">
        <f t="shared" si="1"/>
        <v>-5.0373430796122665E-2</v>
      </c>
    </row>
    <row r="9" spans="1:31" x14ac:dyDescent="0.25">
      <c r="H9" s="72"/>
      <c r="O9" s="11" t="s">
        <v>253</v>
      </c>
      <c r="Q9" s="138">
        <f>IF(Q2=0, 0, Q8/Q6)</f>
        <v>2.7251184834123265E-2</v>
      </c>
      <c r="W9" s="133">
        <v>42544</v>
      </c>
      <c r="X9" s="10">
        <v>62.84</v>
      </c>
      <c r="Y9" s="10">
        <v>63.27</v>
      </c>
      <c r="Z9" s="10">
        <v>62.47</v>
      </c>
      <c r="AA9" s="10">
        <v>63.25</v>
      </c>
      <c r="AB9" s="95">
        <v>3624600</v>
      </c>
      <c r="AC9" s="10">
        <v>62.93</v>
      </c>
      <c r="AD9" s="2">
        <f t="shared" si="0"/>
        <v>0.80000000000000426</v>
      </c>
      <c r="AE9" s="138">
        <f t="shared" si="1"/>
        <v>2.0927968851395251E-2</v>
      </c>
    </row>
    <row r="10" spans="1:31" x14ac:dyDescent="0.25">
      <c r="H10" s="72"/>
      <c r="O10" s="11" t="s">
        <v>252</v>
      </c>
      <c r="P10" s="34"/>
      <c r="Q10" s="2">
        <v>0</v>
      </c>
      <c r="W10" s="133">
        <v>42543</v>
      </c>
      <c r="X10" s="10">
        <v>62.29</v>
      </c>
      <c r="Y10" s="10">
        <v>62.64</v>
      </c>
      <c r="Z10" s="10">
        <v>61.88</v>
      </c>
      <c r="AA10" s="10">
        <v>61.95</v>
      </c>
      <c r="AB10" s="95">
        <v>3462800</v>
      </c>
      <c r="AC10" s="10">
        <v>61.64</v>
      </c>
      <c r="AD10" s="2">
        <f t="shared" si="0"/>
        <v>0.75999999999999801</v>
      </c>
      <c r="AE10" s="138">
        <f t="shared" si="1"/>
        <v>-5.485640529202862E-3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0.02</v>
      </c>
      <c r="W11" s="133">
        <v>42542</v>
      </c>
      <c r="X11" s="10">
        <v>62.3</v>
      </c>
      <c r="Y11" s="10">
        <v>62.48</v>
      </c>
      <c r="Z11" s="10">
        <v>61.75</v>
      </c>
      <c r="AA11" s="10">
        <v>62.29</v>
      </c>
      <c r="AB11" s="95">
        <v>3360600</v>
      </c>
      <c r="AC11" s="10">
        <v>61.98</v>
      </c>
      <c r="AD11" s="2">
        <f t="shared" si="0"/>
        <v>0.72999999999999687</v>
      </c>
      <c r="AE11" s="138">
        <f t="shared" si="1"/>
        <v>-1.6131634134541883E-4</v>
      </c>
    </row>
    <row r="12" spans="1:31" x14ac:dyDescent="0.25">
      <c r="H12" s="72"/>
      <c r="W12" s="133">
        <v>42541</v>
      </c>
      <c r="X12" s="10">
        <v>62.65</v>
      </c>
      <c r="Y12" s="10">
        <v>63.41</v>
      </c>
      <c r="Z12" s="10">
        <v>62.23</v>
      </c>
      <c r="AA12" s="10">
        <v>62.3</v>
      </c>
      <c r="AB12" s="95">
        <v>4289100</v>
      </c>
      <c r="AC12" s="10">
        <v>61.99</v>
      </c>
      <c r="AD12" s="2">
        <f t="shared" si="0"/>
        <v>1.1799999999999997</v>
      </c>
      <c r="AE12" s="138">
        <f t="shared" si="1"/>
        <v>7.1486596263201641E-3</v>
      </c>
    </row>
    <row r="13" spans="1:31" x14ac:dyDescent="0.25">
      <c r="H13" s="72"/>
      <c r="W13" s="133">
        <v>42538</v>
      </c>
      <c r="X13" s="10">
        <v>61.93</v>
      </c>
      <c r="Y13" s="10">
        <v>62.43</v>
      </c>
      <c r="Z13" s="10">
        <v>61.62</v>
      </c>
      <c r="AA13" s="10">
        <v>61.86</v>
      </c>
      <c r="AB13" s="95">
        <v>6521500</v>
      </c>
      <c r="AC13" s="10">
        <v>61.55</v>
      </c>
      <c r="AD13" s="2">
        <f t="shared" si="0"/>
        <v>0.81000000000000227</v>
      </c>
      <c r="AE13" s="138">
        <f t="shared" si="1"/>
        <v>-1.135994806880869E-3</v>
      </c>
    </row>
    <row r="14" spans="1:31" x14ac:dyDescent="0.25">
      <c r="H14" s="72"/>
      <c r="W14" s="133">
        <v>42537</v>
      </c>
      <c r="X14" s="10">
        <v>60.94</v>
      </c>
      <c r="Y14" s="10">
        <v>62.11</v>
      </c>
      <c r="Z14" s="10">
        <v>60.66</v>
      </c>
      <c r="AA14" s="10">
        <v>61.93</v>
      </c>
      <c r="AB14" s="95">
        <v>5543600</v>
      </c>
      <c r="AC14" s="10">
        <v>61.62</v>
      </c>
      <c r="AD14" s="2">
        <f t="shared" si="0"/>
        <v>1.4500000000000028</v>
      </c>
      <c r="AE14" s="138">
        <f t="shared" si="1"/>
        <v>8.345606283750584E-3</v>
      </c>
    </row>
    <row r="15" spans="1:31" x14ac:dyDescent="0.25">
      <c r="H15" s="72"/>
      <c r="W15" s="133">
        <v>42536</v>
      </c>
      <c r="X15" s="10">
        <v>61.47</v>
      </c>
      <c r="Y15" s="10">
        <v>62.16</v>
      </c>
      <c r="Z15" s="10">
        <v>60.86</v>
      </c>
      <c r="AA15" s="10">
        <v>61.42</v>
      </c>
      <c r="AB15" s="95">
        <v>5979900</v>
      </c>
      <c r="AC15" s="10">
        <v>61.11</v>
      </c>
      <c r="AD15" s="2">
        <f t="shared" si="0"/>
        <v>1.2999999999999972</v>
      </c>
      <c r="AE15" s="138">
        <f t="shared" si="1"/>
        <v>5.7603686635945284E-3</v>
      </c>
    </row>
    <row r="16" spans="1:31" x14ac:dyDescent="0.25">
      <c r="H16" s="72"/>
      <c r="W16" s="133">
        <v>42535</v>
      </c>
      <c r="X16" s="10">
        <v>63.59</v>
      </c>
      <c r="Y16" s="10">
        <v>63.66</v>
      </c>
      <c r="Z16" s="10">
        <v>60.38</v>
      </c>
      <c r="AA16" s="10">
        <v>61.07</v>
      </c>
      <c r="AB16" s="95">
        <v>12323200</v>
      </c>
      <c r="AC16" s="10">
        <v>60.76</v>
      </c>
      <c r="AD16" s="2">
        <f t="shared" si="0"/>
        <v>3.279999999999994</v>
      </c>
      <c r="AE16" s="138">
        <f t="shared" si="1"/>
        <v>-4.0883977900552537E-2</v>
      </c>
    </row>
    <row r="17" spans="1:31" x14ac:dyDescent="0.25">
      <c r="W17" s="133">
        <v>42534</v>
      </c>
      <c r="X17" s="10">
        <v>64.8</v>
      </c>
      <c r="Y17" s="10">
        <v>64.89</v>
      </c>
      <c r="Z17" s="10">
        <v>63.63</v>
      </c>
      <c r="AA17" s="10">
        <v>63.67</v>
      </c>
      <c r="AB17" s="95">
        <v>5883400</v>
      </c>
      <c r="AC17" s="10">
        <v>63.35</v>
      </c>
      <c r="AD17" s="2">
        <f t="shared" si="0"/>
        <v>1.259999999999998</v>
      </c>
      <c r="AE17" s="138">
        <f t="shared" si="1"/>
        <v>-1.995668316831678E-2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42531</v>
      </c>
      <c r="X18" s="10">
        <v>65.260000000000005</v>
      </c>
      <c r="Y18" s="10">
        <v>65.48</v>
      </c>
      <c r="Z18" s="10">
        <v>64.709999999999994</v>
      </c>
      <c r="AA18" s="10">
        <v>64.97</v>
      </c>
      <c r="AB18" s="95">
        <v>3939100</v>
      </c>
      <c r="AC18" s="10">
        <v>64.64</v>
      </c>
      <c r="AD18" s="2">
        <f t="shared" si="0"/>
        <v>0.77000000000001023</v>
      </c>
      <c r="AE18" s="138">
        <f t="shared" si="1"/>
        <v>-1.1318446007953398E-2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42530</v>
      </c>
      <c r="X19" s="10">
        <v>65.72</v>
      </c>
      <c r="Y19" s="10">
        <v>65.78</v>
      </c>
      <c r="Z19" s="10">
        <v>64.900000000000006</v>
      </c>
      <c r="AA19" s="10">
        <v>65.709999999999994</v>
      </c>
      <c r="AB19" s="95">
        <v>3883800</v>
      </c>
      <c r="AC19" s="10">
        <v>65.38</v>
      </c>
      <c r="AD19" s="2">
        <f t="shared" si="0"/>
        <v>0.87999999999999545</v>
      </c>
      <c r="AE19" s="138">
        <f t="shared" si="1"/>
        <v>-8.3421811011680225E-3</v>
      </c>
    </row>
    <row r="20" spans="1:31" x14ac:dyDescent="0.25">
      <c r="W20" s="133">
        <v>42529</v>
      </c>
      <c r="X20" s="10">
        <v>65.94</v>
      </c>
      <c r="Y20" s="10">
        <v>66.58</v>
      </c>
      <c r="Z20" s="10">
        <v>65.94</v>
      </c>
      <c r="AA20" s="10">
        <v>66.260000000000005</v>
      </c>
      <c r="AB20" s="95">
        <v>2601100</v>
      </c>
      <c r="AC20" s="10">
        <v>65.930000000000007</v>
      </c>
      <c r="AD20" s="2">
        <f t="shared" si="0"/>
        <v>0.64000000000000057</v>
      </c>
      <c r="AE20" s="138">
        <f t="shared" si="1"/>
        <v>5.6436851738865812E-3</v>
      </c>
    </row>
    <row r="21" spans="1:31" x14ac:dyDescent="0.25">
      <c r="W21" s="133">
        <v>42528</v>
      </c>
      <c r="X21" s="10">
        <v>66.150000000000006</v>
      </c>
      <c r="Y21" s="10">
        <v>66.599999999999994</v>
      </c>
      <c r="Z21" s="10">
        <v>65.88</v>
      </c>
      <c r="AA21" s="10">
        <v>65.89</v>
      </c>
      <c r="AB21" s="95">
        <v>3779500</v>
      </c>
      <c r="AC21" s="10">
        <v>65.56</v>
      </c>
      <c r="AD21" s="2">
        <f t="shared" si="0"/>
        <v>0.71999999999999886</v>
      </c>
      <c r="AE21" s="138">
        <f t="shared" si="1"/>
        <v>-7.6207895137936355E-4</v>
      </c>
    </row>
    <row r="22" spans="1:31" x14ac:dyDescent="0.25">
      <c r="W22" s="133">
        <v>42527</v>
      </c>
      <c r="X22" s="10">
        <v>65.55</v>
      </c>
      <c r="Y22" s="10">
        <v>66.2</v>
      </c>
      <c r="Z22" s="10">
        <v>65.5</v>
      </c>
      <c r="AA22" s="10">
        <v>65.94</v>
      </c>
      <c r="AB22" s="95">
        <v>3915200</v>
      </c>
      <c r="AC22" s="10">
        <v>65.61</v>
      </c>
      <c r="AD22" s="2">
        <f t="shared" si="0"/>
        <v>0.70000000000000284</v>
      </c>
      <c r="AE22" s="138">
        <f t="shared" si="1"/>
        <v>6.906077348066253E-3</v>
      </c>
    </row>
    <row r="23" spans="1:31" x14ac:dyDescent="0.25">
      <c r="W23" s="133">
        <v>42524</v>
      </c>
      <c r="X23" s="10">
        <v>65.53</v>
      </c>
      <c r="Y23" s="10">
        <v>65.819999999999993</v>
      </c>
      <c r="Z23" s="10">
        <v>64.77</v>
      </c>
      <c r="AA23" s="10">
        <v>65.489999999999995</v>
      </c>
      <c r="AB23" s="95">
        <v>4352000</v>
      </c>
      <c r="AC23" s="10">
        <v>65.16</v>
      </c>
      <c r="AD23" s="2">
        <f t="shared" si="0"/>
        <v>1.0499999999999972</v>
      </c>
      <c r="AE23" s="138">
        <f t="shared" si="1"/>
        <v>-1.3922518159806274E-2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42523</v>
      </c>
      <c r="X24" s="10">
        <v>65.86</v>
      </c>
      <c r="Y24" s="10">
        <v>66.41</v>
      </c>
      <c r="Z24" s="10">
        <v>65.599999999999994</v>
      </c>
      <c r="AA24" s="10">
        <v>66.41</v>
      </c>
      <c r="AB24" s="95">
        <v>3052200</v>
      </c>
      <c r="AC24" s="10">
        <v>66.08</v>
      </c>
      <c r="AD24" s="2">
        <f t="shared" si="0"/>
        <v>0.81000000000000227</v>
      </c>
      <c r="AE24" s="138">
        <f t="shared" si="1"/>
        <v>7.6242756938091905E-3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42">
        <f t="shared" ref="H25" si="5">(E25-D25)/D25</f>
        <v>-2.3865944482058168E-2</v>
      </c>
      <c r="I25" s="40"/>
      <c r="W25" s="133">
        <v>42522</v>
      </c>
      <c r="X25" s="10">
        <v>65.760000000000005</v>
      </c>
      <c r="Y25" s="10">
        <v>65.959999999999994</v>
      </c>
      <c r="Z25" s="10">
        <v>65.180000000000007</v>
      </c>
      <c r="AA25" s="10">
        <v>65.91</v>
      </c>
      <c r="AB25" s="95">
        <v>3816000</v>
      </c>
      <c r="AC25" s="10">
        <v>65.58</v>
      </c>
      <c r="AD25" s="2">
        <f t="shared" si="0"/>
        <v>0.77999999999998693</v>
      </c>
      <c r="AE25" s="138">
        <f t="shared" si="1"/>
        <v>2.2925263640529714E-3</v>
      </c>
    </row>
    <row r="26" spans="1:31" x14ac:dyDescent="0.25">
      <c r="B26" s="200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42">
        <f t="shared" ref="H26" si="8">(E26-D26)/D26</f>
        <v>9.3094109681788138E-3</v>
      </c>
      <c r="I26" s="40"/>
      <c r="W26" s="133">
        <v>42521</v>
      </c>
      <c r="X26" s="10">
        <v>65.7</v>
      </c>
      <c r="Y26" s="10">
        <v>65.92</v>
      </c>
      <c r="Z26" s="10">
        <v>65.400000000000006</v>
      </c>
      <c r="AA26" s="10">
        <v>65.760000000000005</v>
      </c>
      <c r="AB26" s="95">
        <v>5256000</v>
      </c>
      <c r="AC26" s="10">
        <v>65.430000000000007</v>
      </c>
      <c r="AD26" s="2">
        <f t="shared" si="0"/>
        <v>0.51999999999999602</v>
      </c>
      <c r="AE26" s="138">
        <f t="shared" si="1"/>
        <v>3.6815462494248496E-3</v>
      </c>
    </row>
    <row r="27" spans="1:31" x14ac:dyDescent="0.25">
      <c r="B27" s="200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42">
        <f t="shared" ref="H27" si="11">(E27-D27)/D27</f>
        <v>2.7251184834123213E-2</v>
      </c>
      <c r="I27" s="40"/>
      <c r="W27" s="133">
        <v>42517</v>
      </c>
      <c r="X27" s="10">
        <v>65.39</v>
      </c>
      <c r="Y27" s="10">
        <v>65.7</v>
      </c>
      <c r="Z27" s="10">
        <v>65.33</v>
      </c>
      <c r="AA27" s="10">
        <v>65.52</v>
      </c>
      <c r="AB27" s="95">
        <v>3957100</v>
      </c>
      <c r="AC27" s="10">
        <v>65.19</v>
      </c>
      <c r="AD27" s="2">
        <f t="shared" si="0"/>
        <v>0.37000000000000455</v>
      </c>
      <c r="AE27" s="138">
        <f t="shared" si="1"/>
        <v>4.4684129429890529E-3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42516</v>
      </c>
      <c r="X28" s="10">
        <v>65.290000000000006</v>
      </c>
      <c r="Y28" s="10">
        <v>65.37</v>
      </c>
      <c r="Z28" s="10">
        <v>64.95</v>
      </c>
      <c r="AA28" s="10">
        <v>65.23</v>
      </c>
      <c r="AB28" s="95">
        <v>3593500</v>
      </c>
      <c r="AC28" s="10">
        <v>64.900000000000006</v>
      </c>
      <c r="AD28" s="2">
        <f t="shared" si="0"/>
        <v>0.42000000000000171</v>
      </c>
      <c r="AE28" s="138">
        <f t="shared" si="1"/>
        <v>-1.2311480455524659E-3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42515</v>
      </c>
      <c r="X29" s="10">
        <v>65.040000000000006</v>
      </c>
      <c r="Y29" s="10">
        <v>65.760000000000005</v>
      </c>
      <c r="Z29" s="10">
        <v>65.010000000000005</v>
      </c>
      <c r="AA29" s="10">
        <v>65.31</v>
      </c>
      <c r="AB29" s="95">
        <v>5755900</v>
      </c>
      <c r="AC29" s="10">
        <v>64.98</v>
      </c>
      <c r="AD29" s="2">
        <f t="shared" si="0"/>
        <v>0.75</v>
      </c>
      <c r="AE29" s="138">
        <f t="shared" si="1"/>
        <v>6.6615027110767944E-3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42514</v>
      </c>
      <c r="X30" s="10">
        <v>63.79</v>
      </c>
      <c r="Y30" s="10">
        <v>65.099999999999994</v>
      </c>
      <c r="Z30" s="10">
        <v>63.79</v>
      </c>
      <c r="AA30" s="10">
        <v>64.87</v>
      </c>
      <c r="AB30" s="95">
        <v>3946100</v>
      </c>
      <c r="AC30" s="10">
        <v>64.55</v>
      </c>
      <c r="AD30" s="2">
        <f t="shared" si="0"/>
        <v>1.3099999999999952</v>
      </c>
      <c r="AE30" s="138">
        <f t="shared" si="1"/>
        <v>2.0230757072862149E-2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42513</v>
      </c>
      <c r="X31" s="10">
        <v>63.86</v>
      </c>
      <c r="Y31" s="10">
        <v>64.099999999999994</v>
      </c>
      <c r="Z31" s="10">
        <v>63.56</v>
      </c>
      <c r="AA31" s="10">
        <v>63.59</v>
      </c>
      <c r="AB31" s="95">
        <v>3074100</v>
      </c>
      <c r="AC31" s="10">
        <v>63.27</v>
      </c>
      <c r="AD31" s="2">
        <f t="shared" si="0"/>
        <v>0.53999999999999204</v>
      </c>
      <c r="AE31" s="138">
        <f t="shared" si="1"/>
        <v>-5.18867924528299E-3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42510</v>
      </c>
      <c r="X32" s="10">
        <v>63.16</v>
      </c>
      <c r="Y32" s="10">
        <v>64.14</v>
      </c>
      <c r="Z32" s="10">
        <v>62.95</v>
      </c>
      <c r="AA32" s="10">
        <v>63.92</v>
      </c>
      <c r="AB32" s="95">
        <v>5278200</v>
      </c>
      <c r="AC32" s="10">
        <v>63.6</v>
      </c>
      <c r="AD32" s="2">
        <f t="shared" si="0"/>
        <v>1.1899999999999977</v>
      </c>
      <c r="AE32" s="138">
        <f t="shared" si="1"/>
        <v>1.8740989908697658E-2</v>
      </c>
    </row>
    <row r="33" spans="15:31" x14ac:dyDescent="0.25">
      <c r="W33" s="133">
        <v>42509</v>
      </c>
      <c r="X33" s="10">
        <v>63.06</v>
      </c>
      <c r="Y33" s="10">
        <v>63.53</v>
      </c>
      <c r="Z33" s="10">
        <v>62.32</v>
      </c>
      <c r="AA33" s="10">
        <v>62.74</v>
      </c>
      <c r="AB33" s="95">
        <v>4587000</v>
      </c>
      <c r="AC33" s="10">
        <v>62.43</v>
      </c>
      <c r="AD33" s="2">
        <f t="shared" si="0"/>
        <v>1.2100000000000009</v>
      </c>
      <c r="AE33" s="138">
        <f t="shared" si="1"/>
        <v>-1.2183544303797533E-2</v>
      </c>
    </row>
    <row r="34" spans="15:31" x14ac:dyDescent="0.25">
      <c r="W34" s="133">
        <v>42508</v>
      </c>
      <c r="X34" s="10">
        <v>62.53</v>
      </c>
      <c r="Y34" s="10">
        <v>63.61</v>
      </c>
      <c r="Z34" s="10">
        <v>62.53</v>
      </c>
      <c r="AA34" s="10">
        <v>63.52</v>
      </c>
      <c r="AB34" s="95">
        <v>5316800</v>
      </c>
      <c r="AC34" s="10">
        <v>63.2</v>
      </c>
      <c r="AD34" s="2">
        <f t="shared" si="0"/>
        <v>1.0799999999999983</v>
      </c>
      <c r="AE34" s="138">
        <f t="shared" si="1"/>
        <v>1.2009607686148893E-2</v>
      </c>
    </row>
    <row r="35" spans="15:31" x14ac:dyDescent="0.25">
      <c r="W35" s="133">
        <v>42507</v>
      </c>
      <c r="X35" s="10">
        <v>63.86</v>
      </c>
      <c r="Y35" s="10">
        <v>64.099999999999994</v>
      </c>
      <c r="Z35" s="10">
        <v>62.59</v>
      </c>
      <c r="AA35" s="10">
        <v>62.76</v>
      </c>
      <c r="AB35" s="95">
        <v>7977600</v>
      </c>
      <c r="AC35" s="10">
        <v>62.45</v>
      </c>
      <c r="AD35" s="2">
        <f t="shared" si="0"/>
        <v>1.5099999999999909</v>
      </c>
      <c r="AE35" s="138">
        <f t="shared" si="1"/>
        <v>-2.0392156862745092E-2</v>
      </c>
    </row>
    <row r="36" spans="15:31" x14ac:dyDescent="0.25">
      <c r="W36" s="133">
        <v>42506</v>
      </c>
      <c r="X36" s="10">
        <v>64.02</v>
      </c>
      <c r="Y36" s="10">
        <v>64.3</v>
      </c>
      <c r="Z36" s="10">
        <v>63.67</v>
      </c>
      <c r="AA36" s="10">
        <v>64.069999999999993</v>
      </c>
      <c r="AB36" s="95">
        <v>4879500</v>
      </c>
      <c r="AC36" s="10">
        <v>63.75</v>
      </c>
      <c r="AD36" s="2">
        <f t="shared" si="0"/>
        <v>0.62999999999999545</v>
      </c>
      <c r="AE36" s="138">
        <f t="shared" si="1"/>
        <v>-7.8369905956110486E-4</v>
      </c>
    </row>
    <row r="37" spans="15:31" x14ac:dyDescent="0.25">
      <c r="W37" s="133">
        <v>42503</v>
      </c>
      <c r="X37" s="10">
        <v>64.349999999999994</v>
      </c>
      <c r="Y37" s="10">
        <v>64.98</v>
      </c>
      <c r="Z37" s="10">
        <v>64.05</v>
      </c>
      <c r="AA37" s="10">
        <v>64.12</v>
      </c>
      <c r="AB37" s="95">
        <v>4524000</v>
      </c>
      <c r="AC37" s="10">
        <v>63.8</v>
      </c>
      <c r="AD37" s="2">
        <f t="shared" si="0"/>
        <v>0.93000000000000682</v>
      </c>
      <c r="AE37" s="138">
        <f t="shared" si="1"/>
        <v>-3.4364261168384758E-3</v>
      </c>
    </row>
    <row r="38" spans="15:31" x14ac:dyDescent="0.25">
      <c r="W38" s="133">
        <v>42502</v>
      </c>
      <c r="X38" s="10">
        <v>65.069999999999993</v>
      </c>
      <c r="Y38" s="10">
        <v>65.36</v>
      </c>
      <c r="Z38" s="10">
        <v>64.069999999999993</v>
      </c>
      <c r="AA38" s="10">
        <v>64.34</v>
      </c>
      <c r="AB38" s="95">
        <v>3607800</v>
      </c>
      <c r="AC38" s="10">
        <v>64.02</v>
      </c>
      <c r="AD38" s="2">
        <f t="shared" si="0"/>
        <v>1.2900000000000063</v>
      </c>
      <c r="AE38" s="138">
        <f t="shared" si="1"/>
        <v>-3.8898397386027961E-3</v>
      </c>
    </row>
    <row r="39" spans="15:31" x14ac:dyDescent="0.25">
      <c r="W39" s="133">
        <v>42501</v>
      </c>
      <c r="X39" s="10">
        <v>64.62</v>
      </c>
      <c r="Y39" s="10">
        <v>65.319999999999993</v>
      </c>
      <c r="Z39" s="10">
        <v>64.41</v>
      </c>
      <c r="AA39" s="10">
        <v>64.59</v>
      </c>
      <c r="AB39" s="95">
        <v>4959500</v>
      </c>
      <c r="AC39" s="10">
        <v>64.27</v>
      </c>
      <c r="AD39" s="2">
        <f t="shared" si="0"/>
        <v>0.90999999999999659</v>
      </c>
      <c r="AE39" s="138">
        <f t="shared" si="1"/>
        <v>-3.8747675139492177E-3</v>
      </c>
    </row>
    <row r="40" spans="15:31" ht="20.25" thickBot="1" x14ac:dyDescent="0.35">
      <c r="O40" s="495" t="s">
        <v>78</v>
      </c>
      <c r="P40" s="495"/>
      <c r="W40" s="133">
        <v>42500</v>
      </c>
      <c r="X40" s="10">
        <v>64.34</v>
      </c>
      <c r="Y40" s="10">
        <v>65.13</v>
      </c>
      <c r="Z40" s="10">
        <v>63.99</v>
      </c>
      <c r="AA40" s="10">
        <v>64.84</v>
      </c>
      <c r="AB40" s="95">
        <v>4042300</v>
      </c>
      <c r="AC40" s="10">
        <v>64.52</v>
      </c>
      <c r="AD40" s="2">
        <f t="shared" si="0"/>
        <v>1.1399999999999935</v>
      </c>
      <c r="AE40" s="138">
        <f t="shared" si="1"/>
        <v>1.3509267986176576E-2</v>
      </c>
    </row>
    <row r="41" spans="15:31" ht="15.75" thickTop="1" x14ac:dyDescent="0.25">
      <c r="O41" s="83">
        <v>1.1000000000000001</v>
      </c>
      <c r="P41" s="83">
        <f>O41*$Q$4</f>
        <v>66.759</v>
      </c>
      <c r="Q41" s="2"/>
      <c r="W41" s="133">
        <v>42499</v>
      </c>
      <c r="X41" s="10">
        <v>64.23</v>
      </c>
      <c r="Y41" s="10">
        <v>64.58</v>
      </c>
      <c r="Z41" s="10">
        <v>63.77</v>
      </c>
      <c r="AA41" s="10">
        <v>63.98</v>
      </c>
      <c r="AB41" s="95">
        <v>4261100</v>
      </c>
      <c r="AC41" s="10">
        <v>63.66</v>
      </c>
      <c r="AD41" s="2">
        <f t="shared" si="0"/>
        <v>0.80999999999999517</v>
      </c>
      <c r="AE41" s="138">
        <f t="shared" si="1"/>
        <v>-8.2567378096276567E-3</v>
      </c>
    </row>
    <row r="42" spans="15:31" ht="20.25" thickBot="1" x14ac:dyDescent="0.35">
      <c r="O42" s="83">
        <v>1.0900000000000001</v>
      </c>
      <c r="P42" s="83">
        <f t="shared" ref="P42:P61" si="12">O42*$Q$4</f>
        <v>66.152100000000004</v>
      </c>
      <c r="Q42" s="2"/>
      <c r="T42" s="91" t="s">
        <v>113</v>
      </c>
      <c r="W42" s="133">
        <v>42496</v>
      </c>
      <c r="X42" s="10">
        <v>63.76</v>
      </c>
      <c r="Y42" s="10">
        <v>64.709999999999994</v>
      </c>
      <c r="Z42" s="10">
        <v>63.45</v>
      </c>
      <c r="AA42" s="10">
        <v>64.510000000000005</v>
      </c>
      <c r="AB42" s="95">
        <v>3667700</v>
      </c>
      <c r="AC42" s="10">
        <v>64.19</v>
      </c>
      <c r="AD42" s="2">
        <f t="shared" si="0"/>
        <v>1.2599999999999909</v>
      </c>
      <c r="AE42" s="138">
        <f t="shared" si="1"/>
        <v>9.2767295597484534E-3</v>
      </c>
    </row>
    <row r="43" spans="15:31" ht="15.75" thickTop="1" x14ac:dyDescent="0.25">
      <c r="O43" s="83">
        <v>1.08</v>
      </c>
      <c r="P43" s="83">
        <f t="shared" si="12"/>
        <v>65.545200000000008</v>
      </c>
      <c r="Q43" s="2"/>
      <c r="T43" s="128" t="s">
        <v>98</v>
      </c>
      <c r="U43" s="129">
        <v>60.76</v>
      </c>
      <c r="W43" s="133">
        <v>42495</v>
      </c>
      <c r="X43" s="10">
        <v>64.459999999999994</v>
      </c>
      <c r="Y43" s="10">
        <v>64.72</v>
      </c>
      <c r="Z43" s="10">
        <v>63.79</v>
      </c>
      <c r="AA43" s="10">
        <v>63.92</v>
      </c>
      <c r="AB43" s="95">
        <v>4037200</v>
      </c>
      <c r="AC43" s="10">
        <v>63.6</v>
      </c>
      <c r="AD43" s="2">
        <f t="shared" si="0"/>
        <v>0.92999999999999972</v>
      </c>
      <c r="AE43" s="138">
        <f t="shared" si="1"/>
        <v>-5.317485142320888E-3</v>
      </c>
    </row>
    <row r="44" spans="15:31" x14ac:dyDescent="0.25">
      <c r="O44" s="83">
        <v>1.07</v>
      </c>
      <c r="P44" s="83">
        <f t="shared" si="12"/>
        <v>64.938299999999998</v>
      </c>
      <c r="Q44" s="2"/>
      <c r="T44" s="93" t="s">
        <v>99</v>
      </c>
      <c r="U44" s="130">
        <v>60.8</v>
      </c>
      <c r="W44" s="133">
        <v>42494</v>
      </c>
      <c r="X44" s="10">
        <v>64.13</v>
      </c>
      <c r="Y44" s="10">
        <v>64.75</v>
      </c>
      <c r="Z44" s="10">
        <v>63.83</v>
      </c>
      <c r="AA44" s="10">
        <v>64.260000000000005</v>
      </c>
      <c r="AB44" s="95">
        <v>4998000</v>
      </c>
      <c r="AC44" s="10">
        <v>63.94</v>
      </c>
      <c r="AD44" s="2">
        <f t="shared" si="0"/>
        <v>0.92000000000000171</v>
      </c>
      <c r="AE44" s="138">
        <f t="shared" si="1"/>
        <v>-9.1430342476368498E-3</v>
      </c>
    </row>
    <row r="45" spans="15:31" x14ac:dyDescent="0.25">
      <c r="O45" s="83">
        <v>1.06</v>
      </c>
      <c r="P45" s="83">
        <f t="shared" si="12"/>
        <v>64.331400000000002</v>
      </c>
      <c r="Q45" s="2"/>
      <c r="T45" s="93" t="s">
        <v>100</v>
      </c>
      <c r="U45" s="130" t="s">
        <v>478</v>
      </c>
      <c r="W45" s="133">
        <v>42493</v>
      </c>
      <c r="X45" s="10">
        <v>65.03</v>
      </c>
      <c r="Y45" s="10">
        <v>65.05</v>
      </c>
      <c r="Z45" s="10">
        <v>64.33</v>
      </c>
      <c r="AA45" s="10">
        <v>64.849999999999994</v>
      </c>
      <c r="AB45" s="95">
        <v>4745400</v>
      </c>
      <c r="AC45" s="10">
        <v>64.53</v>
      </c>
      <c r="AD45" s="2">
        <f t="shared" si="0"/>
        <v>0.71999999999999886</v>
      </c>
      <c r="AE45" s="138">
        <f t="shared" si="1"/>
        <v>-1.2547819433817775E-2</v>
      </c>
    </row>
    <row r="46" spans="15:31" x14ac:dyDescent="0.25">
      <c r="O46" s="83">
        <v>1.05</v>
      </c>
      <c r="P46" s="83">
        <f t="shared" si="12"/>
        <v>63.724499999999999</v>
      </c>
      <c r="Q46" s="2"/>
      <c r="T46" s="93" t="s">
        <v>101</v>
      </c>
      <c r="U46" s="130" t="s">
        <v>479</v>
      </c>
      <c r="W46" s="133">
        <v>42492</v>
      </c>
      <c r="X46" s="10">
        <v>65.58</v>
      </c>
      <c r="Y46" s="10">
        <v>66.05</v>
      </c>
      <c r="Z46" s="10">
        <v>65.180000000000007</v>
      </c>
      <c r="AA46" s="10">
        <v>65.680000000000007</v>
      </c>
      <c r="AB46" s="95">
        <v>4330000</v>
      </c>
      <c r="AC46" s="10">
        <v>65.349999999999994</v>
      </c>
      <c r="AD46" s="2">
        <f t="shared" si="0"/>
        <v>0.86999999999999034</v>
      </c>
      <c r="AE46" s="138">
        <f t="shared" si="1"/>
        <v>3.8402457757296116E-3</v>
      </c>
    </row>
    <row r="47" spans="15:31" x14ac:dyDescent="0.25">
      <c r="O47" s="83">
        <v>1.04</v>
      </c>
      <c r="P47" s="83">
        <f t="shared" si="12"/>
        <v>63.117600000000003</v>
      </c>
      <c r="Q47" s="2"/>
      <c r="T47" s="93" t="s">
        <v>102</v>
      </c>
      <c r="U47" s="130">
        <v>67.7</v>
      </c>
      <c r="W47" s="133">
        <v>42489</v>
      </c>
      <c r="X47" s="10">
        <v>65.569999999999993</v>
      </c>
      <c r="Y47" s="10">
        <v>65.790000000000006</v>
      </c>
      <c r="Z47" s="10">
        <v>64.849999999999994</v>
      </c>
      <c r="AA47" s="10">
        <v>65.430000000000007</v>
      </c>
      <c r="AB47" s="95">
        <v>5051200</v>
      </c>
      <c r="AC47" s="10">
        <v>65.099999999999994</v>
      </c>
      <c r="AD47" s="2">
        <f t="shared" si="0"/>
        <v>0.94000000000001194</v>
      </c>
      <c r="AE47" s="138">
        <f t="shared" si="1"/>
        <v>-6.258586475347494E-3</v>
      </c>
    </row>
    <row r="48" spans="15:31" x14ac:dyDescent="0.25">
      <c r="O48" s="83">
        <v>1.03</v>
      </c>
      <c r="P48" s="83">
        <f t="shared" si="12"/>
        <v>62.5107</v>
      </c>
      <c r="Q48" s="2"/>
      <c r="T48" s="93" t="s">
        <v>103</v>
      </c>
      <c r="U48" s="130">
        <v>1.1628499999999999</v>
      </c>
      <c r="W48" s="133">
        <v>42488</v>
      </c>
      <c r="X48" s="10">
        <v>65.73</v>
      </c>
      <c r="Y48" s="10">
        <v>66.489999999999995</v>
      </c>
      <c r="Z48" s="10">
        <v>65.56</v>
      </c>
      <c r="AA48" s="10">
        <v>65.84</v>
      </c>
      <c r="AB48" s="95">
        <v>3797800</v>
      </c>
      <c r="AC48" s="10">
        <v>65.510000000000005</v>
      </c>
      <c r="AD48" s="2">
        <f t="shared" si="0"/>
        <v>0.92999999999999261</v>
      </c>
      <c r="AE48" s="138">
        <f t="shared" si="1"/>
        <v>-5.9180576631259196E-3</v>
      </c>
    </row>
    <row r="49" spans="15:31" x14ac:dyDescent="0.25">
      <c r="O49" s="83">
        <v>1.02</v>
      </c>
      <c r="P49" s="83">
        <f t="shared" si="12"/>
        <v>61.903799999999997</v>
      </c>
      <c r="Q49" s="2"/>
      <c r="T49" s="93" t="s">
        <v>104</v>
      </c>
      <c r="U49" s="130" t="s">
        <v>323</v>
      </c>
      <c r="W49" s="133">
        <v>42487</v>
      </c>
      <c r="X49" s="10">
        <v>66.39</v>
      </c>
      <c r="Y49" s="10">
        <v>66.67</v>
      </c>
      <c r="Z49" s="10">
        <v>65.83</v>
      </c>
      <c r="AA49" s="10">
        <v>66.23</v>
      </c>
      <c r="AB49" s="95">
        <v>4539700</v>
      </c>
      <c r="AC49" s="10">
        <v>65.900000000000006</v>
      </c>
      <c r="AD49" s="2">
        <f t="shared" si="0"/>
        <v>0.84000000000000341</v>
      </c>
      <c r="AE49" s="138">
        <f t="shared" si="1"/>
        <v>4.5544253833318393E-4</v>
      </c>
    </row>
    <row r="50" spans="15:31" x14ac:dyDescent="0.25">
      <c r="O50" s="83">
        <v>1.01</v>
      </c>
      <c r="P50" s="83">
        <f t="shared" si="12"/>
        <v>61.296900000000001</v>
      </c>
      <c r="Q50" s="2"/>
      <c r="T50" s="93"/>
      <c r="U50" s="130"/>
      <c r="W50" s="133">
        <v>42486</v>
      </c>
      <c r="X50" s="10">
        <v>65.98</v>
      </c>
      <c r="Y50" s="10">
        <v>66.430000000000007</v>
      </c>
      <c r="Z50" s="10">
        <v>65.63</v>
      </c>
      <c r="AA50" s="10">
        <v>66.2</v>
      </c>
      <c r="AB50" s="95">
        <v>3979600</v>
      </c>
      <c r="AC50" s="10">
        <v>65.87</v>
      </c>
      <c r="AD50" s="2">
        <f t="shared" si="0"/>
        <v>0.80000000000001137</v>
      </c>
      <c r="AE50" s="138">
        <f t="shared" si="1"/>
        <v>7.6487685482637957E-3</v>
      </c>
    </row>
    <row r="51" spans="15:31" x14ac:dyDescent="0.25">
      <c r="O51" s="83">
        <v>1</v>
      </c>
      <c r="P51" s="83">
        <f t="shared" si="12"/>
        <v>60.69</v>
      </c>
      <c r="Q51" s="2"/>
      <c r="T51" s="93" t="s">
        <v>105</v>
      </c>
      <c r="U51" s="130" t="s">
        <v>480</v>
      </c>
      <c r="W51" s="133">
        <v>42485</v>
      </c>
      <c r="X51" s="10">
        <v>65.64</v>
      </c>
      <c r="Y51" s="10">
        <v>65.849999999999994</v>
      </c>
      <c r="Z51" s="10">
        <v>65.14</v>
      </c>
      <c r="AA51" s="10">
        <v>65.7</v>
      </c>
      <c r="AB51" s="95">
        <v>4201700</v>
      </c>
      <c r="AC51" s="10">
        <v>65.37</v>
      </c>
      <c r="AD51" s="2">
        <f t="shared" si="0"/>
        <v>0.70999999999999375</v>
      </c>
      <c r="AE51" s="138">
        <f t="shared" si="1"/>
        <v>-3.5060975609754186E-3</v>
      </c>
    </row>
    <row r="52" spans="15:31" x14ac:dyDescent="0.25">
      <c r="O52" s="83">
        <v>0.99</v>
      </c>
      <c r="P52" s="83">
        <f t="shared" si="12"/>
        <v>60.083099999999995</v>
      </c>
      <c r="Q52" s="2"/>
      <c r="T52" s="93" t="s">
        <v>106</v>
      </c>
      <c r="U52" s="130" t="s">
        <v>324</v>
      </c>
      <c r="W52" s="133">
        <v>42482</v>
      </c>
      <c r="X52" s="10">
        <v>65.05</v>
      </c>
      <c r="Y52" s="10">
        <v>66.22</v>
      </c>
      <c r="Z52" s="10">
        <v>65.05</v>
      </c>
      <c r="AA52" s="10">
        <v>65.930000000000007</v>
      </c>
      <c r="AB52" s="95">
        <v>5946300</v>
      </c>
      <c r="AC52" s="10">
        <v>65.599999999999994</v>
      </c>
      <c r="AD52" s="2">
        <f t="shared" si="0"/>
        <v>1.1700000000000017</v>
      </c>
      <c r="AE52" s="138">
        <f t="shared" si="1"/>
        <v>4.9019607843137081E-3</v>
      </c>
    </row>
    <row r="53" spans="15:31" x14ac:dyDescent="0.25">
      <c r="O53" s="83">
        <v>0.98</v>
      </c>
      <c r="P53" s="83">
        <f t="shared" si="12"/>
        <v>59.476199999999999</v>
      </c>
      <c r="Q53" s="2"/>
      <c r="T53" s="93" t="s">
        <v>107</v>
      </c>
      <c r="U53" s="131">
        <v>4166469</v>
      </c>
      <c r="W53" s="133">
        <v>42481</v>
      </c>
      <c r="X53" s="10">
        <v>67</v>
      </c>
      <c r="Y53" s="10">
        <v>67.34</v>
      </c>
      <c r="Z53" s="10">
        <v>65.400000000000006</v>
      </c>
      <c r="AA53" s="10">
        <v>65.61</v>
      </c>
      <c r="AB53" s="95">
        <v>9466700</v>
      </c>
      <c r="AC53" s="10">
        <v>65.28</v>
      </c>
      <c r="AD53" s="2">
        <f t="shared" si="0"/>
        <v>1.9399999999999977</v>
      </c>
      <c r="AE53" s="138">
        <f t="shared" si="1"/>
        <v>9.1204204668418054E-3</v>
      </c>
    </row>
    <row r="54" spans="15:31" x14ac:dyDescent="0.25">
      <c r="O54" s="83">
        <v>0.97</v>
      </c>
      <c r="P54" s="83">
        <f t="shared" si="12"/>
        <v>58.869299999999996</v>
      </c>
      <c r="T54" s="93" t="s">
        <v>110</v>
      </c>
      <c r="U54" s="131">
        <v>4975310</v>
      </c>
      <c r="W54" s="133">
        <v>42480</v>
      </c>
      <c r="X54" s="10">
        <v>64.12</v>
      </c>
      <c r="Y54" s="10">
        <v>65.33</v>
      </c>
      <c r="Z54" s="10">
        <v>63.92</v>
      </c>
      <c r="AA54" s="10">
        <v>65.02</v>
      </c>
      <c r="AB54" s="95">
        <v>8498700</v>
      </c>
      <c r="AC54" s="10">
        <v>64.69</v>
      </c>
      <c r="AD54" s="2">
        <f t="shared" si="0"/>
        <v>1.4099999999999966</v>
      </c>
      <c r="AE54" s="138">
        <f t="shared" si="1"/>
        <v>2.2766798418972334E-2</v>
      </c>
    </row>
    <row r="55" spans="15:31" x14ac:dyDescent="0.25">
      <c r="O55" s="83">
        <v>0.96</v>
      </c>
      <c r="P55" s="83">
        <f t="shared" si="12"/>
        <v>58.262399999999992</v>
      </c>
      <c r="T55" s="93" t="s">
        <v>108</v>
      </c>
      <c r="U55" s="130" t="s">
        <v>481</v>
      </c>
      <c r="W55" s="133">
        <v>42479</v>
      </c>
      <c r="X55" s="10">
        <v>62.75</v>
      </c>
      <c r="Y55" s="10">
        <v>63.61</v>
      </c>
      <c r="Z55" s="10">
        <v>62.74</v>
      </c>
      <c r="AA55" s="10">
        <v>63.57</v>
      </c>
      <c r="AB55" s="95">
        <v>4798400</v>
      </c>
      <c r="AC55" s="10">
        <v>63.25</v>
      </c>
      <c r="AD55" s="2">
        <f t="shared" si="0"/>
        <v>0.86999999999999744</v>
      </c>
      <c r="AE55" s="138">
        <f t="shared" si="1"/>
        <v>1.5574823378291525E-2</v>
      </c>
    </row>
    <row r="56" spans="15:31" x14ac:dyDescent="0.25">
      <c r="O56" s="83">
        <v>0.95</v>
      </c>
      <c r="P56" s="83">
        <f t="shared" si="12"/>
        <v>57.655499999999996</v>
      </c>
      <c r="T56" s="93" t="s">
        <v>111</v>
      </c>
      <c r="U56" s="130">
        <v>12.12</v>
      </c>
      <c r="W56" s="133">
        <v>42478</v>
      </c>
      <c r="X56" s="10">
        <v>61.81</v>
      </c>
      <c r="Y56" s="10">
        <v>62.63</v>
      </c>
      <c r="Z56" s="10">
        <v>61.73</v>
      </c>
      <c r="AA56" s="10">
        <v>62.59</v>
      </c>
      <c r="AB56" s="95">
        <v>3140100</v>
      </c>
      <c r="AC56" s="10">
        <v>62.28</v>
      </c>
      <c r="AD56" s="2">
        <f t="shared" si="0"/>
        <v>0.90000000000000568</v>
      </c>
      <c r="AE56" s="138">
        <f t="shared" si="1"/>
        <v>7.2780203784570396E-3</v>
      </c>
    </row>
    <row r="57" spans="15:31" x14ac:dyDescent="0.25">
      <c r="O57" s="83">
        <v>0.94</v>
      </c>
      <c r="P57" s="83">
        <f t="shared" si="12"/>
        <v>57.048599999999993</v>
      </c>
      <c r="T57" s="93" t="s">
        <v>112</v>
      </c>
      <c r="U57" s="130">
        <v>5.01</v>
      </c>
      <c r="W57" s="133">
        <v>42475</v>
      </c>
      <c r="X57" s="10">
        <v>62.66</v>
      </c>
      <c r="Y57" s="10">
        <v>62.84</v>
      </c>
      <c r="Z57" s="10">
        <v>61.91</v>
      </c>
      <c r="AA57" s="10">
        <v>62.14</v>
      </c>
      <c r="AB57" s="95">
        <v>4395700</v>
      </c>
      <c r="AC57" s="10">
        <v>61.83</v>
      </c>
      <c r="AD57" s="2">
        <f t="shared" si="0"/>
        <v>0.93000000000000682</v>
      </c>
      <c r="AE57" s="138">
        <f t="shared" si="1"/>
        <v>-5.9485530546624643E-3</v>
      </c>
    </row>
    <row r="58" spans="15:31" x14ac:dyDescent="0.25">
      <c r="O58" s="83">
        <v>0.93</v>
      </c>
      <c r="P58" s="83">
        <f t="shared" si="12"/>
        <v>56.441699999999997</v>
      </c>
      <c r="T58" s="93" t="s">
        <v>109</v>
      </c>
      <c r="U58" s="130" t="s">
        <v>482</v>
      </c>
      <c r="W58" s="133">
        <v>42474</v>
      </c>
      <c r="X58" s="10">
        <v>62.16</v>
      </c>
      <c r="Y58" s="10">
        <v>62.68</v>
      </c>
      <c r="Z58" s="10">
        <v>61.97</v>
      </c>
      <c r="AA58" s="10">
        <v>62.51</v>
      </c>
      <c r="AB58" s="95">
        <v>4017900</v>
      </c>
      <c r="AC58" s="10">
        <v>62.2</v>
      </c>
      <c r="AD58" s="2">
        <f t="shared" si="0"/>
        <v>0.71000000000000085</v>
      </c>
      <c r="AE58" s="138">
        <f t="shared" si="1"/>
        <v>5.6588520614389015E-3</v>
      </c>
    </row>
    <row r="59" spans="15:31" x14ac:dyDescent="0.25">
      <c r="O59" s="83">
        <v>0.92</v>
      </c>
      <c r="P59" s="83">
        <f t="shared" si="12"/>
        <v>55.834800000000001</v>
      </c>
      <c r="W59" s="133">
        <v>42473</v>
      </c>
      <c r="X59" s="10">
        <v>60.89</v>
      </c>
      <c r="Y59" s="10">
        <v>62.43</v>
      </c>
      <c r="Z59" s="10">
        <v>60.84</v>
      </c>
      <c r="AA59" s="10">
        <v>62.16</v>
      </c>
      <c r="AB59" s="95">
        <v>4689700</v>
      </c>
      <c r="AC59" s="10">
        <v>61.85</v>
      </c>
      <c r="AD59" s="2">
        <f t="shared" si="0"/>
        <v>1.5899999999999963</v>
      </c>
      <c r="AE59" s="138">
        <f t="shared" si="1"/>
        <v>2.4345809870818025E-2</v>
      </c>
    </row>
    <row r="60" spans="15:31" x14ac:dyDescent="0.25">
      <c r="O60" s="83">
        <v>0.91</v>
      </c>
      <c r="P60" s="83">
        <f t="shared" si="12"/>
        <v>55.227899999999998</v>
      </c>
      <c r="W60" s="133">
        <v>42472</v>
      </c>
      <c r="X60" s="10">
        <v>60</v>
      </c>
      <c r="Y60" s="10">
        <v>60.71</v>
      </c>
      <c r="Z60" s="10">
        <v>59.8</v>
      </c>
      <c r="AA60" s="10">
        <v>60.68</v>
      </c>
      <c r="AB60" s="95">
        <v>4360300</v>
      </c>
      <c r="AC60" s="10">
        <v>60.38</v>
      </c>
      <c r="AD60" s="2">
        <f t="shared" si="0"/>
        <v>0.91000000000000369</v>
      </c>
      <c r="AE60" s="138">
        <f t="shared" si="1"/>
        <v>1.478991596638668E-2</v>
      </c>
    </row>
    <row r="61" spans="15:31" x14ac:dyDescent="0.25">
      <c r="O61" s="83">
        <v>0.9</v>
      </c>
      <c r="P61" s="83">
        <f t="shared" si="12"/>
        <v>54.621000000000002</v>
      </c>
      <c r="W61" s="133">
        <v>42471</v>
      </c>
      <c r="X61" s="10">
        <v>59.67</v>
      </c>
      <c r="Y61" s="10">
        <v>60.08</v>
      </c>
      <c r="Z61" s="10">
        <v>59.28</v>
      </c>
      <c r="AA61" s="10">
        <v>59.8</v>
      </c>
      <c r="AB61" s="95">
        <v>4033400</v>
      </c>
      <c r="AC61" s="10">
        <v>59.5</v>
      </c>
      <c r="AD61" s="2">
        <f t="shared" si="0"/>
        <v>0.79999999999999716</v>
      </c>
      <c r="AE61" s="138">
        <f t="shared" si="1"/>
        <v>5.0675675675675436E-3</v>
      </c>
    </row>
    <row r="62" spans="15:31" x14ac:dyDescent="0.25">
      <c r="W62" s="133">
        <v>42468</v>
      </c>
      <c r="X62" s="10">
        <v>59</v>
      </c>
      <c r="Y62" s="10">
        <v>60.26</v>
      </c>
      <c r="Z62" s="10">
        <v>58.99</v>
      </c>
      <c r="AA62" s="10">
        <v>59.5</v>
      </c>
      <c r="AB62" s="95">
        <v>4602800</v>
      </c>
      <c r="AC62" s="10">
        <v>59.2</v>
      </c>
      <c r="AD62" s="2">
        <f t="shared" si="0"/>
        <v>1.269999999999996</v>
      </c>
      <c r="AE62" s="138">
        <f t="shared" si="1"/>
        <v>1.0756359911217483E-2</v>
      </c>
    </row>
    <row r="63" spans="15:31" x14ac:dyDescent="0.25">
      <c r="W63" s="133">
        <v>42467</v>
      </c>
      <c r="X63" s="10">
        <v>59.45</v>
      </c>
      <c r="Y63" s="10">
        <v>59.52</v>
      </c>
      <c r="Z63" s="10">
        <v>58.7</v>
      </c>
      <c r="AA63" s="10">
        <v>58.86</v>
      </c>
      <c r="AB63" s="95">
        <v>4051300</v>
      </c>
      <c r="AC63" s="10">
        <v>58.57</v>
      </c>
      <c r="AD63" s="2">
        <f t="shared" si="0"/>
        <v>0.82000000000000028</v>
      </c>
      <c r="AE63" s="138">
        <f t="shared" si="1"/>
        <v>-1.6951997314535006E-2</v>
      </c>
    </row>
    <row r="64" spans="15:31" x14ac:dyDescent="0.25">
      <c r="W64" s="133">
        <v>42466</v>
      </c>
      <c r="X64" s="10">
        <v>59.84</v>
      </c>
      <c r="Y64" s="10">
        <v>60.05</v>
      </c>
      <c r="Z64" s="10">
        <v>59.42</v>
      </c>
      <c r="AA64" s="10">
        <v>59.88</v>
      </c>
      <c r="AB64" s="95">
        <v>4112100</v>
      </c>
      <c r="AC64" s="10">
        <v>59.58</v>
      </c>
      <c r="AD64" s="2">
        <f t="shared" si="0"/>
        <v>0.62999999999999545</v>
      </c>
      <c r="AE64" s="138" t="e">
        <f t="shared" si="1"/>
        <v>#DIV/0!</v>
      </c>
    </row>
    <row r="65" spans="23:31" x14ac:dyDescent="0.25">
      <c r="W65" s="133">
        <v>42466</v>
      </c>
      <c r="X65" s="10" t="s">
        <v>319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42465</v>
      </c>
      <c r="X66" s="10">
        <v>60.14</v>
      </c>
      <c r="Y66" s="10">
        <v>60.44</v>
      </c>
      <c r="Z66" s="10">
        <v>59.68</v>
      </c>
      <c r="AA66" s="10">
        <v>60.19</v>
      </c>
      <c r="AB66" s="95">
        <v>4640000</v>
      </c>
      <c r="AC66" s="10">
        <v>59.6</v>
      </c>
      <c r="AD66" s="2">
        <f t="shared" si="0"/>
        <v>0.75999999999999801</v>
      </c>
      <c r="AE66" s="138">
        <f t="shared" si="1"/>
        <v>-7.1630851241045734E-3</v>
      </c>
    </row>
    <row r="67" spans="23:31" x14ac:dyDescent="0.25">
      <c r="W67" s="133">
        <v>42464</v>
      </c>
      <c r="X67" s="10">
        <v>61.01</v>
      </c>
      <c r="Y67" s="10">
        <v>61.06</v>
      </c>
      <c r="Z67" s="10">
        <v>60.46</v>
      </c>
      <c r="AA67" s="10">
        <v>60.62</v>
      </c>
      <c r="AB67" s="95">
        <v>3367300</v>
      </c>
      <c r="AC67" s="10">
        <v>60.03</v>
      </c>
      <c r="AD67" s="2">
        <f>Y67-Z67</f>
        <v>0.60000000000000142</v>
      </c>
      <c r="AE67" s="138" t="e">
        <f>AC67/#REF!-1</f>
        <v>#REF!</v>
      </c>
    </row>
    <row r="68" spans="23:31" x14ac:dyDescent="0.25">
      <c r="W68" s="133">
        <v>42461</v>
      </c>
      <c r="X68" s="10">
        <v>60.98</v>
      </c>
      <c r="Y68" s="10">
        <v>61.66</v>
      </c>
      <c r="Z68" s="10">
        <v>60.56</v>
      </c>
      <c r="AA68" s="10">
        <v>61.1</v>
      </c>
      <c r="AB68" s="95">
        <v>4167500</v>
      </c>
      <c r="AC68" s="10">
        <v>60.5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42460</v>
      </c>
      <c r="X69" s="10">
        <v>60.51</v>
      </c>
      <c r="Y69" s="10">
        <v>61.52</v>
      </c>
      <c r="Z69" s="10">
        <v>60.28</v>
      </c>
      <c r="AA69" s="10">
        <v>61.4</v>
      </c>
      <c r="AB69" s="95">
        <v>6310200</v>
      </c>
      <c r="AC69" s="10">
        <v>60.8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563" priority="9">
      <formula>F28&gt;0</formula>
    </cfRule>
    <cfRule type="expression" dxfId="562" priority="10">
      <formula>F28&lt;0</formula>
    </cfRule>
  </conditionalFormatting>
  <conditionalFormatting sqref="F25:F27">
    <cfRule type="expression" dxfId="561" priority="7">
      <formula>F25&gt;0</formula>
    </cfRule>
    <cfRule type="expression" dxfId="560" priority="8">
      <formula>F25&lt;0</formula>
    </cfRule>
  </conditionalFormatting>
  <conditionalFormatting sqref="H25:H27">
    <cfRule type="expression" dxfId="559" priority="5">
      <formula>H25&gt;0</formula>
    </cfRule>
    <cfRule type="expression" dxfId="558" priority="6">
      <formula>H25&lt;0</formula>
    </cfRule>
  </conditionalFormatting>
  <conditionalFormatting sqref="Q7">
    <cfRule type="expression" dxfId="557" priority="3">
      <formula>Q7&gt;0</formula>
    </cfRule>
    <cfRule type="expression" dxfId="556" priority="4">
      <formula>Q7&lt;0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314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 t="s">
        <v>294</v>
      </c>
      <c r="M2" s="4"/>
      <c r="O2" s="11" t="s">
        <v>57</v>
      </c>
      <c r="Q2">
        <f>C18-H18</f>
        <v>100</v>
      </c>
      <c r="T2" s="1"/>
      <c r="W2" s="133">
        <v>42552</v>
      </c>
      <c r="X2" s="10">
        <v>23.92</v>
      </c>
      <c r="Y2" s="10">
        <v>24.42</v>
      </c>
      <c r="Z2" s="10">
        <v>23.76</v>
      </c>
      <c r="AA2" s="10">
        <v>24.22</v>
      </c>
      <c r="AB2" s="95">
        <v>4837200</v>
      </c>
      <c r="AC2" s="10">
        <v>24.22</v>
      </c>
      <c r="AD2" s="2">
        <f>Y2-Z2</f>
        <v>0.66000000000000014</v>
      </c>
      <c r="AE2" s="138">
        <f>AC2/AC3-1</f>
        <v>4.9792531120331773E-3</v>
      </c>
    </row>
    <row r="3" spans="1:31" x14ac:dyDescent="0.25">
      <c r="A3" s="23" t="s">
        <v>71</v>
      </c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/>
      <c r="W3" s="133">
        <v>42551</v>
      </c>
      <c r="X3" s="10">
        <v>24.36</v>
      </c>
      <c r="Y3" s="10">
        <v>24.84</v>
      </c>
      <c r="Z3" s="10">
        <v>23.63</v>
      </c>
      <c r="AA3" s="10">
        <v>24.1</v>
      </c>
      <c r="AB3" s="95">
        <v>4516100</v>
      </c>
      <c r="AC3" s="10">
        <v>24.1</v>
      </c>
      <c r="AD3" s="2">
        <f t="shared" ref="AD3:AD66" si="0">Y3-Z3</f>
        <v>1.2100000000000009</v>
      </c>
      <c r="AE3" s="138">
        <f t="shared" ref="AE3:AE66" si="1">AC3/AC4-1</f>
        <v>-9.8603122432209256E-3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24.22</v>
      </c>
      <c r="T4" s="163"/>
      <c r="U4" s="1"/>
      <c r="W4" s="133">
        <v>42550</v>
      </c>
      <c r="X4" s="10">
        <v>24.47</v>
      </c>
      <c r="Y4" s="10">
        <v>24.63</v>
      </c>
      <c r="Z4" s="10">
        <v>23.96</v>
      </c>
      <c r="AA4" s="10">
        <v>24.34</v>
      </c>
      <c r="AB4" s="95">
        <v>5747900</v>
      </c>
      <c r="AC4" s="10">
        <v>24.34</v>
      </c>
      <c r="AD4" s="2">
        <f t="shared" si="0"/>
        <v>0.66999999999999815</v>
      </c>
      <c r="AE4" s="138">
        <f t="shared" si="1"/>
        <v>1.1637572734829682E-2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2422</v>
      </c>
      <c r="W5" s="133">
        <v>42549</v>
      </c>
      <c r="X5" s="10">
        <v>23.86</v>
      </c>
      <c r="Y5" s="10">
        <v>24.48</v>
      </c>
      <c r="Z5" s="10">
        <v>23.6</v>
      </c>
      <c r="AA5" s="10">
        <v>24.06</v>
      </c>
      <c r="AB5" s="95">
        <v>6578700</v>
      </c>
      <c r="AC5" s="10">
        <v>24.06</v>
      </c>
      <c r="AD5" s="2">
        <f t="shared" si="0"/>
        <v>0.87999999999999901</v>
      </c>
      <c r="AE5" s="138">
        <f t="shared" si="1"/>
        <v>2.4701873935264018E-2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42548</v>
      </c>
      <c r="X6" s="10">
        <v>24.94</v>
      </c>
      <c r="Y6" s="10">
        <v>24.97</v>
      </c>
      <c r="Z6" s="10">
        <v>23.15</v>
      </c>
      <c r="AA6" s="10">
        <v>23.48</v>
      </c>
      <c r="AB6" s="95">
        <v>7575800</v>
      </c>
      <c r="AC6" s="10">
        <v>23.48</v>
      </c>
      <c r="AD6" s="2">
        <f t="shared" si="0"/>
        <v>1.8200000000000003</v>
      </c>
      <c r="AE6" s="138">
        <f t="shared" si="1"/>
        <v>-7.6681085332284682E-2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-103</v>
      </c>
      <c r="R7" s="445"/>
      <c r="W7" s="133">
        <v>42545</v>
      </c>
      <c r="X7" s="10">
        <v>26.54</v>
      </c>
      <c r="Y7" s="10">
        <v>26.62</v>
      </c>
      <c r="Z7" s="10">
        <v>24.76</v>
      </c>
      <c r="AA7" s="10">
        <v>25.43</v>
      </c>
      <c r="AB7" s="95">
        <v>10753800</v>
      </c>
      <c r="AC7" s="10">
        <v>25.43</v>
      </c>
      <c r="AD7" s="2">
        <f t="shared" si="0"/>
        <v>1.8599999999999994</v>
      </c>
      <c r="AE7" s="138">
        <f t="shared" si="1"/>
        <v>-7.9956584659913177E-2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-103</v>
      </c>
      <c r="W8" s="133">
        <v>42544</v>
      </c>
      <c r="X8" s="10">
        <v>27.19</v>
      </c>
      <c r="Y8" s="10">
        <v>27.66</v>
      </c>
      <c r="Z8" s="10">
        <v>26.83</v>
      </c>
      <c r="AA8" s="10">
        <v>27.64</v>
      </c>
      <c r="AB8" s="95">
        <v>4859600</v>
      </c>
      <c r="AC8" s="10">
        <v>27.64</v>
      </c>
      <c r="AD8" s="2">
        <f t="shared" si="0"/>
        <v>0.83000000000000185</v>
      </c>
      <c r="AE8" s="138">
        <f t="shared" si="1"/>
        <v>2.2945965951147285E-2</v>
      </c>
    </row>
    <row r="9" spans="1:31" x14ac:dyDescent="0.25">
      <c r="H9" s="72"/>
      <c r="O9" s="11" t="s">
        <v>253</v>
      </c>
      <c r="Q9" s="138">
        <f>IF(Q2=0, 0, Q8/Q6)</f>
        <v>-4.0792079207920794E-2</v>
      </c>
      <c r="W9" s="133">
        <v>42543</v>
      </c>
      <c r="X9" s="10">
        <v>27.5</v>
      </c>
      <c r="Y9" s="10">
        <v>27.77</v>
      </c>
      <c r="Z9" s="10">
        <v>26.97</v>
      </c>
      <c r="AA9" s="10">
        <v>27.02</v>
      </c>
      <c r="AB9" s="95">
        <v>3785900</v>
      </c>
      <c r="AC9" s="10">
        <v>27.02</v>
      </c>
      <c r="AD9" s="2">
        <f t="shared" si="0"/>
        <v>0.80000000000000071</v>
      </c>
      <c r="AE9" s="138">
        <f t="shared" si="1"/>
        <v>-1.0618820944708895E-2</v>
      </c>
    </row>
    <row r="10" spans="1:31" x14ac:dyDescent="0.25">
      <c r="H10" s="72"/>
      <c r="O10" s="11" t="s">
        <v>252</v>
      </c>
      <c r="P10" s="34"/>
      <c r="Q10" s="2">
        <v>0</v>
      </c>
      <c r="W10" s="133">
        <v>42542</v>
      </c>
      <c r="X10" s="10">
        <v>27.87</v>
      </c>
      <c r="Y10" s="10">
        <v>28.05</v>
      </c>
      <c r="Z10" s="10">
        <v>27.15</v>
      </c>
      <c r="AA10" s="10">
        <v>27.31</v>
      </c>
      <c r="AB10" s="95">
        <v>4606600</v>
      </c>
      <c r="AC10" s="10">
        <v>27.31</v>
      </c>
      <c r="AD10" s="2">
        <f t="shared" si="0"/>
        <v>0.90000000000000213</v>
      </c>
      <c r="AE10" s="138">
        <f t="shared" si="1"/>
        <v>-2.3247496423462133E-2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4.99E-2</v>
      </c>
      <c r="W11" s="133">
        <v>42541</v>
      </c>
      <c r="X11" s="10">
        <v>28.54</v>
      </c>
      <c r="Y11" s="10">
        <v>29.25</v>
      </c>
      <c r="Z11" s="10">
        <v>27.91</v>
      </c>
      <c r="AA11" s="10">
        <v>27.96</v>
      </c>
      <c r="AB11" s="95">
        <v>3461400</v>
      </c>
      <c r="AC11" s="10">
        <v>27.96</v>
      </c>
      <c r="AD11" s="2">
        <f t="shared" si="0"/>
        <v>1.3399999999999999</v>
      </c>
      <c r="AE11" s="138">
        <f t="shared" si="1"/>
        <v>-1.3756613756613745E-2</v>
      </c>
    </row>
    <row r="12" spans="1:31" x14ac:dyDescent="0.25">
      <c r="H12" s="72"/>
      <c r="W12" s="133">
        <v>42538</v>
      </c>
      <c r="X12" s="10">
        <v>27.65</v>
      </c>
      <c r="Y12" s="10">
        <v>28.73</v>
      </c>
      <c r="Z12" s="10">
        <v>27.63</v>
      </c>
      <c r="AA12" s="10">
        <v>28.35</v>
      </c>
      <c r="AB12" s="95">
        <v>6562300</v>
      </c>
      <c r="AC12" s="10">
        <v>28.35</v>
      </c>
      <c r="AD12" s="2">
        <f t="shared" si="0"/>
        <v>1.1000000000000014</v>
      </c>
      <c r="AE12" s="138">
        <f t="shared" si="1"/>
        <v>2.7546212395795688E-2</v>
      </c>
    </row>
    <row r="13" spans="1:31" x14ac:dyDescent="0.25">
      <c r="H13" s="72"/>
      <c r="W13" s="133">
        <v>42537</v>
      </c>
      <c r="X13" s="10">
        <v>27.4</v>
      </c>
      <c r="Y13" s="10">
        <v>27.8</v>
      </c>
      <c r="Z13" s="10">
        <v>26.55</v>
      </c>
      <c r="AA13" s="10">
        <v>27.59</v>
      </c>
      <c r="AB13" s="95">
        <v>4312900</v>
      </c>
      <c r="AC13" s="10">
        <v>27.59</v>
      </c>
      <c r="AD13" s="2">
        <f t="shared" si="0"/>
        <v>1.25</v>
      </c>
      <c r="AE13" s="138">
        <f t="shared" si="1"/>
        <v>-3.2514450867051625E-3</v>
      </c>
    </row>
    <row r="14" spans="1:31" x14ac:dyDescent="0.25">
      <c r="H14" s="72"/>
      <c r="W14" s="133">
        <v>42536</v>
      </c>
      <c r="X14" s="10">
        <v>27.82</v>
      </c>
      <c r="Y14" s="10">
        <v>28.33</v>
      </c>
      <c r="Z14" s="10">
        <v>27.25</v>
      </c>
      <c r="AA14" s="10">
        <v>27.68</v>
      </c>
      <c r="AB14" s="95">
        <v>4604300</v>
      </c>
      <c r="AC14" s="10">
        <v>27.68</v>
      </c>
      <c r="AD14" s="2">
        <f t="shared" si="0"/>
        <v>1.0799999999999983</v>
      </c>
      <c r="AE14" s="138">
        <f t="shared" si="1"/>
        <v>-1.8031013342950653E-3</v>
      </c>
    </row>
    <row r="15" spans="1:31" x14ac:dyDescent="0.25">
      <c r="H15" s="72"/>
      <c r="W15" s="133">
        <v>42535</v>
      </c>
      <c r="X15" s="10">
        <v>28.58</v>
      </c>
      <c r="Y15" s="10">
        <v>29.17</v>
      </c>
      <c r="Z15" s="10">
        <v>27.43</v>
      </c>
      <c r="AA15" s="10">
        <v>27.73</v>
      </c>
      <c r="AB15" s="95">
        <v>4031700</v>
      </c>
      <c r="AC15" s="10">
        <v>27.73</v>
      </c>
      <c r="AD15" s="2">
        <f t="shared" si="0"/>
        <v>1.740000000000002</v>
      </c>
      <c r="AE15" s="138">
        <f t="shared" si="1"/>
        <v>-3.1097134870719745E-2</v>
      </c>
    </row>
    <row r="16" spans="1:31" x14ac:dyDescent="0.25">
      <c r="H16" s="72"/>
      <c r="W16" s="133">
        <v>42534</v>
      </c>
      <c r="X16" s="10">
        <v>29.43</v>
      </c>
      <c r="Y16" s="10">
        <v>30.07</v>
      </c>
      <c r="Z16" s="10">
        <v>28.58</v>
      </c>
      <c r="AA16" s="10">
        <v>28.62</v>
      </c>
      <c r="AB16" s="95">
        <v>3426500</v>
      </c>
      <c r="AC16" s="10">
        <v>28.62</v>
      </c>
      <c r="AD16" s="2">
        <f t="shared" si="0"/>
        <v>1.490000000000002</v>
      </c>
      <c r="AE16" s="138">
        <f t="shared" si="1"/>
        <v>-2.0868970236058826E-2</v>
      </c>
    </row>
    <row r="17" spans="1:31" x14ac:dyDescent="0.25">
      <c r="W17" s="133">
        <v>42531</v>
      </c>
      <c r="X17" s="10">
        <v>29.4</v>
      </c>
      <c r="Y17" s="10">
        <v>30.03</v>
      </c>
      <c r="Z17" s="10">
        <v>28.83</v>
      </c>
      <c r="AA17" s="10">
        <v>29.23</v>
      </c>
      <c r="AB17" s="95">
        <v>4877400</v>
      </c>
      <c r="AC17" s="10">
        <v>29.23</v>
      </c>
      <c r="AD17" s="2">
        <f t="shared" si="0"/>
        <v>1.2000000000000028</v>
      </c>
      <c r="AE17" s="138">
        <f t="shared" si="1"/>
        <v>-1.8798254447801255E-2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30.59</v>
      </c>
      <c r="Y18" s="10">
        <v>30.59</v>
      </c>
      <c r="Z18" s="10">
        <v>29.47</v>
      </c>
      <c r="AA18" s="10">
        <v>29.79</v>
      </c>
      <c r="AB18" s="95">
        <v>4885900</v>
      </c>
      <c r="AC18" s="10">
        <v>29.79</v>
      </c>
      <c r="AD18" s="2">
        <f t="shared" si="0"/>
        <v>1.120000000000001</v>
      </c>
      <c r="AE18" s="138">
        <f t="shared" si="1"/>
        <v>-4.1505791505791478E-2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42529</v>
      </c>
      <c r="X19" s="10">
        <v>31.97</v>
      </c>
      <c r="Y19" s="10">
        <v>32.08</v>
      </c>
      <c r="Z19" s="10">
        <v>30.58</v>
      </c>
      <c r="AA19" s="10">
        <v>31.08</v>
      </c>
      <c r="AB19" s="95">
        <v>3669000</v>
      </c>
      <c r="AC19" s="10">
        <v>31.08</v>
      </c>
      <c r="AD19" s="2">
        <f t="shared" si="0"/>
        <v>1.5</v>
      </c>
      <c r="AE19" s="138">
        <f t="shared" si="1"/>
        <v>-2.7534418022528206E-2</v>
      </c>
    </row>
    <row r="20" spans="1:31" x14ac:dyDescent="0.25">
      <c r="W20" s="133">
        <v>42528</v>
      </c>
      <c r="X20" s="10">
        <v>31.39</v>
      </c>
      <c r="Y20" s="10">
        <v>32.42</v>
      </c>
      <c r="Z20" s="10">
        <v>31.3</v>
      </c>
      <c r="AA20" s="10">
        <v>31.96</v>
      </c>
      <c r="AB20" s="95">
        <v>6235400</v>
      </c>
      <c r="AC20" s="10">
        <v>31.96</v>
      </c>
      <c r="AD20" s="2">
        <f t="shared" si="0"/>
        <v>1.120000000000001</v>
      </c>
      <c r="AE20" s="138">
        <f t="shared" si="1"/>
        <v>2.6003210272873334E-2</v>
      </c>
    </row>
    <row r="21" spans="1:31" x14ac:dyDescent="0.25">
      <c r="W21" s="133">
        <v>42527</v>
      </c>
      <c r="X21" s="10">
        <v>29.45</v>
      </c>
      <c r="Y21" s="10">
        <v>31.16</v>
      </c>
      <c r="Z21" s="10">
        <v>29.2</v>
      </c>
      <c r="AA21" s="10">
        <v>31.15</v>
      </c>
      <c r="AB21" s="95">
        <v>7725100</v>
      </c>
      <c r="AC21" s="10">
        <v>31.15</v>
      </c>
      <c r="AD21" s="2">
        <f t="shared" si="0"/>
        <v>1.9600000000000009</v>
      </c>
      <c r="AE21" s="138">
        <f t="shared" si="1"/>
        <v>8.878014680181745E-2</v>
      </c>
    </row>
    <row r="22" spans="1:31" x14ac:dyDescent="0.25">
      <c r="W22" s="133">
        <v>42524</v>
      </c>
      <c r="X22" s="10">
        <v>27.93</v>
      </c>
      <c r="Y22" s="10">
        <v>28.7</v>
      </c>
      <c r="Z22" s="10">
        <v>27.61</v>
      </c>
      <c r="AA22" s="10">
        <v>28.61</v>
      </c>
      <c r="AB22" s="95">
        <v>4221700</v>
      </c>
      <c r="AC22" s="10">
        <v>28.61</v>
      </c>
      <c r="AD22" s="2">
        <f t="shared" si="0"/>
        <v>1.0899999999999999</v>
      </c>
      <c r="AE22" s="138">
        <f t="shared" si="1"/>
        <v>2.2516082916368862E-2</v>
      </c>
    </row>
    <row r="23" spans="1:31" x14ac:dyDescent="0.25">
      <c r="W23" s="133">
        <v>42523</v>
      </c>
      <c r="X23" s="10">
        <v>27.64</v>
      </c>
      <c r="Y23" s="10">
        <v>28.27</v>
      </c>
      <c r="Z23" s="10">
        <v>27.5</v>
      </c>
      <c r="AA23" s="10">
        <v>27.98</v>
      </c>
      <c r="AB23" s="95">
        <v>6245100</v>
      </c>
      <c r="AC23" s="10">
        <v>27.98</v>
      </c>
      <c r="AD23" s="2">
        <f t="shared" si="0"/>
        <v>0.76999999999999957</v>
      </c>
      <c r="AE23" s="138">
        <f t="shared" si="1"/>
        <v>1.2301013024601959E-2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27.66</v>
      </c>
      <c r="Y24" s="10">
        <v>27.73</v>
      </c>
      <c r="Z24" s="10">
        <v>27</v>
      </c>
      <c r="AA24" s="10">
        <v>27.64</v>
      </c>
      <c r="AB24" s="95">
        <v>3918000</v>
      </c>
      <c r="AC24" s="10">
        <v>27.64</v>
      </c>
      <c r="AD24" s="2">
        <f t="shared" si="0"/>
        <v>0.73000000000000043</v>
      </c>
      <c r="AE24" s="138">
        <f t="shared" si="1"/>
        <v>-7.2306579898773204E-4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42">
        <f t="shared" ref="H25" si="5">(E25-D25)/D25</f>
        <v>7.1287128712871177E-3</v>
      </c>
      <c r="I25" s="40"/>
      <c r="W25" s="133">
        <v>42521</v>
      </c>
      <c r="X25" s="10">
        <v>27.7</v>
      </c>
      <c r="Y25" s="10">
        <v>27.74</v>
      </c>
      <c r="Z25" s="10">
        <v>27</v>
      </c>
      <c r="AA25" s="10">
        <v>27.66</v>
      </c>
      <c r="AB25" s="95">
        <v>5957500</v>
      </c>
      <c r="AC25" s="10">
        <v>27.66</v>
      </c>
      <c r="AD25" s="2">
        <f t="shared" si="0"/>
        <v>0.73999999999999844</v>
      </c>
      <c r="AE25" s="138">
        <f t="shared" si="1"/>
        <v>-1.4440433212996595E-3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42">
        <f t="shared" ref="H26" si="8">(E26-D26)/D26</f>
        <v>-7.0099009900990078E-2</v>
      </c>
      <c r="I26" s="40"/>
      <c r="W26" s="133">
        <v>42517</v>
      </c>
      <c r="X26" s="10">
        <v>28.9</v>
      </c>
      <c r="Y26" s="10">
        <v>29.36</v>
      </c>
      <c r="Z26" s="10">
        <v>27.52</v>
      </c>
      <c r="AA26" s="10">
        <v>27.7</v>
      </c>
      <c r="AB26" s="95">
        <v>6979500</v>
      </c>
      <c r="AC26" s="10">
        <v>27.7</v>
      </c>
      <c r="AD26" s="2">
        <f t="shared" si="0"/>
        <v>1.8399999999999999</v>
      </c>
      <c r="AE26" s="138">
        <f t="shared" si="1"/>
        <v>-4.3508287292817749E-2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42">
        <f t="shared" ref="H27" si="11">(E27-D27)/D27</f>
        <v>-4.7128712871287178E-2</v>
      </c>
      <c r="I27" s="40"/>
      <c r="W27" s="133">
        <v>42516</v>
      </c>
      <c r="X27" s="10">
        <v>29.96</v>
      </c>
      <c r="Y27" s="10">
        <v>30.15</v>
      </c>
      <c r="Z27" s="10">
        <v>28.86</v>
      </c>
      <c r="AA27" s="10">
        <v>28.96</v>
      </c>
      <c r="AB27" s="95">
        <v>6044200</v>
      </c>
      <c r="AC27" s="10">
        <v>28.96</v>
      </c>
      <c r="AD27" s="2">
        <f t="shared" si="0"/>
        <v>1.2899999999999991</v>
      </c>
      <c r="AE27" s="138">
        <f t="shared" si="1"/>
        <v>-1.8970189701897011E-2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42515</v>
      </c>
      <c r="X28" s="10">
        <v>28</v>
      </c>
      <c r="Y28" s="10">
        <v>29.7</v>
      </c>
      <c r="Z28" s="10">
        <v>27.9</v>
      </c>
      <c r="AA28" s="10">
        <v>29.52</v>
      </c>
      <c r="AB28" s="95">
        <v>7885300</v>
      </c>
      <c r="AC28" s="10">
        <v>29.52</v>
      </c>
      <c r="AD28" s="2">
        <f t="shared" si="0"/>
        <v>1.8000000000000007</v>
      </c>
      <c r="AE28" s="138">
        <f t="shared" si="1"/>
        <v>6.91778341180731E-2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42514</v>
      </c>
      <c r="X29" s="10">
        <v>29.51</v>
      </c>
      <c r="Y29" s="10">
        <v>29.6</v>
      </c>
      <c r="Z29" s="10">
        <v>27.38</v>
      </c>
      <c r="AA29" s="10">
        <v>27.61</v>
      </c>
      <c r="AB29" s="95">
        <v>12220100</v>
      </c>
      <c r="AC29" s="10">
        <v>27.61</v>
      </c>
      <c r="AD29" s="2">
        <f t="shared" si="0"/>
        <v>2.2200000000000024</v>
      </c>
      <c r="AE29" s="138">
        <f t="shared" si="1"/>
        <v>-7.5041876046901268E-2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42513</v>
      </c>
      <c r="X30" s="10">
        <v>30.06</v>
      </c>
      <c r="Y30" s="10">
        <v>30.76</v>
      </c>
      <c r="Z30" s="10">
        <v>29.5</v>
      </c>
      <c r="AA30" s="10">
        <v>29.85</v>
      </c>
      <c r="AB30" s="95">
        <v>8479100</v>
      </c>
      <c r="AC30" s="10">
        <v>29.85</v>
      </c>
      <c r="AD30" s="2">
        <f t="shared" si="0"/>
        <v>1.2600000000000016</v>
      </c>
      <c r="AE30" s="138">
        <f t="shared" si="1"/>
        <v>4.4071353620146914E-2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42510</v>
      </c>
      <c r="X31" s="10">
        <v>28.8</v>
      </c>
      <c r="Y31" s="10">
        <v>29.04</v>
      </c>
      <c r="Z31" s="10">
        <v>28.32</v>
      </c>
      <c r="AA31" s="10">
        <v>28.59</v>
      </c>
      <c r="AB31" s="95">
        <v>4374900</v>
      </c>
      <c r="AC31" s="10">
        <v>28.59</v>
      </c>
      <c r="AD31" s="2">
        <f t="shared" si="0"/>
        <v>0.71999999999999886</v>
      </c>
      <c r="AE31" s="138">
        <f t="shared" si="1"/>
        <v>-5.2192066805845094E-3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42509</v>
      </c>
      <c r="X32" s="10">
        <v>28.63</v>
      </c>
      <c r="Y32" s="10">
        <v>29.22</v>
      </c>
      <c r="Z32" s="10">
        <v>28.23</v>
      </c>
      <c r="AA32" s="10">
        <v>28.74</v>
      </c>
      <c r="AB32" s="95">
        <v>3459100</v>
      </c>
      <c r="AC32" s="10">
        <v>28.74</v>
      </c>
      <c r="AD32" s="2">
        <f t="shared" si="0"/>
        <v>0.98999999999999844</v>
      </c>
      <c r="AE32" s="138">
        <f t="shared" si="1"/>
        <v>5.598320503848786E-3</v>
      </c>
    </row>
    <row r="33" spans="15:31" x14ac:dyDescent="0.25">
      <c r="W33" s="133">
        <v>42508</v>
      </c>
      <c r="X33" s="10">
        <v>29.07</v>
      </c>
      <c r="Y33" s="10">
        <v>29.74</v>
      </c>
      <c r="Z33" s="10">
        <v>28.36</v>
      </c>
      <c r="AA33" s="10">
        <v>28.58</v>
      </c>
      <c r="AB33" s="95">
        <v>3720900</v>
      </c>
      <c r="AC33" s="10">
        <v>28.58</v>
      </c>
      <c r="AD33" s="2">
        <f t="shared" si="0"/>
        <v>1.379999999999999</v>
      </c>
      <c r="AE33" s="138">
        <f t="shared" si="1"/>
        <v>-1.8543956043956089E-2</v>
      </c>
    </row>
    <row r="34" spans="15:31" x14ac:dyDescent="0.25">
      <c r="W34" s="133">
        <v>42507</v>
      </c>
      <c r="X34" s="10">
        <v>28.35</v>
      </c>
      <c r="Y34" s="10">
        <v>29.24</v>
      </c>
      <c r="Z34" s="10">
        <v>28.3</v>
      </c>
      <c r="AA34" s="10">
        <v>29.12</v>
      </c>
      <c r="AB34" s="95">
        <v>3500500</v>
      </c>
      <c r="AC34" s="10">
        <v>29.12</v>
      </c>
      <c r="AD34" s="2">
        <f t="shared" si="0"/>
        <v>0.93999999999999773</v>
      </c>
      <c r="AE34" s="138">
        <f t="shared" si="1"/>
        <v>1.7470300489168311E-2</v>
      </c>
    </row>
    <row r="35" spans="15:31" x14ac:dyDescent="0.25">
      <c r="W35" s="133">
        <v>42506</v>
      </c>
      <c r="X35" s="10">
        <v>27.79</v>
      </c>
      <c r="Y35" s="10">
        <v>28.8</v>
      </c>
      <c r="Z35" s="10">
        <v>27.78</v>
      </c>
      <c r="AA35" s="10">
        <v>28.62</v>
      </c>
      <c r="AB35" s="95">
        <v>3367900</v>
      </c>
      <c r="AC35" s="10">
        <v>28.62</v>
      </c>
      <c r="AD35" s="2">
        <f t="shared" si="0"/>
        <v>1.0199999999999996</v>
      </c>
      <c r="AE35" s="138">
        <f t="shared" si="1"/>
        <v>3.5081374321880743E-2</v>
      </c>
    </row>
    <row r="36" spans="15:31" x14ac:dyDescent="0.25">
      <c r="W36" s="133">
        <v>42503</v>
      </c>
      <c r="X36" s="10">
        <v>27.92</v>
      </c>
      <c r="Y36" s="10">
        <v>28.26</v>
      </c>
      <c r="Z36" s="10">
        <v>27.15</v>
      </c>
      <c r="AA36" s="10">
        <v>27.65</v>
      </c>
      <c r="AB36" s="95">
        <v>4671700</v>
      </c>
      <c r="AC36" s="10">
        <v>27.65</v>
      </c>
      <c r="AD36" s="2">
        <f t="shared" si="0"/>
        <v>1.110000000000003</v>
      </c>
      <c r="AE36" s="138">
        <f t="shared" si="1"/>
        <v>-7.1813285457810183E-3</v>
      </c>
    </row>
    <row r="37" spans="15:31" x14ac:dyDescent="0.25">
      <c r="W37" s="133">
        <v>42502</v>
      </c>
      <c r="X37" s="10">
        <v>30.29</v>
      </c>
      <c r="Y37" s="10">
        <v>30.42</v>
      </c>
      <c r="Z37" s="10">
        <v>27.58</v>
      </c>
      <c r="AA37" s="10">
        <v>27.85</v>
      </c>
      <c r="AB37" s="95">
        <v>5469800</v>
      </c>
      <c r="AC37" s="10">
        <v>27.85</v>
      </c>
      <c r="AD37" s="2">
        <f t="shared" si="0"/>
        <v>2.8400000000000034</v>
      </c>
      <c r="AE37" s="138">
        <f t="shared" si="1"/>
        <v>-5.4650373387644224E-2</v>
      </c>
    </row>
    <row r="38" spans="15:31" x14ac:dyDescent="0.25">
      <c r="W38" s="133">
        <v>42501</v>
      </c>
      <c r="X38" s="10">
        <v>30.05</v>
      </c>
      <c r="Y38" s="10">
        <v>30.29</v>
      </c>
      <c r="Z38" s="10">
        <v>29.12</v>
      </c>
      <c r="AA38" s="10">
        <v>29.46</v>
      </c>
      <c r="AB38" s="95">
        <v>3785100</v>
      </c>
      <c r="AC38" s="10">
        <v>29.46</v>
      </c>
      <c r="AD38" s="2">
        <f t="shared" si="0"/>
        <v>1.1699999999999982</v>
      </c>
      <c r="AE38" s="138" t="e">
        <f t="shared" si="1"/>
        <v>#DIV/0!</v>
      </c>
    </row>
    <row r="39" spans="15:31" x14ac:dyDescent="0.25">
      <c r="W39" s="133">
        <v>42501</v>
      </c>
      <c r="X39" s="10" t="s">
        <v>316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5:31" ht="20.25" thickBot="1" x14ac:dyDescent="0.35">
      <c r="O40" s="495" t="s">
        <v>78</v>
      </c>
      <c r="P40" s="495"/>
      <c r="W40" s="133">
        <v>42500</v>
      </c>
      <c r="X40" s="10">
        <v>30.39</v>
      </c>
      <c r="Y40" s="10">
        <v>30.81</v>
      </c>
      <c r="Z40" s="10">
        <v>28.88</v>
      </c>
      <c r="AA40" s="10">
        <v>30.5</v>
      </c>
      <c r="AB40" s="95">
        <v>5296000</v>
      </c>
      <c r="AC40" s="10">
        <v>30.2</v>
      </c>
      <c r="AD40" s="2">
        <f t="shared" si="0"/>
        <v>1.9299999999999997</v>
      </c>
      <c r="AE40" s="138">
        <f t="shared" si="1"/>
        <v>2.9890401859846705E-3</v>
      </c>
    </row>
    <row r="41" spans="15:31" ht="15.75" thickTop="1" x14ac:dyDescent="0.25">
      <c r="O41" s="83">
        <v>1.1000000000000001</v>
      </c>
      <c r="P41" s="83">
        <f>O41*$Q$4</f>
        <v>26.641999999999999</v>
      </c>
      <c r="Q41" s="2"/>
      <c r="W41" s="133">
        <v>42499</v>
      </c>
      <c r="X41" s="10">
        <v>30.98</v>
      </c>
      <c r="Y41" s="10">
        <v>31.15</v>
      </c>
      <c r="Z41" s="10">
        <v>30.32</v>
      </c>
      <c r="AA41" s="10">
        <v>30.41</v>
      </c>
      <c r="AB41" s="95">
        <v>2339800</v>
      </c>
      <c r="AC41" s="10">
        <v>30.11</v>
      </c>
      <c r="AD41" s="2">
        <f t="shared" si="0"/>
        <v>0.82999999999999829</v>
      </c>
      <c r="AE41" s="138">
        <f t="shared" si="1"/>
        <v>-1.9218241042345263E-2</v>
      </c>
    </row>
    <row r="42" spans="15:31" ht="20.25" thickBot="1" x14ac:dyDescent="0.35">
      <c r="O42" s="83">
        <v>1.0900000000000001</v>
      </c>
      <c r="P42" s="83">
        <f t="shared" ref="P42:P61" si="12">O42*$Q$4</f>
        <v>26.399799999999999</v>
      </c>
      <c r="Q42" s="2"/>
      <c r="T42" s="91" t="s">
        <v>113</v>
      </c>
      <c r="W42" s="133">
        <v>42496</v>
      </c>
      <c r="X42" s="10">
        <v>30.49</v>
      </c>
      <c r="Y42" s="10">
        <v>31.76</v>
      </c>
      <c r="Z42" s="10">
        <v>30.45</v>
      </c>
      <c r="AA42" s="10">
        <v>31</v>
      </c>
      <c r="AB42" s="95">
        <v>2945400</v>
      </c>
      <c r="AC42" s="10">
        <v>30.7</v>
      </c>
      <c r="AD42" s="2">
        <f t="shared" si="0"/>
        <v>1.3100000000000023</v>
      </c>
      <c r="AE42" s="138">
        <f t="shared" si="1"/>
        <v>6.8875040997049553E-3</v>
      </c>
    </row>
    <row r="43" spans="15:31" ht="15.75" thickTop="1" x14ac:dyDescent="0.25">
      <c r="O43" s="83">
        <v>1.08</v>
      </c>
      <c r="P43" s="83">
        <f t="shared" si="12"/>
        <v>26.157600000000002</v>
      </c>
      <c r="Q43" s="2"/>
      <c r="T43" s="128" t="s">
        <v>98</v>
      </c>
      <c r="U43" s="129">
        <v>24.1</v>
      </c>
      <c r="W43" s="133">
        <v>42495</v>
      </c>
      <c r="X43" s="10">
        <v>31</v>
      </c>
      <c r="Y43" s="10">
        <v>32.04</v>
      </c>
      <c r="Z43" s="10">
        <v>30.03</v>
      </c>
      <c r="AA43" s="10">
        <v>30.79</v>
      </c>
      <c r="AB43" s="95">
        <v>7510900</v>
      </c>
      <c r="AC43" s="10">
        <v>30.49</v>
      </c>
      <c r="AD43" s="2">
        <f t="shared" si="0"/>
        <v>2.009999999999998</v>
      </c>
      <c r="AE43" s="138">
        <f t="shared" si="1"/>
        <v>-4.0893362692670632E-2</v>
      </c>
    </row>
    <row r="44" spans="15:31" x14ac:dyDescent="0.25">
      <c r="O44" s="83">
        <v>1.07</v>
      </c>
      <c r="P44" s="83">
        <f t="shared" si="12"/>
        <v>25.915400000000002</v>
      </c>
      <c r="Q44" s="2"/>
      <c r="T44" s="93" t="s">
        <v>99</v>
      </c>
      <c r="U44" s="130">
        <v>23.92</v>
      </c>
      <c r="W44" s="133">
        <v>42494</v>
      </c>
      <c r="X44" s="10">
        <v>31.15</v>
      </c>
      <c r="Y44" s="10">
        <v>32.200000000000003</v>
      </c>
      <c r="Z44" s="10">
        <v>30.8</v>
      </c>
      <c r="AA44" s="10">
        <v>32.11</v>
      </c>
      <c r="AB44" s="95">
        <v>5003600</v>
      </c>
      <c r="AC44" s="10">
        <v>31.79</v>
      </c>
      <c r="AD44" s="2">
        <f t="shared" si="0"/>
        <v>1.4000000000000021</v>
      </c>
      <c r="AE44" s="138">
        <f t="shared" si="1"/>
        <v>1.3711734693877542E-2</v>
      </c>
    </row>
    <row r="45" spans="15:31" x14ac:dyDescent="0.25">
      <c r="O45" s="83">
        <v>1.06</v>
      </c>
      <c r="P45" s="83">
        <f t="shared" si="12"/>
        <v>25.673200000000001</v>
      </c>
      <c r="Q45" s="2"/>
      <c r="T45" s="93" t="s">
        <v>100</v>
      </c>
      <c r="U45" s="130" t="s">
        <v>483</v>
      </c>
      <c r="W45" s="133">
        <v>42493</v>
      </c>
      <c r="X45" s="10">
        <v>32.950000000000003</v>
      </c>
      <c r="Y45" s="10">
        <v>33.03</v>
      </c>
      <c r="Z45" s="10">
        <v>31.19</v>
      </c>
      <c r="AA45" s="10">
        <v>31.67</v>
      </c>
      <c r="AB45" s="95">
        <v>3431500</v>
      </c>
      <c r="AC45" s="10">
        <v>31.36</v>
      </c>
      <c r="AD45" s="2">
        <f t="shared" si="0"/>
        <v>1.8399999999999999</v>
      </c>
      <c r="AE45" s="138">
        <f t="shared" si="1"/>
        <v>-4.9984853074825808E-2</v>
      </c>
    </row>
    <row r="46" spans="15:31" x14ac:dyDescent="0.25">
      <c r="O46" s="83">
        <v>1.05</v>
      </c>
      <c r="P46" s="83">
        <f t="shared" si="12"/>
        <v>25.431000000000001</v>
      </c>
      <c r="Q46" s="2"/>
      <c r="T46" s="93" t="s">
        <v>101</v>
      </c>
      <c r="U46" s="130" t="s">
        <v>484</v>
      </c>
      <c r="W46" s="133">
        <v>42492</v>
      </c>
      <c r="X46" s="10">
        <v>33.159999999999997</v>
      </c>
      <c r="Y46" s="10">
        <v>33.479999999999997</v>
      </c>
      <c r="Z46" s="10">
        <v>32.21</v>
      </c>
      <c r="AA46" s="10">
        <v>33.340000000000003</v>
      </c>
      <c r="AB46" s="95">
        <v>2476200</v>
      </c>
      <c r="AC46" s="10">
        <v>33.01</v>
      </c>
      <c r="AD46" s="2">
        <f t="shared" si="0"/>
        <v>1.269999999999996</v>
      </c>
      <c r="AE46" s="138">
        <f t="shared" si="1"/>
        <v>8.2467929138667628E-3</v>
      </c>
    </row>
    <row r="47" spans="15:31" x14ac:dyDescent="0.25">
      <c r="O47" s="83">
        <v>1.04</v>
      </c>
      <c r="P47" s="83">
        <f t="shared" si="12"/>
        <v>25.188800000000001</v>
      </c>
      <c r="Q47" s="2"/>
      <c r="T47" s="93" t="s">
        <v>102</v>
      </c>
      <c r="U47" s="130">
        <v>32.44</v>
      </c>
      <c r="W47" s="133">
        <v>42489</v>
      </c>
      <c r="X47" s="10">
        <v>34.130000000000003</v>
      </c>
      <c r="Y47" s="10">
        <v>34.56</v>
      </c>
      <c r="Z47" s="10">
        <v>32.71</v>
      </c>
      <c r="AA47" s="10">
        <v>33.07</v>
      </c>
      <c r="AB47" s="95">
        <v>2902900</v>
      </c>
      <c r="AC47" s="10">
        <v>32.74</v>
      </c>
      <c r="AD47" s="2">
        <f t="shared" si="0"/>
        <v>1.8500000000000014</v>
      </c>
      <c r="AE47" s="138">
        <f t="shared" si="1"/>
        <v>-3.649205414949952E-2</v>
      </c>
    </row>
    <row r="48" spans="15:31" x14ac:dyDescent="0.25">
      <c r="O48" s="83">
        <v>1.03</v>
      </c>
      <c r="P48" s="83">
        <f t="shared" si="12"/>
        <v>24.9466</v>
      </c>
      <c r="Q48" s="2"/>
      <c r="T48" s="93" t="s">
        <v>103</v>
      </c>
      <c r="U48" s="130">
        <v>0.99961</v>
      </c>
      <c r="W48" s="133">
        <v>42488</v>
      </c>
      <c r="X48" s="10">
        <v>33.119999999999997</v>
      </c>
      <c r="Y48" s="10">
        <v>35.17</v>
      </c>
      <c r="Z48" s="10">
        <v>32.69</v>
      </c>
      <c r="AA48" s="10">
        <v>34.32</v>
      </c>
      <c r="AB48" s="95">
        <v>3609600</v>
      </c>
      <c r="AC48" s="10">
        <v>33.979999999999997</v>
      </c>
      <c r="AD48" s="2">
        <f t="shared" si="0"/>
        <v>2.480000000000004</v>
      </c>
      <c r="AE48" s="138">
        <f t="shared" si="1"/>
        <v>1.5540944411237101E-2</v>
      </c>
    </row>
    <row r="49" spans="15:31" x14ac:dyDescent="0.25">
      <c r="O49" s="83">
        <v>1.02</v>
      </c>
      <c r="P49" s="83">
        <f t="shared" si="12"/>
        <v>24.7044</v>
      </c>
      <c r="Q49" s="2"/>
      <c r="T49" s="93" t="s">
        <v>123</v>
      </c>
      <c r="U49" s="130" t="s">
        <v>240</v>
      </c>
      <c r="W49" s="133">
        <v>42487</v>
      </c>
      <c r="X49" s="10">
        <v>33.67</v>
      </c>
      <c r="Y49" s="10">
        <v>33.840000000000003</v>
      </c>
      <c r="Z49" s="10">
        <v>32.49</v>
      </c>
      <c r="AA49" s="10">
        <v>33.79</v>
      </c>
      <c r="AB49" s="95">
        <v>3059800</v>
      </c>
      <c r="AC49" s="10">
        <v>33.46</v>
      </c>
      <c r="AD49" s="2">
        <f t="shared" si="0"/>
        <v>1.3500000000000014</v>
      </c>
      <c r="AE49" s="138">
        <f t="shared" si="1"/>
        <v>2.9976019184652092E-3</v>
      </c>
    </row>
    <row r="50" spans="15:31" x14ac:dyDescent="0.25">
      <c r="O50" s="83">
        <v>1.01</v>
      </c>
      <c r="P50" s="83">
        <f t="shared" si="12"/>
        <v>24.462199999999999</v>
      </c>
      <c r="Q50" s="2"/>
      <c r="T50" s="93"/>
      <c r="U50" s="130"/>
      <c r="W50" s="133">
        <v>42486</v>
      </c>
      <c r="X50" s="10">
        <v>33.21</v>
      </c>
      <c r="Y50" s="10">
        <v>34.1</v>
      </c>
      <c r="Z50" s="10">
        <v>33.07</v>
      </c>
      <c r="AA50" s="10">
        <v>33.69</v>
      </c>
      <c r="AB50" s="95">
        <v>2266500</v>
      </c>
      <c r="AC50" s="10">
        <v>33.36</v>
      </c>
      <c r="AD50" s="2">
        <f t="shared" si="0"/>
        <v>1.0300000000000011</v>
      </c>
      <c r="AE50" s="138">
        <f t="shared" si="1"/>
        <v>1.5834348355663774E-2</v>
      </c>
    </row>
    <row r="51" spans="15:31" x14ac:dyDescent="0.25">
      <c r="O51" s="83">
        <v>1</v>
      </c>
      <c r="P51" s="83">
        <f t="shared" si="12"/>
        <v>24.22</v>
      </c>
      <c r="Q51" s="2"/>
      <c r="T51" s="93" t="s">
        <v>105</v>
      </c>
      <c r="U51" s="130" t="s">
        <v>485</v>
      </c>
      <c r="W51" s="133">
        <v>42485</v>
      </c>
      <c r="X51" s="10">
        <v>33.200000000000003</v>
      </c>
      <c r="Y51" s="10">
        <v>33.99</v>
      </c>
      <c r="Z51" s="10">
        <v>33.049999999999997</v>
      </c>
      <c r="AA51" s="10">
        <v>33.17</v>
      </c>
      <c r="AB51" s="95">
        <v>2275400</v>
      </c>
      <c r="AC51" s="10">
        <v>32.840000000000003</v>
      </c>
      <c r="AD51" s="2">
        <f t="shared" si="0"/>
        <v>0.94000000000000483</v>
      </c>
      <c r="AE51" s="138">
        <f t="shared" si="1"/>
        <v>-2.1270130659372111E-3</v>
      </c>
    </row>
    <row r="52" spans="15:31" x14ac:dyDescent="0.25">
      <c r="O52" s="83">
        <v>0.99</v>
      </c>
      <c r="P52" s="83">
        <f t="shared" si="12"/>
        <v>23.977799999999998</v>
      </c>
      <c r="Q52" s="2"/>
      <c r="T52" s="93" t="s">
        <v>106</v>
      </c>
      <c r="U52" s="130" t="s">
        <v>334</v>
      </c>
      <c r="W52" s="133">
        <v>42482</v>
      </c>
      <c r="X52" s="10">
        <v>34.49</v>
      </c>
      <c r="Y52" s="10">
        <v>35.03</v>
      </c>
      <c r="Z52" s="10">
        <v>33.049999999999997</v>
      </c>
      <c r="AA52" s="10">
        <v>33.24</v>
      </c>
      <c r="AB52" s="95">
        <v>3580000</v>
      </c>
      <c r="AC52" s="10">
        <v>32.909999999999997</v>
      </c>
      <c r="AD52" s="2">
        <f t="shared" si="0"/>
        <v>1.980000000000004</v>
      </c>
      <c r="AE52" s="138">
        <f t="shared" si="1"/>
        <v>-2.9203539823008939E-2</v>
      </c>
    </row>
    <row r="53" spans="15:31" x14ac:dyDescent="0.25">
      <c r="O53" s="83">
        <v>0.98</v>
      </c>
      <c r="P53" s="83">
        <f t="shared" si="12"/>
        <v>23.735599999999998</v>
      </c>
      <c r="Q53" s="2"/>
      <c r="T53" s="93" t="s">
        <v>107</v>
      </c>
      <c r="U53" s="131">
        <v>4839441</v>
      </c>
      <c r="W53" s="133">
        <v>42481</v>
      </c>
      <c r="X53" s="10">
        <v>35</v>
      </c>
      <c r="Y53" s="10">
        <v>35.840000000000003</v>
      </c>
      <c r="Z53" s="10">
        <v>34.19</v>
      </c>
      <c r="AA53" s="10">
        <v>34.24</v>
      </c>
      <c r="AB53" s="95">
        <v>3663600</v>
      </c>
      <c r="AC53" s="10">
        <v>33.9</v>
      </c>
      <c r="AD53" s="2">
        <f t="shared" si="0"/>
        <v>1.6500000000000057</v>
      </c>
      <c r="AE53" s="138">
        <f t="shared" si="1"/>
        <v>-1.8245004344048743E-2</v>
      </c>
    </row>
    <row r="54" spans="15:31" x14ac:dyDescent="0.25">
      <c r="O54" s="83">
        <v>0.97</v>
      </c>
      <c r="P54" s="83">
        <f t="shared" si="12"/>
        <v>23.493399999999998</v>
      </c>
      <c r="T54" s="93" t="s">
        <v>110</v>
      </c>
      <c r="U54" s="131">
        <v>4767670</v>
      </c>
      <c r="W54" s="133">
        <v>42480</v>
      </c>
      <c r="X54" s="10">
        <v>33.92</v>
      </c>
      <c r="Y54" s="10">
        <v>35.200000000000003</v>
      </c>
      <c r="Z54" s="10">
        <v>33.47</v>
      </c>
      <c r="AA54" s="10">
        <v>34.869999999999997</v>
      </c>
      <c r="AB54" s="95">
        <v>6447000</v>
      </c>
      <c r="AC54" s="10">
        <v>34.53</v>
      </c>
      <c r="AD54" s="2">
        <f t="shared" si="0"/>
        <v>1.730000000000004</v>
      </c>
      <c r="AE54" s="138">
        <f t="shared" si="1"/>
        <v>3.4761762061732204E-2</v>
      </c>
    </row>
    <row r="55" spans="15:31" x14ac:dyDescent="0.25">
      <c r="O55" s="83">
        <v>0.96</v>
      </c>
      <c r="P55" s="83">
        <f t="shared" si="12"/>
        <v>23.251199999999997</v>
      </c>
      <c r="T55" s="93" t="s">
        <v>108</v>
      </c>
      <c r="U55" s="130" t="s">
        <v>486</v>
      </c>
      <c r="W55" s="133">
        <v>42479</v>
      </c>
      <c r="X55" s="10">
        <v>31.32</v>
      </c>
      <c r="Y55" s="10">
        <v>33.880000000000003</v>
      </c>
      <c r="Z55" s="10">
        <v>31.28</v>
      </c>
      <c r="AA55" s="10">
        <v>33.700000000000003</v>
      </c>
      <c r="AB55" s="95">
        <v>4677200</v>
      </c>
      <c r="AC55" s="10">
        <v>33.369999999999997</v>
      </c>
      <c r="AD55" s="2">
        <f t="shared" si="0"/>
        <v>2.6000000000000014</v>
      </c>
      <c r="AE55" s="138">
        <f t="shared" si="1"/>
        <v>7.437218287186087E-2</v>
      </c>
    </row>
    <row r="56" spans="15:31" x14ac:dyDescent="0.25">
      <c r="O56" s="83">
        <v>0.95</v>
      </c>
      <c r="P56" s="83">
        <f t="shared" si="12"/>
        <v>23.008999999999997</v>
      </c>
      <c r="T56" s="93" t="s">
        <v>111</v>
      </c>
      <c r="U56" s="130">
        <v>11.5</v>
      </c>
      <c r="W56" s="133">
        <v>42478</v>
      </c>
      <c r="X56" s="10">
        <v>30.65</v>
      </c>
      <c r="Y56" s="10">
        <v>31.65</v>
      </c>
      <c r="Z56" s="10">
        <v>30.5</v>
      </c>
      <c r="AA56" s="10">
        <v>31.37</v>
      </c>
      <c r="AB56" s="95">
        <v>2509400</v>
      </c>
      <c r="AC56" s="10">
        <v>31.06</v>
      </c>
      <c r="AD56" s="2">
        <f t="shared" si="0"/>
        <v>1.1499999999999986</v>
      </c>
      <c r="AE56" s="138">
        <f t="shared" si="1"/>
        <v>1.1067708333333259E-2</v>
      </c>
    </row>
    <row r="57" spans="15:31" x14ac:dyDescent="0.25">
      <c r="O57" s="83">
        <v>0.94</v>
      </c>
      <c r="P57" s="83">
        <f t="shared" si="12"/>
        <v>22.766799999999996</v>
      </c>
      <c r="T57" s="93" t="s">
        <v>112</v>
      </c>
      <c r="U57" s="130">
        <v>2.11</v>
      </c>
      <c r="W57" s="133">
        <v>42475</v>
      </c>
      <c r="X57" s="10">
        <v>30.44</v>
      </c>
      <c r="Y57" s="10">
        <v>31.37</v>
      </c>
      <c r="Z57" s="10">
        <v>30.1</v>
      </c>
      <c r="AA57" s="10">
        <v>31.03</v>
      </c>
      <c r="AB57" s="95">
        <v>3523800</v>
      </c>
      <c r="AC57" s="10">
        <v>30.72</v>
      </c>
      <c r="AD57" s="2">
        <f t="shared" si="0"/>
        <v>1.2699999999999996</v>
      </c>
      <c r="AE57" s="138">
        <f t="shared" si="1"/>
        <v>1.4196104324859737E-2</v>
      </c>
    </row>
    <row r="58" spans="15:31" x14ac:dyDescent="0.25">
      <c r="O58" s="83">
        <v>0.93</v>
      </c>
      <c r="P58" s="83">
        <f t="shared" si="12"/>
        <v>22.5246</v>
      </c>
      <c r="T58" s="93" t="s">
        <v>109</v>
      </c>
      <c r="U58" s="130" t="s">
        <v>487</v>
      </c>
      <c r="W58" s="133">
        <v>42474</v>
      </c>
      <c r="X58" s="10">
        <v>30.59</v>
      </c>
      <c r="Y58" s="10">
        <v>30.94</v>
      </c>
      <c r="Z58" s="10">
        <v>30.15</v>
      </c>
      <c r="AA58" s="10">
        <v>30.59</v>
      </c>
      <c r="AB58" s="95">
        <v>4094700</v>
      </c>
      <c r="AC58" s="10">
        <v>30.29</v>
      </c>
      <c r="AD58" s="2">
        <f t="shared" si="0"/>
        <v>0.7900000000000027</v>
      </c>
      <c r="AE58" s="138">
        <f t="shared" si="1"/>
        <v>-2.005823358136527E-2</v>
      </c>
    </row>
    <row r="59" spans="15:31" x14ac:dyDescent="0.25">
      <c r="O59" s="83">
        <v>0.92</v>
      </c>
      <c r="P59" s="83">
        <f t="shared" si="12"/>
        <v>22.282399999999999</v>
      </c>
      <c r="W59" s="133">
        <v>42473</v>
      </c>
      <c r="X59" s="10">
        <v>30.85</v>
      </c>
      <c r="Y59" s="10">
        <v>31.46</v>
      </c>
      <c r="Z59" s="10">
        <v>30.55</v>
      </c>
      <c r="AA59" s="10">
        <v>31.22</v>
      </c>
      <c r="AB59" s="95">
        <v>4429600</v>
      </c>
      <c r="AC59" s="10">
        <v>30.91</v>
      </c>
      <c r="AD59" s="2">
        <f t="shared" si="0"/>
        <v>0.91000000000000014</v>
      </c>
      <c r="AE59" s="138">
        <f t="shared" si="1"/>
        <v>2.2156084656084651E-2</v>
      </c>
    </row>
    <row r="60" spans="15:31" x14ac:dyDescent="0.25">
      <c r="O60" s="83">
        <v>0.91</v>
      </c>
      <c r="P60" s="83">
        <f t="shared" si="12"/>
        <v>22.040199999999999</v>
      </c>
      <c r="W60" s="133">
        <v>42472</v>
      </c>
      <c r="X60" s="10">
        <v>30.19</v>
      </c>
      <c r="Y60" s="10">
        <v>30.75</v>
      </c>
      <c r="Z60" s="10">
        <v>29.51</v>
      </c>
      <c r="AA60" s="10">
        <v>30.54</v>
      </c>
      <c r="AB60" s="95">
        <v>3270700</v>
      </c>
      <c r="AC60" s="10">
        <v>30.24</v>
      </c>
      <c r="AD60" s="2">
        <f t="shared" si="0"/>
        <v>1.2399999999999984</v>
      </c>
      <c r="AE60" s="138">
        <f t="shared" si="1"/>
        <v>1.306532663316573E-2</v>
      </c>
    </row>
    <row r="61" spans="15:31" x14ac:dyDescent="0.25">
      <c r="O61" s="83">
        <v>0.9</v>
      </c>
      <c r="P61" s="83">
        <f t="shared" si="12"/>
        <v>21.797999999999998</v>
      </c>
      <c r="W61" s="133">
        <v>42471</v>
      </c>
      <c r="X61" s="10">
        <v>30.15</v>
      </c>
      <c r="Y61" s="10">
        <v>30.75</v>
      </c>
      <c r="Z61" s="10">
        <v>29.82</v>
      </c>
      <c r="AA61" s="10">
        <v>30.15</v>
      </c>
      <c r="AB61" s="95">
        <v>3028300</v>
      </c>
      <c r="AC61" s="10">
        <v>29.85</v>
      </c>
      <c r="AD61" s="2">
        <f t="shared" si="0"/>
        <v>0.92999999999999972</v>
      </c>
      <c r="AE61" s="138">
        <f t="shared" si="1"/>
        <v>1.255088195386711E-2</v>
      </c>
    </row>
    <row r="62" spans="15:31" x14ac:dyDescent="0.25">
      <c r="W62" s="133">
        <v>42468</v>
      </c>
      <c r="X62" s="10">
        <v>29.56</v>
      </c>
      <c r="Y62" s="10">
        <v>30.57</v>
      </c>
      <c r="Z62" s="10">
        <v>29.54</v>
      </c>
      <c r="AA62" s="10">
        <v>29.77</v>
      </c>
      <c r="AB62" s="95">
        <v>3354500</v>
      </c>
      <c r="AC62" s="10">
        <v>29.48</v>
      </c>
      <c r="AD62" s="2">
        <f t="shared" si="0"/>
        <v>1.0300000000000011</v>
      </c>
      <c r="AE62" s="138">
        <f t="shared" si="1"/>
        <v>2.006920415224922E-2</v>
      </c>
    </row>
    <row r="63" spans="15:31" x14ac:dyDescent="0.25">
      <c r="W63" s="133">
        <v>42467</v>
      </c>
      <c r="X63" s="10">
        <v>29.1</v>
      </c>
      <c r="Y63" s="10">
        <v>29.65</v>
      </c>
      <c r="Z63" s="10">
        <v>28.75</v>
      </c>
      <c r="AA63" s="10">
        <v>29.19</v>
      </c>
      <c r="AB63" s="95">
        <v>5144500</v>
      </c>
      <c r="AC63" s="10">
        <v>28.9</v>
      </c>
      <c r="AD63" s="2">
        <f t="shared" si="0"/>
        <v>0.89999999999999858</v>
      </c>
      <c r="AE63" s="138">
        <f t="shared" si="1"/>
        <v>-4.4781260764726882E-3</v>
      </c>
    </row>
    <row r="64" spans="15:31" x14ac:dyDescent="0.25">
      <c r="W64" s="133">
        <v>42466</v>
      </c>
      <c r="X64" s="10">
        <v>29.63</v>
      </c>
      <c r="Y64" s="10">
        <v>30.14</v>
      </c>
      <c r="Z64" s="10">
        <v>28.7</v>
      </c>
      <c r="AA64" s="10">
        <v>29.32</v>
      </c>
      <c r="AB64" s="95">
        <v>4996900</v>
      </c>
      <c r="AC64" s="10">
        <v>29.03</v>
      </c>
      <c r="AD64" s="2">
        <f t="shared" si="0"/>
        <v>1.4400000000000013</v>
      </c>
      <c r="AE64" s="138">
        <f t="shared" si="1"/>
        <v>-2.616571620261654E-2</v>
      </c>
    </row>
    <row r="65" spans="23:31" x14ac:dyDescent="0.25">
      <c r="W65" s="133">
        <v>42465</v>
      </c>
      <c r="X65" s="10">
        <v>30.04</v>
      </c>
      <c r="Y65" s="10">
        <v>31.34</v>
      </c>
      <c r="Z65" s="10">
        <v>29.67</v>
      </c>
      <c r="AA65" s="10">
        <v>30.11</v>
      </c>
      <c r="AB65" s="95">
        <v>4790600</v>
      </c>
      <c r="AC65" s="10">
        <v>29.81</v>
      </c>
      <c r="AD65" s="2">
        <f t="shared" si="0"/>
        <v>1.6699999999999982</v>
      </c>
      <c r="AE65" s="138">
        <f t="shared" si="1"/>
        <v>-3.5275080906148837E-2</v>
      </c>
    </row>
    <row r="66" spans="23:31" x14ac:dyDescent="0.25">
      <c r="W66" s="133">
        <v>42464</v>
      </c>
      <c r="X66" s="10">
        <v>31.89</v>
      </c>
      <c r="Y66" s="10">
        <v>32.32</v>
      </c>
      <c r="Z66" s="10">
        <v>31.08</v>
      </c>
      <c r="AA66" s="10">
        <v>31.21</v>
      </c>
      <c r="AB66" s="95">
        <v>2445500</v>
      </c>
      <c r="AC66" s="10">
        <v>30.9</v>
      </c>
      <c r="AD66" s="2">
        <f t="shared" si="0"/>
        <v>1.240000000000002</v>
      </c>
      <c r="AE66" s="138">
        <f t="shared" si="1"/>
        <v>-2.8607356177302701E-2</v>
      </c>
    </row>
    <row r="67" spans="23:31" x14ac:dyDescent="0.25">
      <c r="W67" s="133">
        <v>42461</v>
      </c>
      <c r="X67" s="10">
        <v>30.87</v>
      </c>
      <c r="Y67" s="10">
        <v>32.28</v>
      </c>
      <c r="Z67" s="10">
        <v>29.9</v>
      </c>
      <c r="AA67" s="10">
        <v>32.130000000000003</v>
      </c>
      <c r="AB67" s="95">
        <v>3874600</v>
      </c>
      <c r="AC67" s="10">
        <v>31.81</v>
      </c>
      <c r="AD67" s="2">
        <f>Y67-Z67</f>
        <v>2.3800000000000026</v>
      </c>
      <c r="AE67" s="138" t="e">
        <f>AC67/#REF!-1</f>
        <v>#REF!</v>
      </c>
    </row>
    <row r="68" spans="23:31" x14ac:dyDescent="0.25">
      <c r="W68" s="133">
        <v>42460</v>
      </c>
      <c r="X68" s="10">
        <v>31.91</v>
      </c>
      <c r="Y68" s="10">
        <v>32.18</v>
      </c>
      <c r="Z68" s="10">
        <v>30.8</v>
      </c>
      <c r="AA68" s="10">
        <v>31.34</v>
      </c>
      <c r="AB68" s="95">
        <v>4166300</v>
      </c>
      <c r="AC68" s="10">
        <v>31.03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553" priority="13">
      <formula>F28&gt;0</formula>
    </cfRule>
    <cfRule type="expression" dxfId="552" priority="14">
      <formula>F28&lt;0</formula>
    </cfRule>
  </conditionalFormatting>
  <conditionalFormatting sqref="Q7">
    <cfRule type="expression" dxfId="551" priority="7">
      <formula>Q7&gt;0</formula>
    </cfRule>
    <cfRule type="expression" dxfId="550" priority="8">
      <formula>Q7&lt;0</formula>
    </cfRule>
  </conditionalFormatting>
  <conditionalFormatting sqref="Q8">
    <cfRule type="expression" dxfId="549" priority="5">
      <formula>Q8&gt;0</formula>
    </cfRule>
    <cfRule type="expression" dxfId="548" priority="6">
      <formula>Q8&lt;0</formula>
    </cfRule>
  </conditionalFormatting>
  <conditionalFormatting sqref="F25:F27">
    <cfRule type="expression" dxfId="547" priority="3">
      <formula>F25&gt;0</formula>
    </cfRule>
    <cfRule type="expression" dxfId="546" priority="4">
      <formula>F25&lt;0</formula>
    </cfRule>
  </conditionalFormatting>
  <conditionalFormatting sqref="H25:H27">
    <cfRule type="expression" dxfId="545" priority="1">
      <formula>H25&gt;0</formula>
    </cfRule>
    <cfRule type="expression" dxfId="5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131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6000</v>
      </c>
      <c r="W2" s="133">
        <v>42552</v>
      </c>
      <c r="X2" s="10">
        <v>14.88</v>
      </c>
      <c r="Y2" s="10">
        <v>15.84</v>
      </c>
      <c r="Z2" s="10">
        <v>14.85</v>
      </c>
      <c r="AA2" s="10">
        <v>15.68</v>
      </c>
      <c r="AB2" s="95">
        <v>19887000</v>
      </c>
      <c r="AC2" s="10">
        <v>15.68</v>
      </c>
      <c r="AE2" s="138">
        <f t="shared" ref="AE2:AE14" si="0">AC2/AC3-1</f>
        <v>4.4636908727514912E-2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(F174-K174-M174)/Q2)</f>
        <v>17.668244833333155</v>
      </c>
      <c r="W3" s="133">
        <v>42551</v>
      </c>
      <c r="X3" s="10">
        <v>15.02</v>
      </c>
      <c r="Y3" s="10">
        <v>15.15</v>
      </c>
      <c r="Z3" s="10">
        <v>14.76</v>
      </c>
      <c r="AA3" s="10">
        <v>15.01</v>
      </c>
      <c r="AB3" s="95">
        <v>15299900</v>
      </c>
      <c r="AC3" s="10">
        <v>15.01</v>
      </c>
      <c r="AE3" s="138">
        <f t="shared" si="0"/>
        <v>-8.5865257595773015E-3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15.68</v>
      </c>
      <c r="W4" s="133">
        <v>42550</v>
      </c>
      <c r="X4" s="10">
        <v>15.02</v>
      </c>
      <c r="Y4" s="10">
        <v>15.45</v>
      </c>
      <c r="Z4" s="10">
        <v>14.84</v>
      </c>
      <c r="AA4" s="10">
        <v>15.14</v>
      </c>
      <c r="AB4" s="95">
        <v>24139900</v>
      </c>
      <c r="AC4" s="10">
        <v>15.14</v>
      </c>
      <c r="AE4" s="138">
        <f t="shared" si="0"/>
        <v>2.4357239512855289E-2</v>
      </c>
      <c r="AJ4" s="247"/>
      <c r="AL4" s="245"/>
      <c r="AO4" s="245"/>
    </row>
    <row r="5" spans="1:41" x14ac:dyDescent="0.25">
      <c r="B5" s="50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342</v>
      </c>
      <c r="O5" s="11" t="s">
        <v>67</v>
      </c>
      <c r="Q5" s="3">
        <f>Q4*Q2</f>
        <v>94080</v>
      </c>
      <c r="T5" s="67"/>
      <c r="W5" s="133">
        <v>42549</v>
      </c>
      <c r="X5" s="10">
        <v>14.28</v>
      </c>
      <c r="Y5" s="10">
        <v>14.83</v>
      </c>
      <c r="Z5" s="10">
        <v>14.17</v>
      </c>
      <c r="AA5" s="10">
        <v>14.78</v>
      </c>
      <c r="AB5" s="95">
        <v>18906000</v>
      </c>
      <c r="AC5" s="10">
        <v>14.78</v>
      </c>
      <c r="AE5" s="138">
        <f t="shared" si="0"/>
        <v>8.1991215226939973E-2</v>
      </c>
    </row>
    <row r="6" spans="1:41" x14ac:dyDescent="0.25">
      <c r="B6" s="50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106009.46899999894</v>
      </c>
      <c r="W6" s="133">
        <v>42548</v>
      </c>
      <c r="X6" s="10">
        <v>14.3</v>
      </c>
      <c r="Y6" s="10">
        <v>14.42</v>
      </c>
      <c r="Z6" s="10">
        <v>13.12</v>
      </c>
      <c r="AA6" s="10">
        <v>13.66</v>
      </c>
      <c r="AB6" s="95">
        <v>23889600</v>
      </c>
      <c r="AC6" s="10">
        <v>13.66</v>
      </c>
      <c r="AE6" s="138">
        <f t="shared" si="0"/>
        <v>-6.3742289239204886E-2</v>
      </c>
    </row>
    <row r="7" spans="1:41" ht="15.75" x14ac:dyDescent="0.25">
      <c r="B7" s="50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-11929.468999998877</v>
      </c>
      <c r="R7" s="368"/>
      <c r="U7" s="186"/>
      <c r="W7" s="133">
        <v>42545</v>
      </c>
      <c r="X7" s="10">
        <v>14.31</v>
      </c>
      <c r="Y7" s="10">
        <v>14.94</v>
      </c>
      <c r="Z7" s="10">
        <v>14.28</v>
      </c>
      <c r="AA7" s="10">
        <v>14.59</v>
      </c>
      <c r="AB7" s="95">
        <v>33205700</v>
      </c>
      <c r="AC7" s="10">
        <v>14.59</v>
      </c>
      <c r="AE7" s="138">
        <f t="shared" si="0"/>
        <v>-4.4531761624099553E-2</v>
      </c>
    </row>
    <row r="8" spans="1:41" x14ac:dyDescent="0.25">
      <c r="B8" s="50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K174+M174-F174+Q2*Q4</f>
        <v>-11929.468999998877</v>
      </c>
      <c r="W8" s="133">
        <v>42544</v>
      </c>
      <c r="X8" s="10">
        <v>15.02</v>
      </c>
      <c r="Y8" s="10">
        <v>15.28</v>
      </c>
      <c r="Z8" s="10">
        <v>14.78</v>
      </c>
      <c r="AA8" s="10">
        <v>15.27</v>
      </c>
      <c r="AB8" s="95">
        <v>19459300</v>
      </c>
      <c r="AC8" s="10">
        <v>15.27</v>
      </c>
      <c r="AE8" s="138">
        <f t="shared" si="0"/>
        <v>3.5254237288135482E-2</v>
      </c>
    </row>
    <row r="9" spans="1:41" x14ac:dyDescent="0.25">
      <c r="B9" s="50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253</v>
      </c>
      <c r="Q9" s="138">
        <f>IF(Q2=0, 0, Q8/Q6)</f>
        <v>-0.11253210786292116</v>
      </c>
      <c r="W9" s="133">
        <v>42543</v>
      </c>
      <c r="X9" s="10">
        <v>15.13</v>
      </c>
      <c r="Y9" s="10">
        <v>15.32</v>
      </c>
      <c r="Z9" s="10">
        <v>14.56</v>
      </c>
      <c r="AA9" s="10">
        <v>14.75</v>
      </c>
      <c r="AB9" s="95">
        <v>21226000</v>
      </c>
      <c r="AC9" s="10">
        <v>14.75</v>
      </c>
      <c r="AE9" s="138">
        <f t="shared" si="0"/>
        <v>-2.2531477799867417E-2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252</v>
      </c>
      <c r="P10" s="34"/>
      <c r="Q10" s="2">
        <f>M30</f>
        <v>0</v>
      </c>
      <c r="W10" s="133">
        <v>42542</v>
      </c>
      <c r="X10" s="10">
        <v>14.74</v>
      </c>
      <c r="Y10" s="10">
        <v>15.18</v>
      </c>
      <c r="Z10" s="10">
        <v>14.2</v>
      </c>
      <c r="AA10" s="10">
        <v>15.09</v>
      </c>
      <c r="AB10" s="95">
        <v>34051100</v>
      </c>
      <c r="AC10" s="10">
        <v>15.09</v>
      </c>
      <c r="AE10" s="138">
        <f t="shared" si="0"/>
        <v>4.2127071823204298E-2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42541</v>
      </c>
      <c r="X11" s="10">
        <v>13.85</v>
      </c>
      <c r="Y11" s="10">
        <v>14.73</v>
      </c>
      <c r="Z11" s="10">
        <v>13.83</v>
      </c>
      <c r="AA11" s="10">
        <v>14.48</v>
      </c>
      <c r="AB11" s="95">
        <v>39483100</v>
      </c>
      <c r="AC11" s="10">
        <v>14.48</v>
      </c>
      <c r="AE11" s="138">
        <f t="shared" si="0"/>
        <v>0.10030395136778125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42538</v>
      </c>
      <c r="X12" s="10">
        <v>12.98</v>
      </c>
      <c r="Y12" s="10">
        <v>13.38</v>
      </c>
      <c r="Z12" s="10">
        <v>12.93</v>
      </c>
      <c r="AA12" s="10">
        <v>13.16</v>
      </c>
      <c r="AB12" s="95">
        <v>17773800</v>
      </c>
      <c r="AC12" s="10">
        <v>13.16</v>
      </c>
      <c r="AE12" s="138">
        <f t="shared" si="0"/>
        <v>3.8674033149171283E-2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42537</v>
      </c>
      <c r="X13" s="10">
        <v>12.9</v>
      </c>
      <c r="Y13" s="10">
        <v>12.91</v>
      </c>
      <c r="Z13" s="10">
        <v>12.22</v>
      </c>
      <c r="AA13" s="10">
        <v>12.67</v>
      </c>
      <c r="AB13" s="95">
        <v>16719200</v>
      </c>
      <c r="AC13" s="10">
        <v>12.67</v>
      </c>
      <c r="AE13" s="138">
        <f t="shared" si="0"/>
        <v>-2.9862174578866862E-2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42536</v>
      </c>
      <c r="X14" s="10">
        <v>13.06</v>
      </c>
      <c r="Y14" s="10">
        <v>13.49</v>
      </c>
      <c r="Z14" s="10">
        <v>12.89</v>
      </c>
      <c r="AA14" s="10">
        <v>13.06</v>
      </c>
      <c r="AB14" s="95">
        <v>13022500</v>
      </c>
      <c r="AC14" s="10">
        <v>13.06</v>
      </c>
      <c r="AE14" s="138">
        <f t="shared" si="0"/>
        <v>-1.2849584278155746E-2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0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42535</v>
      </c>
      <c r="X15" s="10">
        <v>13.26</v>
      </c>
      <c r="Y15" s="10">
        <v>13.5</v>
      </c>
      <c r="Z15" s="10">
        <v>12.84</v>
      </c>
      <c r="AA15" s="10">
        <v>13.23</v>
      </c>
      <c r="AB15" s="95">
        <v>12083100</v>
      </c>
      <c r="AC15" s="10">
        <v>13.23</v>
      </c>
      <c r="AE15" s="138">
        <f>AC15/AC16-1</f>
        <v>-3.7650602409637912E-3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0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42534</v>
      </c>
      <c r="X16" s="10">
        <v>13.24</v>
      </c>
      <c r="Y16" s="10">
        <v>13.71</v>
      </c>
      <c r="Z16" s="10">
        <v>13.15</v>
      </c>
      <c r="AA16" s="10">
        <v>13.28</v>
      </c>
      <c r="AB16" s="95">
        <v>17011200</v>
      </c>
      <c r="AC16" s="10">
        <v>13.28</v>
      </c>
      <c r="AE16" s="138">
        <f t="shared" ref="AE16:AE67" si="4">AC16/AC17-1</f>
        <v>-1.0432190760059634E-2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42531</v>
      </c>
      <c r="X17" s="10">
        <v>13.97</v>
      </c>
      <c r="Y17" s="10">
        <v>13.99</v>
      </c>
      <c r="Z17" s="10">
        <v>13.4</v>
      </c>
      <c r="AA17" s="10">
        <v>13.42</v>
      </c>
      <c r="AB17" s="95">
        <v>16725400</v>
      </c>
      <c r="AC17" s="10">
        <v>13.42</v>
      </c>
      <c r="AE17" s="138">
        <f t="shared" si="4"/>
        <v>-5.8906030855539915E-2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42530</v>
      </c>
      <c r="X18" s="10">
        <v>14.18</v>
      </c>
      <c r="Y18" s="10">
        <v>14.47</v>
      </c>
      <c r="Z18" s="10">
        <v>14.1</v>
      </c>
      <c r="AA18" s="10">
        <v>14.26</v>
      </c>
      <c r="AB18" s="95">
        <v>14092600</v>
      </c>
      <c r="AC18" s="10">
        <v>14.26</v>
      </c>
      <c r="AE18" s="138">
        <f t="shared" si="4"/>
        <v>-1.8582243633860962E-2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42529</v>
      </c>
      <c r="X19" s="10">
        <v>15</v>
      </c>
      <c r="Y19" s="10">
        <v>15.15</v>
      </c>
      <c r="Z19" s="10">
        <v>14.42</v>
      </c>
      <c r="AA19" s="10">
        <v>14.53</v>
      </c>
      <c r="AB19" s="95">
        <v>20201500</v>
      </c>
      <c r="AC19" s="10">
        <v>14.53</v>
      </c>
      <c r="AE19" s="138">
        <f t="shared" si="4"/>
        <v>-6.1559507523939461E-3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42528</v>
      </c>
      <c r="X20" s="10">
        <v>14.15</v>
      </c>
      <c r="Y20" s="10">
        <v>14.75</v>
      </c>
      <c r="Z20" s="10">
        <v>13.97</v>
      </c>
      <c r="AA20" s="10">
        <v>14.62</v>
      </c>
      <c r="AB20" s="95">
        <v>24135700</v>
      </c>
      <c r="AC20" s="10">
        <v>14.62</v>
      </c>
      <c r="AE20" s="138">
        <f t="shared" si="4"/>
        <v>4.7277936962750511E-2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42527</v>
      </c>
      <c r="X21" s="10">
        <v>13.65</v>
      </c>
      <c r="Y21" s="10">
        <v>14</v>
      </c>
      <c r="Z21" s="10">
        <v>13.52</v>
      </c>
      <c r="AA21" s="10">
        <v>13.96</v>
      </c>
      <c r="AB21" s="95">
        <v>16283900</v>
      </c>
      <c r="AC21" s="10">
        <v>13.96</v>
      </c>
      <c r="AE21" s="138">
        <f t="shared" si="4"/>
        <v>4.8048048048048075E-2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42524</v>
      </c>
      <c r="X22" s="10">
        <v>13.36</v>
      </c>
      <c r="Y22" s="10">
        <v>13.57</v>
      </c>
      <c r="Z22" s="10">
        <v>13.07</v>
      </c>
      <c r="AA22" s="10">
        <v>13.32</v>
      </c>
      <c r="AB22" s="95">
        <v>14754400</v>
      </c>
      <c r="AC22" s="10">
        <v>13.32</v>
      </c>
      <c r="AE22" s="138">
        <f t="shared" si="4"/>
        <v>-4.484304932735439E-3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42523</v>
      </c>
      <c r="X23" s="10">
        <v>13.01</v>
      </c>
      <c r="Y23" s="10">
        <v>13.47</v>
      </c>
      <c r="Z23" s="10">
        <v>12.96</v>
      </c>
      <c r="AA23" s="10">
        <v>13.38</v>
      </c>
      <c r="AB23" s="95">
        <v>13955800</v>
      </c>
      <c r="AC23" s="10">
        <v>13.38</v>
      </c>
      <c r="AE23" s="138">
        <f t="shared" si="4"/>
        <v>1.133786848072571E-2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42522</v>
      </c>
      <c r="X24" s="10">
        <v>12.88</v>
      </c>
      <c r="Y24" s="10">
        <v>13.32</v>
      </c>
      <c r="Z24" s="10">
        <v>12.68</v>
      </c>
      <c r="AA24" s="10">
        <v>13.23</v>
      </c>
      <c r="AB24" s="95">
        <v>17098100</v>
      </c>
      <c r="AC24" s="10">
        <v>13.23</v>
      </c>
      <c r="AE24" s="138">
        <f t="shared" si="4"/>
        <v>1.2241775057383331E-2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42521</v>
      </c>
      <c r="X25" s="10">
        <v>13.11</v>
      </c>
      <c r="Y25" s="10">
        <v>13.59</v>
      </c>
      <c r="Z25" s="10">
        <v>12.94</v>
      </c>
      <c r="AA25" s="10">
        <v>13.07</v>
      </c>
      <c r="AB25" s="95">
        <v>19137600</v>
      </c>
      <c r="AC25" s="10">
        <v>13.07</v>
      </c>
      <c r="AE25" s="138">
        <f t="shared" si="4"/>
        <v>1.317829457364339E-2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42517</v>
      </c>
      <c r="X26" s="10">
        <v>13.06</v>
      </c>
      <c r="Y26" s="10">
        <v>13.1</v>
      </c>
      <c r="Z26" s="10">
        <v>12.77</v>
      </c>
      <c r="AA26" s="10">
        <v>12.9</v>
      </c>
      <c r="AB26" s="95">
        <v>16005000</v>
      </c>
      <c r="AC26" s="10">
        <v>12.9</v>
      </c>
      <c r="AE26" s="138">
        <f t="shared" si="4"/>
        <v>-2.0501138952163989E-2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42516</v>
      </c>
      <c r="X27" s="10">
        <v>13.8</v>
      </c>
      <c r="Y27" s="10">
        <v>13.89</v>
      </c>
      <c r="Z27" s="10">
        <v>13.17</v>
      </c>
      <c r="AA27" s="10">
        <v>13.17</v>
      </c>
      <c r="AB27" s="95">
        <v>17171000</v>
      </c>
      <c r="AC27" s="10">
        <v>13.17</v>
      </c>
      <c r="AE27" s="138">
        <f t="shared" si="4"/>
        <v>-2.7326440177252498E-2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42515</v>
      </c>
      <c r="X28" s="10">
        <v>13.23</v>
      </c>
      <c r="Y28" s="10">
        <v>13.6</v>
      </c>
      <c r="Z28" s="10">
        <v>13.14</v>
      </c>
      <c r="AA28" s="10">
        <v>13.54</v>
      </c>
      <c r="AB28" s="95">
        <v>16999500</v>
      </c>
      <c r="AC28" s="10">
        <v>13.54</v>
      </c>
      <c r="AE28" s="138">
        <f t="shared" si="4"/>
        <v>3.9938556067588227E-2</v>
      </c>
    </row>
    <row r="29" spans="1:31" x14ac:dyDescent="0.25">
      <c r="B29" s="74">
        <v>42240</v>
      </c>
      <c r="C29" s="4">
        <v>100</v>
      </c>
      <c r="D29" s="253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42514</v>
      </c>
      <c r="X29" s="10">
        <v>13.24</v>
      </c>
      <c r="Y29" s="10">
        <v>13.3</v>
      </c>
      <c r="Z29" s="10">
        <v>12.9</v>
      </c>
      <c r="AA29" s="10">
        <v>13.02</v>
      </c>
      <c r="AB29" s="95">
        <v>18329300</v>
      </c>
      <c r="AC29" s="10">
        <v>13.02</v>
      </c>
      <c r="AE29" s="138">
        <f t="shared" si="4"/>
        <v>-1.2888551933282755E-2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42513</v>
      </c>
      <c r="X30" s="10">
        <v>12.87</v>
      </c>
      <c r="Y30" s="10">
        <v>13.29</v>
      </c>
      <c r="Z30" s="10">
        <v>12.83</v>
      </c>
      <c r="AA30" s="10">
        <v>13.19</v>
      </c>
      <c r="AB30" s="95">
        <v>16841300</v>
      </c>
      <c r="AC30" s="10">
        <v>13.19</v>
      </c>
      <c r="AE30" s="138">
        <f t="shared" si="4"/>
        <v>6.1022120518687828E-3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42510</v>
      </c>
      <c r="X31" s="10">
        <v>12.83</v>
      </c>
      <c r="Y31" s="10">
        <v>13.11</v>
      </c>
      <c r="Z31" s="10">
        <v>12.58</v>
      </c>
      <c r="AA31" s="10">
        <v>13.11</v>
      </c>
      <c r="AB31" s="95">
        <v>17159900</v>
      </c>
      <c r="AC31" s="10">
        <v>13.11</v>
      </c>
      <c r="AE31" s="138">
        <f t="shared" si="4"/>
        <v>2.9042386185243352E-2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42509</v>
      </c>
      <c r="X32" s="10">
        <v>12.35</v>
      </c>
      <c r="Y32" s="10">
        <v>12.88</v>
      </c>
      <c r="Z32" s="10">
        <v>12.11</v>
      </c>
      <c r="AA32" s="10">
        <v>12.74</v>
      </c>
      <c r="AB32" s="95">
        <v>17303600</v>
      </c>
      <c r="AC32" s="10">
        <v>12.74</v>
      </c>
      <c r="AE32" s="138">
        <f t="shared" si="4"/>
        <v>6.3191153238546516E-3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42508</v>
      </c>
      <c r="X33" s="10">
        <v>12.78</v>
      </c>
      <c r="Y33" s="10">
        <v>13.08</v>
      </c>
      <c r="Z33" s="10">
        <v>12.56</v>
      </c>
      <c r="AA33" s="10">
        <v>12.66</v>
      </c>
      <c r="AB33" s="95">
        <v>15051500</v>
      </c>
      <c r="AC33" s="10">
        <v>12.66</v>
      </c>
      <c r="AE33" s="138">
        <f t="shared" si="4"/>
        <v>-1.5552099533436947E-2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42507</v>
      </c>
      <c r="X34" s="10">
        <v>12.9</v>
      </c>
      <c r="Y34" s="10">
        <v>13.2</v>
      </c>
      <c r="Z34" s="10">
        <v>12.68</v>
      </c>
      <c r="AA34" s="10">
        <v>12.86</v>
      </c>
      <c r="AB34" s="95">
        <v>16167200</v>
      </c>
      <c r="AC34" s="10">
        <v>12.86</v>
      </c>
      <c r="AE34" s="138">
        <f t="shared" si="4"/>
        <v>6.259780907668322E-3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42506</v>
      </c>
      <c r="X35" s="10">
        <v>12.77</v>
      </c>
      <c r="Y35" s="10">
        <v>13.13</v>
      </c>
      <c r="Z35" s="10">
        <v>12.7</v>
      </c>
      <c r="AA35" s="10">
        <v>12.78</v>
      </c>
      <c r="AB35" s="95">
        <v>17294200</v>
      </c>
      <c r="AC35" s="10">
        <v>12.78</v>
      </c>
      <c r="AE35" s="138" t="e">
        <f t="shared" si="4"/>
        <v>#DIV/0!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42506</v>
      </c>
      <c r="X36" s="10" t="s">
        <v>160</v>
      </c>
      <c r="Y36" s="10"/>
      <c r="Z36" s="10"/>
      <c r="AA36" s="10"/>
      <c r="AB36" s="95"/>
      <c r="AC36" s="10"/>
      <c r="AE36" s="138">
        <f t="shared" si="4"/>
        <v>-1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42503</v>
      </c>
      <c r="X37" s="10">
        <v>12.24</v>
      </c>
      <c r="Y37" s="10">
        <v>12.61</v>
      </c>
      <c r="Z37" s="10">
        <v>12.18</v>
      </c>
      <c r="AA37" s="10">
        <v>12.3</v>
      </c>
      <c r="AB37" s="95">
        <v>15099200</v>
      </c>
      <c r="AC37" s="10">
        <v>12.25</v>
      </c>
      <c r="AE37" s="138">
        <f t="shared" si="4"/>
        <v>-2.4429967426710109E-3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42502</v>
      </c>
      <c r="X38" s="10">
        <v>12.73</v>
      </c>
      <c r="Y38" s="10">
        <v>13.14</v>
      </c>
      <c r="Z38" s="10">
        <v>12.16</v>
      </c>
      <c r="AA38" s="10">
        <v>12.33</v>
      </c>
      <c r="AB38" s="95">
        <v>25073700</v>
      </c>
      <c r="AC38" s="10">
        <v>12.28</v>
      </c>
      <c r="AE38" s="138">
        <f t="shared" si="4"/>
        <v>-1.0475423045930743E-2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42501</v>
      </c>
      <c r="X39" s="10">
        <v>11.91</v>
      </c>
      <c r="Y39" s="10">
        <v>12.83</v>
      </c>
      <c r="Z39" s="10">
        <v>11.58</v>
      </c>
      <c r="AA39" s="10">
        <v>12.46</v>
      </c>
      <c r="AB39" s="95">
        <v>22812100</v>
      </c>
      <c r="AC39" s="10">
        <v>12.41</v>
      </c>
      <c r="AE39" s="138">
        <f t="shared" si="4"/>
        <v>4.3734230445752642E-2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42500</v>
      </c>
      <c r="X40" s="10">
        <v>11.54</v>
      </c>
      <c r="Y40" s="10">
        <v>11.95</v>
      </c>
      <c r="Z40" s="10">
        <v>11.46</v>
      </c>
      <c r="AA40" s="10">
        <v>11.94</v>
      </c>
      <c r="AB40" s="95">
        <v>17102300</v>
      </c>
      <c r="AC40" s="10">
        <v>11.89</v>
      </c>
      <c r="AE40" s="138">
        <f t="shared" si="4"/>
        <v>4.3898156277436318E-2</v>
      </c>
    </row>
    <row r="41" spans="2:31" ht="20.25" thickBot="1" x14ac:dyDescent="0.35">
      <c r="B41" s="499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5" t="s">
        <v>78</v>
      </c>
      <c r="P41" s="495"/>
      <c r="W41" s="133">
        <v>42499</v>
      </c>
      <c r="X41" s="10">
        <v>11.89</v>
      </c>
      <c r="Y41" s="10">
        <v>11.96</v>
      </c>
      <c r="Z41" s="10">
        <v>11.28</v>
      </c>
      <c r="AA41" s="10">
        <v>11.44</v>
      </c>
      <c r="AB41" s="95">
        <v>21257600</v>
      </c>
      <c r="AC41" s="10">
        <v>11.39</v>
      </c>
      <c r="AE41" s="138">
        <f t="shared" si="4"/>
        <v>-4.9248747913188673E-2</v>
      </c>
    </row>
    <row r="42" spans="2:31" ht="21" thickTop="1" thickBot="1" x14ac:dyDescent="0.35">
      <c r="B42" s="499"/>
      <c r="C42" s="4">
        <v>340</v>
      </c>
      <c r="D42" s="253">
        <v>17.8</v>
      </c>
      <c r="E42" s="3">
        <v>0</v>
      </c>
      <c r="F42" s="3">
        <f t="shared" si="1"/>
        <v>6052</v>
      </c>
      <c r="G42" s="497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19.1296</v>
      </c>
      <c r="T42" s="134" t="s">
        <v>92</v>
      </c>
      <c r="W42" s="133">
        <v>42496</v>
      </c>
      <c r="X42" s="10">
        <v>11.87</v>
      </c>
      <c r="Y42" s="10">
        <v>12.54</v>
      </c>
      <c r="Z42" s="10">
        <v>11.78</v>
      </c>
      <c r="AA42" s="10">
        <v>12.03</v>
      </c>
      <c r="AB42" s="95">
        <v>21632800</v>
      </c>
      <c r="AC42" s="10">
        <v>11.98</v>
      </c>
      <c r="AE42" s="138">
        <f t="shared" si="4"/>
        <v>-3.3277870216305017E-3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49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18.972799999999999</v>
      </c>
      <c r="T43" s="135" t="s">
        <v>98</v>
      </c>
      <c r="U43" s="129">
        <v>13.02</v>
      </c>
      <c r="W43" s="133">
        <v>42495</v>
      </c>
      <c r="X43" s="10">
        <v>12.75</v>
      </c>
      <c r="Y43" s="10">
        <v>12.81</v>
      </c>
      <c r="Z43" s="10">
        <v>11.89</v>
      </c>
      <c r="AA43" s="10">
        <v>12.07</v>
      </c>
      <c r="AB43" s="95">
        <v>26903700</v>
      </c>
      <c r="AC43" s="10">
        <v>12.02</v>
      </c>
      <c r="AE43" s="138">
        <f t="shared" si="4"/>
        <v>-8.2508250825081841E-3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18.815999999999999</v>
      </c>
      <c r="T44" s="136" t="s">
        <v>99</v>
      </c>
      <c r="U44" s="130">
        <v>13.23</v>
      </c>
      <c r="W44" s="133">
        <v>42494</v>
      </c>
      <c r="X44" s="10">
        <v>12.85</v>
      </c>
      <c r="Y44" s="10">
        <v>13.08</v>
      </c>
      <c r="Z44" s="10">
        <v>12.09</v>
      </c>
      <c r="AA44" s="10">
        <v>12.17</v>
      </c>
      <c r="AB44" s="95">
        <v>25287700</v>
      </c>
      <c r="AC44" s="10">
        <v>12.12</v>
      </c>
      <c r="AE44" s="138">
        <f t="shared" si="4"/>
        <v>-4.8665620094191619E-2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18.659199999999998</v>
      </c>
      <c r="T45" s="136" t="s">
        <v>100</v>
      </c>
      <c r="U45" s="130" t="s">
        <v>263</v>
      </c>
      <c r="W45" s="133">
        <v>42493</v>
      </c>
      <c r="X45" s="10">
        <v>13.14</v>
      </c>
      <c r="Y45" s="10">
        <v>13.39</v>
      </c>
      <c r="Z45" s="10">
        <v>12.51</v>
      </c>
      <c r="AA45" s="10">
        <v>12.79</v>
      </c>
      <c r="AB45" s="95">
        <v>25388300</v>
      </c>
      <c r="AC45" s="10">
        <v>12.74</v>
      </c>
      <c r="AE45" s="138">
        <f t="shared" si="4"/>
        <v>-5.5596738324684924E-2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18.502399999999998</v>
      </c>
      <c r="T46" s="136" t="s">
        <v>101</v>
      </c>
      <c r="U46" s="130" t="s">
        <v>264</v>
      </c>
      <c r="W46" s="133">
        <v>42492</v>
      </c>
      <c r="X46" s="10">
        <v>14.02</v>
      </c>
      <c r="Y46" s="10">
        <v>14.08</v>
      </c>
      <c r="Z46" s="10">
        <v>13.12</v>
      </c>
      <c r="AA46" s="10">
        <v>13.55</v>
      </c>
      <c r="AB46" s="95">
        <v>26223900</v>
      </c>
      <c r="AC46" s="10">
        <v>13.49</v>
      </c>
      <c r="AE46" s="138">
        <f t="shared" si="4"/>
        <v>-3.8488952245188779E-2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18.345599999999997</v>
      </c>
      <c r="T47" s="136" t="s">
        <v>102</v>
      </c>
      <c r="U47" s="130">
        <v>14.88</v>
      </c>
      <c r="W47" s="133">
        <v>42489</v>
      </c>
      <c r="X47" s="10">
        <v>14.54</v>
      </c>
      <c r="Y47" s="10">
        <v>14.88</v>
      </c>
      <c r="Z47" s="10">
        <v>13.72</v>
      </c>
      <c r="AA47" s="10">
        <v>14.09</v>
      </c>
      <c r="AB47" s="95">
        <v>27966600</v>
      </c>
      <c r="AC47" s="10">
        <v>14.03</v>
      </c>
      <c r="AE47" s="138">
        <f t="shared" si="4"/>
        <v>-1.8194541637508777E-2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18.188799999999997</v>
      </c>
      <c r="T48" s="136" t="s">
        <v>103</v>
      </c>
      <c r="U48" s="130">
        <v>2.3886599999999998</v>
      </c>
      <c r="W48" s="133">
        <v>42488</v>
      </c>
      <c r="X48" s="10">
        <v>14.79</v>
      </c>
      <c r="Y48" s="10">
        <v>15.07</v>
      </c>
      <c r="Z48" s="10">
        <v>14.33</v>
      </c>
      <c r="AA48" s="10">
        <v>14.35</v>
      </c>
      <c r="AB48" s="95">
        <v>21467700</v>
      </c>
      <c r="AC48" s="10">
        <v>14.29</v>
      </c>
      <c r="AE48" s="138">
        <f t="shared" si="4"/>
        <v>-3.3152909336941816E-2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18.032</v>
      </c>
      <c r="T49" s="136" t="s">
        <v>123</v>
      </c>
      <c r="U49" s="130" t="s">
        <v>241</v>
      </c>
      <c r="W49" s="133">
        <v>42487</v>
      </c>
      <c r="X49" s="10">
        <v>14.7</v>
      </c>
      <c r="Y49" s="10">
        <v>15.15</v>
      </c>
      <c r="Z49" s="10">
        <v>14.46</v>
      </c>
      <c r="AA49" s="10">
        <v>14.84</v>
      </c>
      <c r="AB49" s="95">
        <v>29916300</v>
      </c>
      <c r="AC49" s="10">
        <v>14.78</v>
      </c>
      <c r="AE49" s="138">
        <f t="shared" si="4"/>
        <v>2.7816411682892728E-2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17.8752</v>
      </c>
      <c r="T50" s="136"/>
      <c r="U50" s="130"/>
      <c r="W50" s="133">
        <v>42486</v>
      </c>
      <c r="X50" s="10">
        <v>14.09</v>
      </c>
      <c r="Y50" s="10">
        <v>14.54</v>
      </c>
      <c r="Z50" s="10">
        <v>13.88</v>
      </c>
      <c r="AA50" s="10">
        <v>14.44</v>
      </c>
      <c r="AB50" s="95">
        <v>24287400</v>
      </c>
      <c r="AC50" s="10">
        <v>14.38</v>
      </c>
      <c r="AE50" s="138">
        <f t="shared" si="4"/>
        <v>4.42992011619463E-2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17.718399999999999</v>
      </c>
      <c r="T51" s="136" t="s">
        <v>105</v>
      </c>
      <c r="U51" s="130" t="s">
        <v>265</v>
      </c>
      <c r="W51" s="133">
        <v>42485</v>
      </c>
      <c r="X51" s="10">
        <v>14.25</v>
      </c>
      <c r="Y51" s="10">
        <v>14.29</v>
      </c>
      <c r="Z51" s="10">
        <v>13.71</v>
      </c>
      <c r="AA51" s="10">
        <v>13.83</v>
      </c>
      <c r="AB51" s="95">
        <v>21634000</v>
      </c>
      <c r="AC51" s="10">
        <v>13.77</v>
      </c>
      <c r="AE51" s="138">
        <f t="shared" si="4"/>
        <v>-3.5714285714285698E-2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17.561600000000002</v>
      </c>
      <c r="T52" s="136" t="s">
        <v>106</v>
      </c>
      <c r="U52" s="130" t="s">
        <v>266</v>
      </c>
      <c r="W52" s="133">
        <v>42482</v>
      </c>
      <c r="X52" s="10">
        <v>13.97</v>
      </c>
      <c r="Y52" s="10">
        <v>14.4</v>
      </c>
      <c r="Z52" s="10">
        <v>13.95</v>
      </c>
      <c r="AA52" s="10">
        <v>14.34</v>
      </c>
      <c r="AB52" s="95">
        <v>26857200</v>
      </c>
      <c r="AC52" s="10">
        <v>14.28</v>
      </c>
      <c r="AE52" s="138">
        <f t="shared" si="4"/>
        <v>3.4782608695651973E-2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0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17.404800000000002</v>
      </c>
      <c r="T53" s="136" t="s">
        <v>107</v>
      </c>
      <c r="U53" s="131">
        <v>16999922</v>
      </c>
      <c r="W53" s="133">
        <v>42481</v>
      </c>
      <c r="X53" s="10">
        <v>14.18</v>
      </c>
      <c r="Y53" s="10">
        <v>14.25</v>
      </c>
      <c r="Z53" s="10">
        <v>13.77</v>
      </c>
      <c r="AA53" s="10">
        <v>13.86</v>
      </c>
      <c r="AB53" s="95">
        <v>23557000</v>
      </c>
      <c r="AC53" s="10">
        <v>13.8</v>
      </c>
      <c r="AE53" s="138">
        <f t="shared" si="4"/>
        <v>-1.4285714285714235E-2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17.248000000000001</v>
      </c>
      <c r="T54" s="136" t="s">
        <v>110</v>
      </c>
      <c r="U54" s="131">
        <v>32437100</v>
      </c>
      <c r="W54" s="133">
        <v>42480</v>
      </c>
      <c r="X54" s="10">
        <v>13.89</v>
      </c>
      <c r="Y54" s="10">
        <v>14.35</v>
      </c>
      <c r="Z54" s="10">
        <v>13.51</v>
      </c>
      <c r="AA54" s="10">
        <v>14.06</v>
      </c>
      <c r="AB54" s="95">
        <v>26467000</v>
      </c>
      <c r="AC54" s="10">
        <v>14</v>
      </c>
      <c r="AE54" s="138">
        <f t="shared" si="4"/>
        <v>7.9193664506838068E-3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0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17.091200000000001</v>
      </c>
      <c r="T55" s="136" t="s">
        <v>108</v>
      </c>
      <c r="U55" s="130" t="s">
        <v>267</v>
      </c>
      <c r="W55" s="133">
        <v>42479</v>
      </c>
      <c r="X55" s="10">
        <v>13.54</v>
      </c>
      <c r="Y55" s="10">
        <v>14.17</v>
      </c>
      <c r="Z55" s="10">
        <v>13.45</v>
      </c>
      <c r="AA55" s="10">
        <v>13.95</v>
      </c>
      <c r="AB55" s="95">
        <v>27614400</v>
      </c>
      <c r="AC55" s="10">
        <v>13.89</v>
      </c>
      <c r="AE55" s="138">
        <f t="shared" si="4"/>
        <v>4.3576258452291405E-2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16.9344</v>
      </c>
      <c r="T56" s="136" t="s">
        <v>111</v>
      </c>
      <c r="U56" s="130" t="s">
        <v>130</v>
      </c>
      <c r="W56" s="133">
        <v>42478</v>
      </c>
      <c r="X56" s="10">
        <v>12.29</v>
      </c>
      <c r="Y56" s="10">
        <v>13.54</v>
      </c>
      <c r="Z56" s="10">
        <v>12.28</v>
      </c>
      <c r="AA56" s="10">
        <v>13.36</v>
      </c>
      <c r="AB56" s="95">
        <v>23999600</v>
      </c>
      <c r="AC56" s="10">
        <v>13.31</v>
      </c>
      <c r="AE56" s="138">
        <f t="shared" si="4"/>
        <v>2.7006172839506126E-2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16.7776</v>
      </c>
      <c r="T57" s="136" t="s">
        <v>112</v>
      </c>
      <c r="U57" s="130">
        <v>-3.39</v>
      </c>
      <c r="W57" s="133">
        <v>42475</v>
      </c>
      <c r="X57" s="10">
        <v>12.92</v>
      </c>
      <c r="Y57" s="10">
        <v>13.22</v>
      </c>
      <c r="Z57" s="10">
        <v>12.74</v>
      </c>
      <c r="AA57" s="10">
        <v>13.01</v>
      </c>
      <c r="AB57" s="95">
        <v>19535500</v>
      </c>
      <c r="AC57" s="10">
        <v>12.96</v>
      </c>
      <c r="AE57" s="138">
        <f t="shared" si="4"/>
        <v>-7.6569678407349961E-3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16.620799999999999</v>
      </c>
      <c r="T58" s="136" t="s">
        <v>109</v>
      </c>
      <c r="U58" s="130" t="s">
        <v>261</v>
      </c>
      <c r="W58" s="133">
        <v>42474</v>
      </c>
      <c r="X58" s="10">
        <v>13.02</v>
      </c>
      <c r="Y58" s="10">
        <v>13.23</v>
      </c>
      <c r="Z58" s="10">
        <v>12.72</v>
      </c>
      <c r="AA58" s="10">
        <v>13.11</v>
      </c>
      <c r="AB58" s="95">
        <v>21211600</v>
      </c>
      <c r="AC58" s="10">
        <v>13.06</v>
      </c>
      <c r="AE58" s="138">
        <f t="shared" si="4"/>
        <v>1.4763014763014892E-2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16.463999999999999</v>
      </c>
      <c r="W59" s="133">
        <v>42473</v>
      </c>
      <c r="X59" s="10">
        <v>12.97</v>
      </c>
      <c r="Y59" s="10">
        <v>13.3</v>
      </c>
      <c r="Z59" s="10">
        <v>12.51</v>
      </c>
      <c r="AA59" s="10">
        <v>12.92</v>
      </c>
      <c r="AB59" s="95">
        <v>30817500</v>
      </c>
      <c r="AC59" s="10">
        <v>12.87</v>
      </c>
      <c r="AE59" s="138">
        <f t="shared" si="4"/>
        <v>-1.5302218821729219E-2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16.307200000000002</v>
      </c>
      <c r="W60" s="133">
        <v>42472</v>
      </c>
      <c r="X60" s="10">
        <v>12.03</v>
      </c>
      <c r="Y60" s="10">
        <v>13.39</v>
      </c>
      <c r="Z60" s="10">
        <v>11.87</v>
      </c>
      <c r="AA60" s="10">
        <v>13.12</v>
      </c>
      <c r="AB60" s="95">
        <v>43935700</v>
      </c>
      <c r="AC60" s="10">
        <v>13.07</v>
      </c>
      <c r="AE60" s="138">
        <f t="shared" si="4"/>
        <v>0.12478485370051651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16.150400000000001</v>
      </c>
      <c r="W61" s="133">
        <v>42471</v>
      </c>
      <c r="X61" s="10">
        <v>11.92</v>
      </c>
      <c r="Y61" s="10">
        <v>12.16</v>
      </c>
      <c r="Z61" s="10">
        <v>11.62</v>
      </c>
      <c r="AA61" s="10">
        <v>11.67</v>
      </c>
      <c r="AB61" s="95">
        <v>24378100</v>
      </c>
      <c r="AC61" s="10">
        <v>11.62</v>
      </c>
      <c r="AE61" s="138">
        <f t="shared" si="4"/>
        <v>-9.377664109121997E-3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15.993600000000001</v>
      </c>
      <c r="W62" s="133">
        <v>42468</v>
      </c>
      <c r="X62" s="10">
        <v>11.66</v>
      </c>
      <c r="Y62" s="10">
        <v>11.78</v>
      </c>
      <c r="Z62" s="10">
        <v>11.41</v>
      </c>
      <c r="AA62" s="10">
        <v>11.78</v>
      </c>
      <c r="AB62" s="95">
        <v>24392700</v>
      </c>
      <c r="AC62" s="10">
        <v>11.73</v>
      </c>
      <c r="AE62" s="138">
        <f t="shared" si="4"/>
        <v>5.0134288272157601E-2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15.8368</v>
      </c>
      <c r="W63" s="133">
        <v>42467</v>
      </c>
      <c r="X63" s="10">
        <v>10.88</v>
      </c>
      <c r="Y63" s="10">
        <v>11.29</v>
      </c>
      <c r="Z63" s="10">
        <v>10.78</v>
      </c>
      <c r="AA63" s="10">
        <v>11.22</v>
      </c>
      <c r="AB63" s="95">
        <v>23358500</v>
      </c>
      <c r="AC63" s="10">
        <v>11.17</v>
      </c>
      <c r="AE63" s="138">
        <f t="shared" si="4"/>
        <v>1.7304189435336959E-2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15.68</v>
      </c>
      <c r="W64" s="133">
        <v>42466</v>
      </c>
      <c r="X64" s="10">
        <v>10.81</v>
      </c>
      <c r="Y64" s="10">
        <v>11.26</v>
      </c>
      <c r="Z64" s="10">
        <v>10.68</v>
      </c>
      <c r="AA64" s="10">
        <v>11.02</v>
      </c>
      <c r="AB64" s="95">
        <v>26238600</v>
      </c>
      <c r="AC64" s="10">
        <v>10.98</v>
      </c>
      <c r="AE64" s="138">
        <f t="shared" si="4"/>
        <v>3.6827195467422191E-2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15.523199999999999</v>
      </c>
      <c r="W65" s="133">
        <v>42465</v>
      </c>
      <c r="X65" s="10">
        <v>10.4</v>
      </c>
      <c r="Y65" s="10">
        <v>10.87</v>
      </c>
      <c r="Z65" s="10">
        <v>10.32</v>
      </c>
      <c r="AA65" s="10">
        <v>10.63</v>
      </c>
      <c r="AB65" s="95">
        <v>21366000</v>
      </c>
      <c r="AC65" s="10">
        <v>10.59</v>
      </c>
      <c r="AE65" s="138">
        <f t="shared" si="4"/>
        <v>9.5328884652048362E-3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15.366399999999999</v>
      </c>
      <c r="W66" s="133">
        <v>42464</v>
      </c>
      <c r="X66" s="10">
        <v>10.52</v>
      </c>
      <c r="Y66" s="10">
        <v>11</v>
      </c>
      <c r="Z66" s="10">
        <v>10.41</v>
      </c>
      <c r="AA66" s="10">
        <v>10.53</v>
      </c>
      <c r="AB66" s="95">
        <v>21890200</v>
      </c>
      <c r="AC66" s="10">
        <v>10.49</v>
      </c>
      <c r="AE66" s="138">
        <f t="shared" si="4"/>
        <v>-2.8517110266158552E-3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15.2096</v>
      </c>
      <c r="W67" s="133">
        <v>42461</v>
      </c>
      <c r="X67" s="10">
        <v>10.75</v>
      </c>
      <c r="Y67" s="10">
        <v>10.79</v>
      </c>
      <c r="Z67" s="10">
        <v>10.39</v>
      </c>
      <c r="AA67" s="10">
        <v>10.56</v>
      </c>
      <c r="AB67" s="95">
        <v>29055400</v>
      </c>
      <c r="AC67" s="10">
        <v>10.52</v>
      </c>
      <c r="AE67" s="138">
        <f t="shared" si="4"/>
        <v>-5.1397655545536547E-2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15.0528</v>
      </c>
      <c r="W68" s="133">
        <v>42460</v>
      </c>
      <c r="X68" s="10">
        <v>10.52</v>
      </c>
      <c r="Y68" s="10">
        <v>11.24</v>
      </c>
      <c r="Z68" s="10">
        <v>10.42</v>
      </c>
      <c r="AA68" s="10">
        <v>11.14</v>
      </c>
      <c r="AB68" s="95">
        <v>40209700</v>
      </c>
      <c r="AC68" s="10">
        <v>11.09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14.895999999999999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14.739199999999999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14.5824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14.425600000000001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14.268800000000001</v>
      </c>
    </row>
    <row r="74" spans="1:31" ht="15" customHeight="1" x14ac:dyDescent="0.25">
      <c r="B74" s="497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14.112</v>
      </c>
    </row>
    <row r="75" spans="1:31" x14ac:dyDescent="0.25">
      <c r="B75" s="49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13.9552</v>
      </c>
    </row>
    <row r="76" spans="1:31" x14ac:dyDescent="0.25">
      <c r="B76" s="49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13.798399999999999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13.6416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13.4848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13.327999999999999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2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9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7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8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8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8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96" t="s">
        <v>306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9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9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8" t="s">
        <v>226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8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8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6" si="12">C115*D115+E115</f>
        <v>13920</v>
      </c>
      <c r="H115" s="82"/>
      <c r="I115" s="79"/>
      <c r="J115" s="44"/>
      <c r="K115" s="44"/>
    </row>
    <row r="116" spans="1:11" x14ac:dyDescent="0.25">
      <c r="A116" s="498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4" t="s">
        <v>238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4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4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8" t="s">
        <v>247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8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8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1:11" x14ac:dyDescent="0.25">
      <c r="A137" s="503" t="s">
        <v>298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1:11" x14ac:dyDescent="0.25">
      <c r="A138" s="503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1:11" x14ac:dyDescent="0.25">
      <c r="A139" s="503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>H146*I146-J146</f>
        <v>16147.65</v>
      </c>
    </row>
    <row r="147" spans="2:11" x14ac:dyDescent="0.25">
      <c r="C147" s="4"/>
      <c r="D147" s="253"/>
      <c r="E147" s="3"/>
      <c r="F147" s="3"/>
      <c r="G147" s="505" t="s">
        <v>536</v>
      </c>
      <c r="H147" s="187">
        <v>500</v>
      </c>
      <c r="I147" s="253">
        <v>15.48</v>
      </c>
      <c r="J147" s="3">
        <v>0.17</v>
      </c>
      <c r="K147" s="3">
        <f>H147*I147-J147</f>
        <v>7739.83</v>
      </c>
    </row>
    <row r="148" spans="2:11" x14ac:dyDescent="0.25">
      <c r="G148" s="505"/>
      <c r="H148" s="187">
        <v>378</v>
      </c>
      <c r="I148" s="253">
        <v>15.65</v>
      </c>
      <c r="J148" s="3">
        <v>0.13</v>
      </c>
      <c r="K148" s="3">
        <f>H148*I148-J148</f>
        <v>5915.57</v>
      </c>
    </row>
    <row r="149" spans="2:11" x14ac:dyDescent="0.25">
      <c r="G149" s="505"/>
      <c r="H149" s="72">
        <v>500</v>
      </c>
      <c r="I149" s="80">
        <v>15.51</v>
      </c>
      <c r="J149" s="2">
        <v>0.17</v>
      </c>
      <c r="K149" s="3">
        <f>H149*I149-J149</f>
        <v>7754.83</v>
      </c>
    </row>
    <row r="150" spans="2:11" x14ac:dyDescent="0.25">
      <c r="G150" s="505"/>
      <c r="H150" s="72">
        <v>800</v>
      </c>
      <c r="I150" s="80">
        <v>15.78</v>
      </c>
      <c r="J150" s="2">
        <v>0.28000000000000003</v>
      </c>
      <c r="K150" s="2">
        <f>H150*I150-J150</f>
        <v>12623.72</v>
      </c>
    </row>
    <row r="174" spans="1:13" x14ac:dyDescent="0.25">
      <c r="A174" s="32" t="s">
        <v>81</v>
      </c>
      <c r="B174" s="14"/>
      <c r="C174" s="73">
        <f>SUM(C2:C173)</f>
        <v>98936</v>
      </c>
      <c r="D174" s="18"/>
      <c r="E174" s="18"/>
      <c r="F174" s="18">
        <f>SUM(F2:F173)</f>
        <v>1364917.419</v>
      </c>
      <c r="G174" s="14"/>
      <c r="H174" s="73">
        <f>SUM(H2:H173)</f>
        <v>92936</v>
      </c>
      <c r="I174" s="81"/>
      <c r="J174" s="18"/>
      <c r="K174" s="18">
        <f>SUM(K2:K173)</f>
        <v>1257089.6500000011</v>
      </c>
      <c r="L174" s="14"/>
      <c r="M174" s="18">
        <f>SUM(M2:M12)</f>
        <v>1818.3000000000002</v>
      </c>
    </row>
    <row r="175" spans="1:13" ht="15.75" thickBot="1" x14ac:dyDescent="0.3">
      <c r="A175" s="375" t="s">
        <v>211</v>
      </c>
      <c r="B175" s="376"/>
      <c r="C175" s="377">
        <f>SumByColor($A$175, C2:C173)</f>
        <v>90758</v>
      </c>
      <c r="D175" s="377"/>
      <c r="E175" s="377"/>
      <c r="F175" s="378">
        <f>SumByColor($A$175, F2:F173)</f>
        <v>1222592</v>
      </c>
      <c r="G175" s="377"/>
      <c r="H175" s="377">
        <f>SumByColor($A$175, H2:H173)</f>
        <v>90758</v>
      </c>
      <c r="I175" s="377"/>
      <c r="J175" s="377"/>
      <c r="K175" s="378">
        <f>SumByColor($A$175, K2:K173)</f>
        <v>1223070</v>
      </c>
      <c r="L175" s="377"/>
      <c r="M175" s="378">
        <f>SumByColor($A$175, M2:M173)</f>
        <v>1818</v>
      </c>
    </row>
    <row r="177" spans="2:9" x14ac:dyDescent="0.25">
      <c r="B177" s="198" t="s">
        <v>114</v>
      </c>
      <c r="C177" s="198" t="s">
        <v>150</v>
      </c>
      <c r="D177" s="208" t="s">
        <v>149</v>
      </c>
      <c r="E177" s="201" t="s">
        <v>151</v>
      </c>
      <c r="F177" s="202" t="s">
        <v>65</v>
      </c>
      <c r="G177" s="239" t="s">
        <v>155</v>
      </c>
      <c r="H177" s="202" t="s">
        <v>88</v>
      </c>
      <c r="I177" s="239" t="s">
        <v>161</v>
      </c>
    </row>
    <row r="178" spans="2:9" x14ac:dyDescent="0.25">
      <c r="B178" s="200">
        <v>42305</v>
      </c>
      <c r="C178" s="10">
        <v>2000</v>
      </c>
      <c r="D178" s="255">
        <v>34.06</v>
      </c>
      <c r="E178" s="40">
        <v>17.68</v>
      </c>
      <c r="F178" s="40">
        <v>-32767.45</v>
      </c>
      <c r="G178" s="40">
        <f t="shared" ref="G178:G184" si="13">IF(C178=0, 0,D178*C178)</f>
        <v>68120</v>
      </c>
      <c r="H178" s="243">
        <f t="shared" ref="H178:H184" si="14">IF(C178=0, D178, (E178-D178)/D178)</f>
        <v>-0.48091603053435117</v>
      </c>
      <c r="I178" s="40"/>
    </row>
    <row r="179" spans="2:9" x14ac:dyDescent="0.25">
      <c r="B179" s="200">
        <v>42307</v>
      </c>
      <c r="C179" s="10">
        <v>0</v>
      </c>
      <c r="D179" s="255" t="s">
        <v>130</v>
      </c>
      <c r="E179" s="40">
        <v>17.55</v>
      </c>
      <c r="F179" s="40">
        <v>-30722.2</v>
      </c>
      <c r="G179" s="40">
        <f t="shared" si="13"/>
        <v>0</v>
      </c>
      <c r="H179" s="243" t="str">
        <f t="shared" si="14"/>
        <v>N/A</v>
      </c>
      <c r="I179" s="40"/>
    </row>
    <row r="180" spans="2:9" x14ac:dyDescent="0.25">
      <c r="B180" s="200">
        <v>42310</v>
      </c>
      <c r="C180" s="10">
        <v>0</v>
      </c>
      <c r="D180" s="255" t="s">
        <v>130</v>
      </c>
      <c r="E180" s="40">
        <v>19.010000000000002</v>
      </c>
      <c r="F180" s="40">
        <v>-30693.25</v>
      </c>
      <c r="G180" s="40">
        <f t="shared" si="13"/>
        <v>0</v>
      </c>
      <c r="H180" s="243" t="str">
        <f t="shared" si="14"/>
        <v>N/A</v>
      </c>
      <c r="I180" s="40"/>
    </row>
    <row r="181" spans="2:9" x14ac:dyDescent="0.25">
      <c r="B181" s="200">
        <v>42314</v>
      </c>
      <c r="C181" s="10">
        <v>2500</v>
      </c>
      <c r="D181" s="255">
        <v>30.24</v>
      </c>
      <c r="E181" s="40">
        <v>18.29</v>
      </c>
      <c r="F181" s="40">
        <v>-29878.25</v>
      </c>
      <c r="G181" s="40">
        <f t="shared" si="13"/>
        <v>75600</v>
      </c>
      <c r="H181" s="243">
        <f t="shared" si="14"/>
        <v>-0.39517195767195767</v>
      </c>
      <c r="I181" s="40"/>
    </row>
    <row r="182" spans="2:9" x14ac:dyDescent="0.25">
      <c r="B182" s="200">
        <v>42318</v>
      </c>
      <c r="C182" s="10">
        <v>0</v>
      </c>
      <c r="D182" s="255" t="s">
        <v>130</v>
      </c>
      <c r="E182" s="40">
        <v>18.78</v>
      </c>
      <c r="F182" s="40">
        <v>-28604.09</v>
      </c>
      <c r="G182" s="40">
        <f t="shared" si="13"/>
        <v>0</v>
      </c>
      <c r="H182" s="243" t="str">
        <f t="shared" si="14"/>
        <v>N/A</v>
      </c>
      <c r="I182" s="40"/>
    </row>
    <row r="183" spans="2:9" x14ac:dyDescent="0.25">
      <c r="B183" s="200">
        <v>42328</v>
      </c>
      <c r="C183" s="10">
        <v>3078</v>
      </c>
      <c r="D183" s="255">
        <v>26.76</v>
      </c>
      <c r="E183" s="40">
        <v>17.440000000000001</v>
      </c>
      <c r="F183" s="40">
        <v>-28696.448999999906</v>
      </c>
      <c r="G183" s="40">
        <f t="shared" si="13"/>
        <v>82367.28</v>
      </c>
      <c r="H183" s="243">
        <f t="shared" si="14"/>
        <v>-0.34828101644245141</v>
      </c>
      <c r="I183" s="40"/>
    </row>
    <row r="184" spans="2:9" x14ac:dyDescent="0.25">
      <c r="B184" s="200">
        <v>42331</v>
      </c>
      <c r="C184" s="10">
        <v>0</v>
      </c>
      <c r="D184" s="255" t="s">
        <v>130</v>
      </c>
      <c r="E184" s="40">
        <v>17.53</v>
      </c>
      <c r="F184" s="40">
        <v>-28051.068999999901</v>
      </c>
      <c r="G184" s="40">
        <f t="shared" si="13"/>
        <v>0</v>
      </c>
      <c r="H184" s="243" t="str">
        <f t="shared" si="14"/>
        <v>N/A</v>
      </c>
      <c r="I184" s="40"/>
    </row>
    <row r="185" spans="2:9" x14ac:dyDescent="0.25">
      <c r="B185" s="200">
        <v>42335</v>
      </c>
      <c r="C185" s="10">
        <v>3078</v>
      </c>
      <c r="D185" s="25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42">
        <f>(E185-D185)/D185</f>
        <v>-0.33966480446927377</v>
      </c>
      <c r="I185" s="40"/>
    </row>
    <row r="186" spans="2:9" x14ac:dyDescent="0.25">
      <c r="B186" s="200">
        <v>42335</v>
      </c>
      <c r="C186" s="10">
        <v>3578</v>
      </c>
      <c r="D186" s="255">
        <v>25.55</v>
      </c>
      <c r="E186" s="40">
        <v>17.440000000000001</v>
      </c>
      <c r="F186" s="40">
        <f t="shared" ref="F186:F217" si="15">C186*(E186-D186)</f>
        <v>-29017.579999999998</v>
      </c>
      <c r="G186" s="40">
        <f t="shared" ref="G186:G215" si="16">D186*C186</f>
        <v>91417.900000000009</v>
      </c>
      <c r="H186" s="242">
        <f t="shared" ref="H186:H215" si="17">(E186-D186)/D186</f>
        <v>-0.31741682974559682</v>
      </c>
      <c r="I186" s="40"/>
    </row>
    <row r="187" spans="2:9" x14ac:dyDescent="0.25">
      <c r="B187" s="200">
        <v>42340</v>
      </c>
      <c r="C187" s="10">
        <v>4178</v>
      </c>
      <c r="D187" s="255">
        <v>24.29</v>
      </c>
      <c r="E187" s="40">
        <v>16.670000000000002</v>
      </c>
      <c r="F187" s="40">
        <f t="shared" si="15"/>
        <v>-31836.35999999999</v>
      </c>
      <c r="G187" s="40">
        <f t="shared" si="16"/>
        <v>101483.62</v>
      </c>
      <c r="H187" s="242">
        <f t="shared" si="17"/>
        <v>-0.31370934540963352</v>
      </c>
      <c r="I187" s="40"/>
    </row>
    <row r="188" spans="2:9" x14ac:dyDescent="0.25">
      <c r="B188" s="200">
        <v>42342</v>
      </c>
      <c r="C188" s="10">
        <v>4678</v>
      </c>
      <c r="D188" s="255">
        <v>23.39</v>
      </c>
      <c r="E188" s="40">
        <v>16.12</v>
      </c>
      <c r="F188" s="40">
        <f t="shared" si="15"/>
        <v>-34009.06</v>
      </c>
      <c r="G188" s="40">
        <f t="shared" si="16"/>
        <v>109418.42</v>
      </c>
      <c r="H188" s="242">
        <f t="shared" si="17"/>
        <v>-0.31081658828559211</v>
      </c>
      <c r="I188" s="40"/>
    </row>
    <row r="189" spans="2:9" x14ac:dyDescent="0.25">
      <c r="B189" s="200">
        <v>42342</v>
      </c>
      <c r="C189" s="10">
        <v>4178</v>
      </c>
      <c r="D189" s="255">
        <v>24.26</v>
      </c>
      <c r="E189" s="40">
        <v>16.12</v>
      </c>
      <c r="F189" s="40">
        <f t="shared" si="15"/>
        <v>-34008.920000000006</v>
      </c>
      <c r="G189" s="40">
        <f t="shared" si="16"/>
        <v>101358.28000000001</v>
      </c>
      <c r="H189" s="242">
        <f t="shared" si="17"/>
        <v>-0.33553173948887055</v>
      </c>
      <c r="I189" s="40"/>
    </row>
    <row r="190" spans="2:9" x14ac:dyDescent="0.25">
      <c r="B190" s="200">
        <v>42345</v>
      </c>
      <c r="C190" s="10">
        <v>4678</v>
      </c>
      <c r="D190" s="255">
        <v>23.24</v>
      </c>
      <c r="E190" s="40">
        <v>14.78</v>
      </c>
      <c r="F190" s="40">
        <f t="shared" si="15"/>
        <v>-39575.879999999997</v>
      </c>
      <c r="G190" s="40">
        <f t="shared" si="16"/>
        <v>108716.71999999999</v>
      </c>
      <c r="H190" s="242">
        <f t="shared" si="17"/>
        <v>-0.36402753872633387</v>
      </c>
      <c r="I190" s="40"/>
    </row>
    <row r="191" spans="2:9" x14ac:dyDescent="0.25">
      <c r="B191" s="200">
        <v>42347</v>
      </c>
      <c r="C191" s="10">
        <v>4778</v>
      </c>
      <c r="D191" s="255">
        <v>23.06</v>
      </c>
      <c r="E191" s="40">
        <v>14.92</v>
      </c>
      <c r="F191" s="40">
        <f t="shared" si="15"/>
        <v>-38892.919999999991</v>
      </c>
      <c r="G191" s="40">
        <f t="shared" si="16"/>
        <v>110180.68</v>
      </c>
      <c r="H191" s="242">
        <f t="shared" si="17"/>
        <v>-0.3529921942758022</v>
      </c>
      <c r="I191" s="40"/>
    </row>
    <row r="192" spans="2:9" x14ac:dyDescent="0.25">
      <c r="B192" s="200">
        <v>42348</v>
      </c>
      <c r="C192" s="10">
        <v>4178</v>
      </c>
      <c r="D192" s="255">
        <v>24.23</v>
      </c>
      <c r="E192" s="40">
        <v>14.74</v>
      </c>
      <c r="F192" s="40">
        <f t="shared" si="15"/>
        <v>-39649.22</v>
      </c>
      <c r="G192" s="40">
        <f t="shared" si="16"/>
        <v>101232.94</v>
      </c>
      <c r="H192" s="242">
        <f t="shared" si="17"/>
        <v>-0.39166322740404458</v>
      </c>
      <c r="I192" s="40"/>
    </row>
    <row r="193" spans="2:9" x14ac:dyDescent="0.25">
      <c r="B193" s="200">
        <v>42349</v>
      </c>
      <c r="C193" s="10">
        <v>3678</v>
      </c>
      <c r="D193" s="255">
        <v>25.57</v>
      </c>
      <c r="E193" s="40">
        <v>14.34</v>
      </c>
      <c r="F193" s="40">
        <f t="shared" si="15"/>
        <v>-41303.94</v>
      </c>
      <c r="G193" s="40">
        <f t="shared" si="16"/>
        <v>94046.46</v>
      </c>
      <c r="H193" s="242">
        <f t="shared" si="17"/>
        <v>-0.43918654673445445</v>
      </c>
      <c r="I193" s="40"/>
    </row>
    <row r="194" spans="2:9" x14ac:dyDescent="0.25">
      <c r="B194" s="200">
        <v>42352</v>
      </c>
      <c r="C194" s="10">
        <v>4178</v>
      </c>
      <c r="D194" s="255">
        <v>24.18</v>
      </c>
      <c r="E194" s="40">
        <v>13.96</v>
      </c>
      <c r="F194" s="40">
        <f t="shared" si="15"/>
        <v>-42699.159999999996</v>
      </c>
      <c r="G194" s="40">
        <f t="shared" si="16"/>
        <v>101024.04</v>
      </c>
      <c r="H194" s="242">
        <f t="shared" si="17"/>
        <v>-0.42266335814722905</v>
      </c>
      <c r="I194" s="40"/>
    </row>
    <row r="195" spans="2:9" x14ac:dyDescent="0.25">
      <c r="B195" s="200">
        <v>42355</v>
      </c>
      <c r="C195" s="10">
        <v>4678</v>
      </c>
      <c r="D195" s="255">
        <v>22.98</v>
      </c>
      <c r="E195" s="40">
        <v>12.78</v>
      </c>
      <c r="F195" s="40">
        <f t="shared" si="15"/>
        <v>-47715.600000000006</v>
      </c>
      <c r="G195" s="40">
        <f t="shared" si="16"/>
        <v>107500.44</v>
      </c>
      <c r="H195" s="242">
        <f t="shared" si="17"/>
        <v>-0.44386422976501311</v>
      </c>
      <c r="I195" s="40"/>
    </row>
    <row r="196" spans="2:9" x14ac:dyDescent="0.25">
      <c r="B196" s="200">
        <v>42356</v>
      </c>
      <c r="C196" s="10">
        <v>5178</v>
      </c>
      <c r="D196" s="255">
        <v>21.99</v>
      </c>
      <c r="E196" s="40">
        <v>12.95</v>
      </c>
      <c r="F196" s="40">
        <f t="shared" si="15"/>
        <v>-46809.119999999995</v>
      </c>
      <c r="G196" s="40">
        <f t="shared" si="16"/>
        <v>113864.21999999999</v>
      </c>
      <c r="H196" s="242">
        <f t="shared" si="17"/>
        <v>-0.41109595270577537</v>
      </c>
      <c r="I196" s="40"/>
    </row>
    <row r="197" spans="2:9" x14ac:dyDescent="0.25">
      <c r="B197" s="200">
        <v>42356</v>
      </c>
      <c r="C197" s="10">
        <v>6178</v>
      </c>
      <c r="D197" s="255">
        <v>20.48</v>
      </c>
      <c r="E197" s="40">
        <v>12.76</v>
      </c>
      <c r="F197" s="40">
        <f t="shared" si="15"/>
        <v>-47694.16</v>
      </c>
      <c r="G197" s="40">
        <f t="shared" si="16"/>
        <v>126525.44</v>
      </c>
      <c r="H197" s="242">
        <f t="shared" si="17"/>
        <v>-0.376953125</v>
      </c>
      <c r="I197" s="40"/>
    </row>
    <row r="198" spans="2:9" x14ac:dyDescent="0.25">
      <c r="B198" s="200">
        <v>42356</v>
      </c>
      <c r="C198" s="10">
        <v>6400</v>
      </c>
      <c r="D198" s="255">
        <v>20.2</v>
      </c>
      <c r="E198" s="40">
        <v>12.68</v>
      </c>
      <c r="F198" s="40">
        <f t="shared" si="15"/>
        <v>-48128</v>
      </c>
      <c r="G198" s="40">
        <f t="shared" si="16"/>
        <v>129280</v>
      </c>
      <c r="H198" s="242">
        <f t="shared" si="17"/>
        <v>-0.37227722772277227</v>
      </c>
      <c r="I198" s="40"/>
    </row>
    <row r="199" spans="2:9" x14ac:dyDescent="0.25">
      <c r="B199" s="200">
        <v>42359</v>
      </c>
      <c r="C199" s="10">
        <v>5178</v>
      </c>
      <c r="D199" s="255">
        <v>21.96</v>
      </c>
      <c r="E199" s="40">
        <v>12.66</v>
      </c>
      <c r="F199" s="40">
        <f t="shared" si="15"/>
        <v>-48155.4</v>
      </c>
      <c r="G199" s="40">
        <f t="shared" si="16"/>
        <v>113708.88</v>
      </c>
      <c r="H199" s="242">
        <f t="shared" si="17"/>
        <v>-0.42349726775956287</v>
      </c>
      <c r="I199" s="40"/>
    </row>
    <row r="200" spans="2:9" x14ac:dyDescent="0.25">
      <c r="B200" s="200">
        <v>42361</v>
      </c>
      <c r="C200" s="10">
        <v>4178</v>
      </c>
      <c r="D200" s="255">
        <v>24.07</v>
      </c>
      <c r="E200" s="40">
        <v>13.96</v>
      </c>
      <c r="F200" s="40">
        <f t="shared" si="15"/>
        <v>-42239.579999999994</v>
      </c>
      <c r="G200" s="40">
        <f t="shared" si="16"/>
        <v>100564.46</v>
      </c>
      <c r="H200" s="242">
        <f t="shared" si="17"/>
        <v>-0.42002492729538843</v>
      </c>
      <c r="I200" s="40"/>
    </row>
    <row r="201" spans="2:9" x14ac:dyDescent="0.25">
      <c r="B201" s="200">
        <v>42361</v>
      </c>
      <c r="C201" s="10">
        <v>4178</v>
      </c>
      <c r="D201" s="255">
        <v>24.03</v>
      </c>
      <c r="E201" s="40">
        <v>13.96</v>
      </c>
      <c r="F201" s="40">
        <f t="shared" si="15"/>
        <v>-42072.46</v>
      </c>
      <c r="G201" s="40">
        <f t="shared" si="16"/>
        <v>100397.34000000001</v>
      </c>
      <c r="H201" s="242">
        <f t="shared" si="17"/>
        <v>-0.41905950894714938</v>
      </c>
      <c r="I201" s="40"/>
    </row>
    <row r="202" spans="2:9" x14ac:dyDescent="0.25">
      <c r="B202" s="200">
        <v>42366</v>
      </c>
      <c r="C202" s="296">
        <v>6678</v>
      </c>
      <c r="D202" s="352">
        <v>19.91</v>
      </c>
      <c r="E202" s="40">
        <v>13.09</v>
      </c>
      <c r="F202" s="40">
        <f t="shared" si="15"/>
        <v>-45543.96</v>
      </c>
      <c r="G202" s="40">
        <f t="shared" si="16"/>
        <v>132958.98000000001</v>
      </c>
      <c r="H202" s="242">
        <f t="shared" si="17"/>
        <v>-0.34254143646408841</v>
      </c>
      <c r="I202" s="40"/>
    </row>
    <row r="203" spans="2:9" x14ac:dyDescent="0.25">
      <c r="B203" s="200">
        <v>42367</v>
      </c>
      <c r="C203" s="296">
        <v>8678</v>
      </c>
      <c r="D203" s="352">
        <v>18.32</v>
      </c>
      <c r="E203" s="40">
        <v>13.03</v>
      </c>
      <c r="F203" s="40">
        <f t="shared" si="15"/>
        <v>-45906.62000000001</v>
      </c>
      <c r="G203" s="40">
        <f t="shared" si="16"/>
        <v>158980.96</v>
      </c>
      <c r="H203" s="242">
        <f t="shared" si="17"/>
        <v>-0.28875545851528389</v>
      </c>
      <c r="I203" s="40"/>
    </row>
    <row r="204" spans="2:9" x14ac:dyDescent="0.25">
      <c r="B204" s="200">
        <v>42368</v>
      </c>
      <c r="C204" s="296">
        <v>9678</v>
      </c>
      <c r="D204" s="352">
        <v>17.73</v>
      </c>
      <c r="E204" s="40">
        <v>12.38</v>
      </c>
      <c r="F204" s="40">
        <f t="shared" si="15"/>
        <v>-51777.299999999996</v>
      </c>
      <c r="G204" s="40">
        <f t="shared" si="16"/>
        <v>171590.94</v>
      </c>
      <c r="H204" s="242">
        <f t="shared" si="17"/>
        <v>-0.30174844895657077</v>
      </c>
      <c r="I204" s="40"/>
    </row>
    <row r="205" spans="2:9" x14ac:dyDescent="0.25">
      <c r="B205" s="200">
        <v>42369</v>
      </c>
      <c r="C205" s="296">
        <v>8678</v>
      </c>
      <c r="D205" s="352">
        <v>18.312999999999999</v>
      </c>
      <c r="E205" s="40">
        <v>12.59</v>
      </c>
      <c r="F205" s="40">
        <f t="shared" si="15"/>
        <v>-49664.193999999989</v>
      </c>
      <c r="G205" s="40">
        <f t="shared" si="16"/>
        <v>158920.21399999998</v>
      </c>
      <c r="H205" s="242">
        <f t="shared" si="17"/>
        <v>-0.3125102386282968</v>
      </c>
      <c r="I205" s="40"/>
    </row>
    <row r="206" spans="2:9" x14ac:dyDescent="0.25">
      <c r="B206" s="200">
        <v>42374</v>
      </c>
      <c r="C206" s="464">
        <v>7678</v>
      </c>
      <c r="D206" s="465">
        <v>19.010000000000002</v>
      </c>
      <c r="E206" s="40">
        <v>12.76</v>
      </c>
      <c r="F206" s="40">
        <f t="shared" si="15"/>
        <v>-47987.500000000015</v>
      </c>
      <c r="G206" s="40">
        <f t="shared" si="16"/>
        <v>145958.78</v>
      </c>
      <c r="H206" s="242">
        <f t="shared" si="17"/>
        <v>-0.32877432930036832</v>
      </c>
      <c r="I206" s="40"/>
    </row>
    <row r="207" spans="2:9" x14ac:dyDescent="0.25">
      <c r="B207" s="200">
        <v>42375</v>
      </c>
      <c r="C207" s="296">
        <v>8678</v>
      </c>
      <c r="D207" s="352">
        <v>18.257000000000001</v>
      </c>
      <c r="E207" s="40">
        <v>12.76</v>
      </c>
      <c r="F207" s="40">
        <f t="shared" si="15"/>
        <v>-47702.966000000015</v>
      </c>
      <c r="G207" s="40">
        <f t="shared" si="16"/>
        <v>158434.24600000001</v>
      </c>
      <c r="H207" s="242">
        <f t="shared" si="17"/>
        <v>-0.30108999287944355</v>
      </c>
      <c r="I207" s="356"/>
    </row>
    <row r="208" spans="2:9" x14ac:dyDescent="0.25">
      <c r="B208" s="200">
        <v>42375</v>
      </c>
      <c r="C208" s="296">
        <v>9678</v>
      </c>
      <c r="D208" s="352">
        <v>17.579999999999998</v>
      </c>
      <c r="E208" s="40">
        <v>11.28</v>
      </c>
      <c r="F208" s="40">
        <f t="shared" si="15"/>
        <v>-60971.399999999987</v>
      </c>
      <c r="G208" s="40">
        <f t="shared" si="16"/>
        <v>170139.24</v>
      </c>
      <c r="H208" s="242">
        <f t="shared" si="17"/>
        <v>-0.35836177474402725</v>
      </c>
      <c r="I208" s="356"/>
    </row>
    <row r="209" spans="2:9" x14ac:dyDescent="0.25">
      <c r="B209" s="200">
        <v>42398</v>
      </c>
      <c r="C209" s="467">
        <v>9278</v>
      </c>
      <c r="D209" s="468">
        <v>17.93</v>
      </c>
      <c r="E209" s="40">
        <v>9.56</v>
      </c>
      <c r="F209" s="40">
        <f t="shared" si="15"/>
        <v>-77656.859999999986</v>
      </c>
      <c r="G209" s="40">
        <f t="shared" si="16"/>
        <v>166354.54</v>
      </c>
      <c r="H209" s="242">
        <f t="shared" si="17"/>
        <v>-0.46681539319576126</v>
      </c>
      <c r="I209" s="356"/>
    </row>
    <row r="210" spans="2:9" x14ac:dyDescent="0.25">
      <c r="B210" s="200">
        <v>42402</v>
      </c>
      <c r="C210" s="296">
        <v>9678</v>
      </c>
      <c r="D210" s="352">
        <v>17.559999999999999</v>
      </c>
      <c r="E210" s="40">
        <v>8.74</v>
      </c>
      <c r="F210" s="40">
        <f t="shared" si="15"/>
        <v>-85359.959999999992</v>
      </c>
      <c r="G210" s="40">
        <f t="shared" si="16"/>
        <v>169945.68</v>
      </c>
      <c r="H210" s="242">
        <f t="shared" si="17"/>
        <v>-0.50227790432801822</v>
      </c>
      <c r="I210" s="356"/>
    </row>
    <row r="211" spans="2:9" x14ac:dyDescent="0.25">
      <c r="B211" s="200">
        <v>42411</v>
      </c>
      <c r="C211" s="296">
        <v>9678</v>
      </c>
      <c r="D211" s="352">
        <v>17.553999999999998</v>
      </c>
      <c r="E211" s="40">
        <v>7.13</v>
      </c>
      <c r="F211" s="40">
        <f t="shared" si="15"/>
        <v>-100883.47199999999</v>
      </c>
      <c r="G211" s="40">
        <f t="shared" si="16"/>
        <v>169887.61199999999</v>
      </c>
      <c r="H211" s="242">
        <f t="shared" si="17"/>
        <v>-0.59382476928335426</v>
      </c>
      <c r="I211" s="356"/>
    </row>
    <row r="212" spans="2:9" x14ac:dyDescent="0.25">
      <c r="B212" s="200">
        <v>42412</v>
      </c>
      <c r="C212" s="296">
        <v>9678</v>
      </c>
      <c r="D212" s="352">
        <v>17.55</v>
      </c>
      <c r="E212" s="40">
        <v>7.46</v>
      </c>
      <c r="F212" s="40">
        <f t="shared" si="15"/>
        <v>-97651.02</v>
      </c>
      <c r="G212" s="40">
        <f t="shared" si="16"/>
        <v>169848.9</v>
      </c>
      <c r="H212" s="242">
        <f t="shared" si="17"/>
        <v>-0.57492877492877492</v>
      </c>
      <c r="I212" s="356"/>
    </row>
    <row r="213" spans="2:9" x14ac:dyDescent="0.25">
      <c r="B213" s="200">
        <v>42416</v>
      </c>
      <c r="C213" s="296">
        <v>9178</v>
      </c>
      <c r="D213" s="352">
        <v>18.084</v>
      </c>
      <c r="E213" s="40">
        <v>7.49</v>
      </c>
      <c r="F213" s="40">
        <f t="shared" si="15"/>
        <v>-97231.731999999989</v>
      </c>
      <c r="G213" s="40">
        <f t="shared" si="16"/>
        <v>165974.95199999999</v>
      </c>
      <c r="H213" s="242">
        <f t="shared" si="17"/>
        <v>-0.58582172085821715</v>
      </c>
      <c r="I213" s="356"/>
    </row>
    <row r="214" spans="2:9" x14ac:dyDescent="0.25">
      <c r="B214" s="200">
        <v>42416</v>
      </c>
      <c r="C214" s="296">
        <v>9678</v>
      </c>
      <c r="D214" s="352">
        <v>17.536999999999999</v>
      </c>
      <c r="E214" s="40">
        <v>7.49</v>
      </c>
      <c r="F214" s="40">
        <f t="shared" si="15"/>
        <v>-97234.865999999995</v>
      </c>
      <c r="G214" s="40">
        <f t="shared" si="16"/>
        <v>169723.08599999998</v>
      </c>
      <c r="H214" s="242">
        <f t="shared" si="17"/>
        <v>-0.57290300507498426</v>
      </c>
      <c r="I214" s="356"/>
    </row>
    <row r="215" spans="2:9" x14ac:dyDescent="0.25">
      <c r="B215" s="200">
        <v>42418</v>
      </c>
      <c r="C215" s="296">
        <v>13478</v>
      </c>
      <c r="D215" s="352">
        <v>14.673999999999999</v>
      </c>
      <c r="E215" s="40">
        <v>6.93</v>
      </c>
      <c r="F215" s="40">
        <f t="shared" si="15"/>
        <v>-104373.632</v>
      </c>
      <c r="G215" s="40">
        <f t="shared" si="16"/>
        <v>197776.17199999999</v>
      </c>
      <c r="H215" s="242">
        <f t="shared" si="17"/>
        <v>-0.52773613193403301</v>
      </c>
      <c r="I215" s="356"/>
    </row>
    <row r="216" spans="2:9" x14ac:dyDescent="0.25">
      <c r="B216" s="200">
        <v>42422</v>
      </c>
      <c r="C216" s="296">
        <v>10978</v>
      </c>
      <c r="D216" s="352">
        <v>16.314</v>
      </c>
      <c r="E216" s="40">
        <v>7.49</v>
      </c>
      <c r="F216" s="40">
        <f t="shared" si="15"/>
        <v>-96869.872000000003</v>
      </c>
      <c r="G216" s="40">
        <f>IF(C216=0, 0,D216*C216)</f>
        <v>179095.092</v>
      </c>
      <c r="H216" s="243">
        <f>IF(C216=0, D216, (E216-D216)/D216)</f>
        <v>-0.54088512933676591</v>
      </c>
      <c r="I216" s="356"/>
    </row>
    <row r="217" spans="2:9" x14ac:dyDescent="0.25">
      <c r="B217" s="200">
        <v>42422</v>
      </c>
      <c r="C217" s="296">
        <v>9978</v>
      </c>
      <c r="D217" s="352">
        <v>17.199000000000002</v>
      </c>
      <c r="E217" s="40">
        <v>7.49</v>
      </c>
      <c r="F217" s="248">
        <f t="shared" si="15"/>
        <v>-96876.402000000016</v>
      </c>
      <c r="G217" s="40">
        <f>IF(C217=0, 0,D217*C217)</f>
        <v>171611.622</v>
      </c>
      <c r="H217" s="243">
        <f>IF(C217=0, D217, (E217-D217)/D217)</f>
        <v>-0.56450956450956458</v>
      </c>
      <c r="I217" s="356"/>
    </row>
    <row r="218" spans="2:9" x14ac:dyDescent="0.25">
      <c r="B218" s="200">
        <v>42426</v>
      </c>
      <c r="C218" s="296">
        <v>9678</v>
      </c>
      <c r="D218" s="352">
        <v>17.489000000000001</v>
      </c>
      <c r="E218" s="40">
        <v>7.49</v>
      </c>
      <c r="F218" s="248">
        <f t="shared" ref="F218:F226" si="18">C218*(E218-D218)</f>
        <v>-96770.322</v>
      </c>
      <c r="G218" s="40">
        <f>IF(C218=0, 0,D218*C218)</f>
        <v>169258.54200000002</v>
      </c>
      <c r="H218" s="243">
        <f>IF(C218=0, D218, (E218-D218)/D218)</f>
        <v>-0.57173080221853734</v>
      </c>
      <c r="I218" s="356"/>
    </row>
    <row r="219" spans="2:9" x14ac:dyDescent="0.25">
      <c r="B219" s="200">
        <v>42426</v>
      </c>
      <c r="C219" s="296">
        <v>9178</v>
      </c>
      <c r="D219" s="352">
        <v>18.02</v>
      </c>
      <c r="E219" s="40">
        <v>7.76</v>
      </c>
      <c r="F219" s="248">
        <f t="shared" si="18"/>
        <v>-94166.28</v>
      </c>
      <c r="G219" s="40">
        <f t="shared" ref="G219:G226" si="19">IF(C219=0, 0,D219*C219)</f>
        <v>165387.56</v>
      </c>
      <c r="H219" s="243">
        <f t="shared" ref="H219:H226" si="20">IF(C219=0, D219, (E219-D219)/D219)</f>
        <v>-0.5693673695893452</v>
      </c>
      <c r="I219" s="356"/>
    </row>
    <row r="220" spans="2:9" x14ac:dyDescent="0.25">
      <c r="B220" s="200">
        <v>42426</v>
      </c>
      <c r="C220" s="448">
        <v>8178</v>
      </c>
      <c r="D220" s="466">
        <v>19.245999999999999</v>
      </c>
      <c r="E220" s="40">
        <v>8</v>
      </c>
      <c r="F220" s="248">
        <f t="shared" si="18"/>
        <v>-91969.787999999986</v>
      </c>
      <c r="G220" s="40">
        <f t="shared" si="19"/>
        <v>157393.788</v>
      </c>
      <c r="H220" s="243">
        <f t="shared" si="20"/>
        <v>-0.58432921126467829</v>
      </c>
      <c r="I220" s="356"/>
    </row>
    <row r="221" spans="2:9" x14ac:dyDescent="0.25">
      <c r="B221" s="200">
        <v>42426</v>
      </c>
      <c r="C221" s="296">
        <v>6678</v>
      </c>
      <c r="D221" s="352">
        <v>21.75</v>
      </c>
      <c r="E221" s="40">
        <v>8.1</v>
      </c>
      <c r="F221" s="248">
        <f t="shared" si="18"/>
        <v>-91154.7</v>
      </c>
      <c r="G221" s="40">
        <f t="shared" si="19"/>
        <v>145246.5</v>
      </c>
      <c r="H221" s="243">
        <f t="shared" si="20"/>
        <v>-0.62758620689655176</v>
      </c>
      <c r="I221" s="356"/>
    </row>
    <row r="222" spans="2:9" x14ac:dyDescent="0.25">
      <c r="B222" s="200">
        <v>42426</v>
      </c>
      <c r="C222" s="296">
        <v>8678</v>
      </c>
      <c r="D222" s="352">
        <v>18.568999999999999</v>
      </c>
      <c r="E222" s="40">
        <v>7.94</v>
      </c>
      <c r="F222" s="248">
        <f t="shared" si="18"/>
        <v>-92238.461999999985</v>
      </c>
      <c r="G222" s="40">
        <f t="shared" si="19"/>
        <v>161141.78199999998</v>
      </c>
      <c r="H222" s="243">
        <f t="shared" si="20"/>
        <v>-0.57240562227368186</v>
      </c>
      <c r="I222" s="356"/>
    </row>
    <row r="223" spans="2:9" x14ac:dyDescent="0.25">
      <c r="B223" s="200">
        <v>42429</v>
      </c>
      <c r="C223" s="464">
        <v>7678</v>
      </c>
      <c r="D223" s="465">
        <v>19.876000000000001</v>
      </c>
      <c r="E223" s="40">
        <v>8.2100000000000009</v>
      </c>
      <c r="F223" s="248">
        <f t="shared" si="18"/>
        <v>-89571.54800000001</v>
      </c>
      <c r="G223" s="40">
        <f t="shared" si="19"/>
        <v>152607.92800000001</v>
      </c>
      <c r="H223" s="243">
        <f t="shared" si="20"/>
        <v>-0.58693902193600322</v>
      </c>
      <c r="I223" s="356"/>
    </row>
    <row r="224" spans="2:9" x14ac:dyDescent="0.25">
      <c r="B224" s="200">
        <v>42429</v>
      </c>
      <c r="C224" s="296">
        <v>9678</v>
      </c>
      <c r="D224" s="352">
        <v>17.463000000000001</v>
      </c>
      <c r="E224" s="40">
        <v>8.2100000000000009</v>
      </c>
      <c r="F224" s="248">
        <f t="shared" si="18"/>
        <v>-89550.534</v>
      </c>
      <c r="G224" s="40">
        <f t="shared" si="19"/>
        <v>169006.91400000002</v>
      </c>
      <c r="H224" s="243">
        <f t="shared" si="20"/>
        <v>-0.5298631392086125</v>
      </c>
      <c r="I224" s="356"/>
    </row>
    <row r="225" spans="2:9" x14ac:dyDescent="0.25">
      <c r="B225" s="200">
        <v>42429</v>
      </c>
      <c r="C225" s="296">
        <v>9178</v>
      </c>
      <c r="D225" s="352">
        <v>17.981000000000002</v>
      </c>
      <c r="E225" s="40">
        <v>8.2100000000000009</v>
      </c>
      <c r="F225" s="248">
        <f t="shared" si="18"/>
        <v>-89678.238000000012</v>
      </c>
      <c r="G225" s="40">
        <f t="shared" si="19"/>
        <v>165029.61800000002</v>
      </c>
      <c r="H225" s="243">
        <f t="shared" si="20"/>
        <v>-0.5434069295367332</v>
      </c>
      <c r="I225" s="356"/>
    </row>
    <row r="226" spans="2:9" x14ac:dyDescent="0.25">
      <c r="B226" s="200">
        <v>42429</v>
      </c>
      <c r="C226" s="296">
        <v>9678</v>
      </c>
      <c r="D226" s="352">
        <v>17.459</v>
      </c>
      <c r="E226" s="40">
        <v>8.2100000000000009</v>
      </c>
      <c r="F226" s="248">
        <f t="shared" si="18"/>
        <v>-89511.821999999986</v>
      </c>
      <c r="G226" s="40">
        <f t="shared" si="19"/>
        <v>168968.20199999999</v>
      </c>
      <c r="H226" s="243">
        <f t="shared" si="20"/>
        <v>-0.5297554270004009</v>
      </c>
      <c r="I226" s="356"/>
    </row>
    <row r="227" spans="2:9" x14ac:dyDescent="0.25">
      <c r="B227" s="200">
        <v>42429</v>
      </c>
      <c r="C227" s="296">
        <v>9178</v>
      </c>
      <c r="D227" s="352">
        <v>17.975999999999999</v>
      </c>
      <c r="E227" s="40">
        <v>8.2100000000000009</v>
      </c>
      <c r="F227" s="248">
        <f t="shared" ref="F227:F238" si="21">C227*(E227-D227)</f>
        <v>-89632.347999999984</v>
      </c>
      <c r="G227" s="40">
        <f t="shared" ref="G227:G238" si="22">IF(C227=0, 0,D227*C227)</f>
        <v>164983.728</v>
      </c>
      <c r="H227" s="243">
        <f t="shared" ref="H227:H278" si="23">IF(C227=0, D227, (E227-D227)/D227)</f>
        <v>-0.54327992879394738</v>
      </c>
      <c r="I227" s="356" t="s">
        <v>203</v>
      </c>
    </row>
    <row r="228" spans="2:9" x14ac:dyDescent="0.25">
      <c r="B228" s="200">
        <v>42430</v>
      </c>
      <c r="C228" s="296">
        <v>10178</v>
      </c>
      <c r="D228" s="352">
        <v>16.974</v>
      </c>
      <c r="E228" s="40">
        <v>7.8</v>
      </c>
      <c r="F228" s="248">
        <f t="shared" si="21"/>
        <v>-93372.971999999994</v>
      </c>
      <c r="G228" s="40">
        <f t="shared" si="22"/>
        <v>172761.372</v>
      </c>
      <c r="H228" s="243">
        <f t="shared" si="23"/>
        <v>-0.54047366560622123</v>
      </c>
      <c r="I228" s="356"/>
    </row>
    <row r="229" spans="2:9" x14ac:dyDescent="0.25">
      <c r="B229" s="200">
        <v>42430</v>
      </c>
      <c r="C229" s="296">
        <v>9678</v>
      </c>
      <c r="D229" s="352">
        <v>17.440000000000001</v>
      </c>
      <c r="E229" s="40">
        <v>7.96</v>
      </c>
      <c r="F229" s="248">
        <f t="shared" si="21"/>
        <v>-91747.44</v>
      </c>
      <c r="G229" s="40">
        <f t="shared" si="22"/>
        <v>168784.32</v>
      </c>
      <c r="H229" s="243">
        <f t="shared" si="23"/>
        <v>-0.54357798165137616</v>
      </c>
      <c r="I229" s="356"/>
    </row>
    <row r="230" spans="2:9" x14ac:dyDescent="0.25">
      <c r="B230" s="200">
        <v>42431</v>
      </c>
      <c r="C230" s="100">
        <v>8678</v>
      </c>
      <c r="D230" s="457">
        <v>18.405999999999999</v>
      </c>
      <c r="E230" s="40">
        <v>9.1</v>
      </c>
      <c r="F230" s="248">
        <f t="shared" si="21"/>
        <v>-80757.467999999993</v>
      </c>
      <c r="G230" s="40">
        <f t="shared" si="22"/>
        <v>159727.26799999998</v>
      </c>
      <c r="H230" s="243">
        <f t="shared" si="23"/>
        <v>-0.50559600130392257</v>
      </c>
      <c r="I230" s="356"/>
    </row>
    <row r="231" spans="2:9" x14ac:dyDescent="0.25">
      <c r="B231" s="200">
        <v>42432</v>
      </c>
      <c r="C231" s="471">
        <v>9278</v>
      </c>
      <c r="D231" s="472">
        <v>17.771999999999998</v>
      </c>
      <c r="E231" s="40">
        <v>9.9700000000000006</v>
      </c>
      <c r="F231" s="248">
        <f t="shared" si="21"/>
        <v>-72386.955999999976</v>
      </c>
      <c r="G231" s="40">
        <f t="shared" si="22"/>
        <v>164888.61599999998</v>
      </c>
      <c r="H231" s="243">
        <f t="shared" si="23"/>
        <v>-0.43900517668242173</v>
      </c>
      <c r="I231" s="356"/>
    </row>
    <row r="232" spans="2:9" x14ac:dyDescent="0.25">
      <c r="B232" s="200">
        <v>42433</v>
      </c>
      <c r="C232" s="10">
        <v>9278</v>
      </c>
      <c r="D232" s="255">
        <v>17.771999999999998</v>
      </c>
      <c r="E232" s="40">
        <v>11</v>
      </c>
      <c r="F232" s="248">
        <f t="shared" si="21"/>
        <v>-62830.615999999987</v>
      </c>
      <c r="G232" s="40">
        <f t="shared" si="22"/>
        <v>164888.61599999998</v>
      </c>
      <c r="H232" s="243">
        <f t="shared" si="23"/>
        <v>-0.38104884087328378</v>
      </c>
      <c r="I232" s="356"/>
    </row>
    <row r="233" spans="2:9" x14ac:dyDescent="0.25">
      <c r="B233" s="200">
        <v>42439</v>
      </c>
      <c r="C233" s="296">
        <v>9278</v>
      </c>
      <c r="D233" s="352">
        <v>17.718</v>
      </c>
      <c r="E233" s="353">
        <v>10.59</v>
      </c>
      <c r="F233" s="248">
        <f t="shared" si="21"/>
        <v>-66133.584000000003</v>
      </c>
      <c r="G233" s="40">
        <f t="shared" si="22"/>
        <v>164387.60399999999</v>
      </c>
      <c r="H233" s="243">
        <f t="shared" si="23"/>
        <v>-0.40230274297324753</v>
      </c>
      <c r="I233" s="356" t="s">
        <v>202</v>
      </c>
    </row>
    <row r="234" spans="2:9" x14ac:dyDescent="0.25">
      <c r="B234" s="200">
        <v>42440</v>
      </c>
      <c r="C234" s="10">
        <v>9278</v>
      </c>
      <c r="D234" s="255">
        <v>17.712</v>
      </c>
      <c r="E234" s="40">
        <v>11.12</v>
      </c>
      <c r="F234" s="248">
        <f t="shared" si="21"/>
        <v>-61160.576000000008</v>
      </c>
      <c r="G234" s="40">
        <f t="shared" si="22"/>
        <v>164331.93599999999</v>
      </c>
      <c r="H234" s="243">
        <f t="shared" si="23"/>
        <v>-0.37217705510388438</v>
      </c>
      <c r="I234" s="40"/>
    </row>
    <row r="235" spans="2:9" x14ac:dyDescent="0.25">
      <c r="B235" s="200">
        <v>42446</v>
      </c>
      <c r="C235" s="100">
        <v>9278</v>
      </c>
      <c r="D235" s="457">
        <v>17.704999999999998</v>
      </c>
      <c r="E235" s="40">
        <v>11.45</v>
      </c>
      <c r="F235" s="248">
        <f t="shared" si="21"/>
        <v>-58033.889999999992</v>
      </c>
      <c r="G235" s="40">
        <f t="shared" si="22"/>
        <v>164266.99</v>
      </c>
      <c r="H235" s="243">
        <f t="shared" si="23"/>
        <v>-0.353290031064671</v>
      </c>
      <c r="I235" s="40"/>
    </row>
    <row r="236" spans="2:9" x14ac:dyDescent="0.25">
      <c r="B236" s="200">
        <v>42447</v>
      </c>
      <c r="C236" s="100">
        <v>7928</v>
      </c>
      <c r="D236" s="457">
        <v>18.734999999999999</v>
      </c>
      <c r="E236" s="40">
        <v>11.63</v>
      </c>
      <c r="F236" s="248">
        <f t="shared" si="21"/>
        <v>-56328.439999999988</v>
      </c>
      <c r="G236" s="40">
        <f t="shared" si="22"/>
        <v>148531.07999999999</v>
      </c>
      <c r="H236" s="243">
        <f t="shared" si="23"/>
        <v>-0.37923672271150249</v>
      </c>
      <c r="I236" s="372"/>
    </row>
    <row r="237" spans="2:9" x14ac:dyDescent="0.25">
      <c r="B237" s="200">
        <v>42450</v>
      </c>
      <c r="C237" s="471">
        <v>9278</v>
      </c>
      <c r="D237" s="472">
        <v>17.670000000000002</v>
      </c>
      <c r="E237" s="40">
        <v>11.43</v>
      </c>
      <c r="F237" s="248">
        <f t="shared" si="21"/>
        <v>-57894.720000000016</v>
      </c>
      <c r="G237" s="40">
        <f t="shared" si="22"/>
        <v>163942.26</v>
      </c>
      <c r="H237" s="243">
        <f t="shared" si="23"/>
        <v>-0.35314091680814946</v>
      </c>
      <c r="I237" s="372"/>
    </row>
    <row r="238" spans="2:9" x14ac:dyDescent="0.25">
      <c r="B238" s="200">
        <v>42451</v>
      </c>
      <c r="C238" s="100">
        <v>9628</v>
      </c>
      <c r="D238" s="457">
        <v>17.428000000000001</v>
      </c>
      <c r="E238" s="40">
        <v>11.31</v>
      </c>
      <c r="F238" s="248">
        <f t="shared" si="21"/>
        <v>-58904.104000000007</v>
      </c>
      <c r="G238" s="40">
        <f t="shared" si="22"/>
        <v>167796.78400000001</v>
      </c>
      <c r="H238" s="243">
        <f t="shared" si="23"/>
        <v>-0.35104429653431263</v>
      </c>
      <c r="I238" s="40"/>
    </row>
    <row r="239" spans="2:9" x14ac:dyDescent="0.25">
      <c r="B239" s="200">
        <v>42453</v>
      </c>
      <c r="C239" s="10">
        <v>13278</v>
      </c>
      <c r="D239" s="255">
        <v>15.5565</v>
      </c>
      <c r="E239" s="40">
        <v>10.29</v>
      </c>
      <c r="F239" s="248">
        <f t="shared" ref="F239:F278" si="24">C239*(E239-D239)</f>
        <v>-69928.587000000014</v>
      </c>
      <c r="G239" s="40">
        <f t="shared" ref="G239:G278" si="25">IF(C239=0, 0,D239*C239)</f>
        <v>206559.20699999999</v>
      </c>
      <c r="H239" s="243">
        <f t="shared" si="23"/>
        <v>-0.33854016006171056</v>
      </c>
      <c r="I239" s="40"/>
    </row>
    <row r="240" spans="2:9" x14ac:dyDescent="0.25">
      <c r="B240" s="200">
        <v>42459</v>
      </c>
      <c r="C240" s="10">
        <v>11278</v>
      </c>
      <c r="D240" s="255">
        <v>16.408899999999999</v>
      </c>
      <c r="E240" s="40">
        <v>10.53</v>
      </c>
      <c r="F240" s="248">
        <f t="shared" si="24"/>
        <v>-66302.234199999992</v>
      </c>
      <c r="G240" s="40">
        <f t="shared" si="25"/>
        <v>185059.5742</v>
      </c>
      <c r="H240" s="243">
        <f t="shared" si="23"/>
        <v>-0.35827508242478168</v>
      </c>
      <c r="I240" s="40"/>
    </row>
    <row r="241" spans="2:9" x14ac:dyDescent="0.25">
      <c r="B241" s="200">
        <v>42460</v>
      </c>
      <c r="C241" s="100">
        <v>9678</v>
      </c>
      <c r="D241" s="457">
        <v>17.311699999999998</v>
      </c>
      <c r="E241" s="40">
        <v>11.14</v>
      </c>
      <c r="F241" s="248">
        <f t="shared" si="24"/>
        <v>-59729.712599999977</v>
      </c>
      <c r="G241" s="40">
        <f t="shared" si="25"/>
        <v>167542.63259999998</v>
      </c>
      <c r="H241" s="243">
        <f t="shared" si="23"/>
        <v>-0.35650456049954643</v>
      </c>
      <c r="I241" s="372"/>
    </row>
    <row r="242" spans="2:9" x14ac:dyDescent="0.25">
      <c r="B242" s="200">
        <v>42461</v>
      </c>
      <c r="C242" s="296">
        <v>11678</v>
      </c>
      <c r="D242" s="352">
        <v>16.116</v>
      </c>
      <c r="E242" s="40">
        <v>10.53</v>
      </c>
      <c r="F242" s="248">
        <f t="shared" si="24"/>
        <v>-65233.308000000005</v>
      </c>
      <c r="G242" s="40">
        <f t="shared" si="25"/>
        <v>188202.64799999999</v>
      </c>
      <c r="H242" s="243">
        <f t="shared" si="23"/>
        <v>-0.34661206254653765</v>
      </c>
      <c r="I242" s="40"/>
    </row>
    <row r="243" spans="2:9" x14ac:dyDescent="0.25">
      <c r="B243" s="200">
        <v>42461</v>
      </c>
      <c r="C243" s="296">
        <v>9678</v>
      </c>
      <c r="D243" s="352">
        <v>17.266200000000001</v>
      </c>
      <c r="E243" s="40">
        <v>10.56</v>
      </c>
      <c r="F243" s="248">
        <f t="shared" si="24"/>
        <v>-64902.603600000009</v>
      </c>
      <c r="G243" s="40">
        <f t="shared" si="25"/>
        <v>167102.28360000002</v>
      </c>
      <c r="H243" s="243">
        <f t="shared" si="23"/>
        <v>-0.388400458699656</v>
      </c>
      <c r="I243" s="40"/>
    </row>
    <row r="244" spans="2:9" x14ac:dyDescent="0.25">
      <c r="B244" s="200">
        <v>42464</v>
      </c>
      <c r="C244" s="296">
        <v>9778</v>
      </c>
      <c r="D244" s="352">
        <v>17.196100000000001</v>
      </c>
      <c r="E244" s="40">
        <v>10.4</v>
      </c>
      <c r="F244" s="248">
        <f t="shared" si="24"/>
        <v>-66452.265800000008</v>
      </c>
      <c r="G244" s="40">
        <f t="shared" si="25"/>
        <v>168143.46580000001</v>
      </c>
      <c r="H244" s="243">
        <f t="shared" si="23"/>
        <v>-0.3952117049796175</v>
      </c>
      <c r="I244" s="40"/>
    </row>
    <row r="245" spans="2:9" x14ac:dyDescent="0.25">
      <c r="B245" s="200">
        <v>42465</v>
      </c>
      <c r="C245" s="296">
        <v>9678</v>
      </c>
      <c r="D245" s="352">
        <v>17.262699999999999</v>
      </c>
      <c r="E245" s="40">
        <v>10.63</v>
      </c>
      <c r="F245" s="248">
        <f t="shared" si="24"/>
        <v>-64191.270599999982</v>
      </c>
      <c r="G245" s="40">
        <f t="shared" si="25"/>
        <v>167068.4106</v>
      </c>
      <c r="H245" s="243">
        <f t="shared" si="23"/>
        <v>-0.38422147172806098</v>
      </c>
      <c r="I245" s="372"/>
    </row>
    <row r="246" spans="2:9" x14ac:dyDescent="0.25">
      <c r="B246" s="200">
        <v>42469</v>
      </c>
      <c r="C246" s="296">
        <v>8678</v>
      </c>
      <c r="D246" s="352">
        <v>17.895700000000001</v>
      </c>
      <c r="E246" s="40">
        <v>11.78</v>
      </c>
      <c r="F246" s="248">
        <f t="shared" si="24"/>
        <v>-53072.044600000016</v>
      </c>
      <c r="G246" s="40">
        <f t="shared" si="25"/>
        <v>155298.88460000002</v>
      </c>
      <c r="H246" s="243">
        <f t="shared" si="23"/>
        <v>-0.34174131215878684</v>
      </c>
      <c r="I246" s="372"/>
    </row>
    <row r="247" spans="2:9" x14ac:dyDescent="0.25">
      <c r="B247" s="200">
        <v>42471</v>
      </c>
      <c r="C247" s="296">
        <v>9678</v>
      </c>
      <c r="D247" s="352">
        <v>17.2514</v>
      </c>
      <c r="E247" s="40">
        <v>11.67</v>
      </c>
      <c r="F247" s="248">
        <f t="shared" si="24"/>
        <v>-54016.789200000007</v>
      </c>
      <c r="G247" s="40">
        <f t="shared" si="25"/>
        <v>166959.04920000001</v>
      </c>
      <c r="H247" s="243">
        <f t="shared" si="23"/>
        <v>-0.32353316252593994</v>
      </c>
      <c r="I247" s="372"/>
    </row>
    <row r="248" spans="2:9" x14ac:dyDescent="0.25">
      <c r="B248" s="200">
        <v>42472</v>
      </c>
      <c r="C248" s="296">
        <v>8288</v>
      </c>
      <c r="D248" s="352">
        <v>17.96</v>
      </c>
      <c r="E248" s="40">
        <v>13.05</v>
      </c>
      <c r="F248" s="248">
        <f t="shared" si="24"/>
        <v>-40694.080000000002</v>
      </c>
      <c r="G248" s="40">
        <f t="shared" si="25"/>
        <v>148852.48000000001</v>
      </c>
      <c r="H248" s="243">
        <f t="shared" si="23"/>
        <v>-0.27338530066815142</v>
      </c>
      <c r="I248" s="40"/>
    </row>
    <row r="249" spans="2:9" x14ac:dyDescent="0.25">
      <c r="B249" s="200">
        <v>42473</v>
      </c>
      <c r="C249" s="296">
        <v>9258</v>
      </c>
      <c r="D249" s="352">
        <v>17.415800000000001</v>
      </c>
      <c r="E249" s="40">
        <v>12.92</v>
      </c>
      <c r="F249" s="248">
        <f t="shared" si="24"/>
        <v>-41622.116400000006</v>
      </c>
      <c r="G249" s="40">
        <f t="shared" si="25"/>
        <v>161235.47640000001</v>
      </c>
      <c r="H249" s="243">
        <f t="shared" si="23"/>
        <v>-0.2581449029042594</v>
      </c>
      <c r="I249" s="40"/>
    </row>
    <row r="250" spans="2:9" x14ac:dyDescent="0.25">
      <c r="B250" s="200">
        <v>42474</v>
      </c>
      <c r="C250" s="296">
        <v>9678</v>
      </c>
      <c r="D250" s="352">
        <v>17.2135</v>
      </c>
      <c r="E250" s="40">
        <v>13.11</v>
      </c>
      <c r="F250" s="248">
        <f t="shared" si="24"/>
        <v>-39713.673000000003</v>
      </c>
      <c r="G250" s="40">
        <f t="shared" si="25"/>
        <v>166592.253</v>
      </c>
      <c r="H250" s="243">
        <f t="shared" si="23"/>
        <v>-0.23838847416272113</v>
      </c>
      <c r="I250" s="40"/>
    </row>
    <row r="251" spans="2:9" x14ac:dyDescent="0.25">
      <c r="B251" s="200">
        <v>42474</v>
      </c>
      <c r="C251" s="296">
        <v>9178</v>
      </c>
      <c r="D251" s="352">
        <v>17.433299999999999</v>
      </c>
      <c r="E251" s="40">
        <v>13.11</v>
      </c>
      <c r="F251" s="248">
        <f t="shared" si="24"/>
        <v>-39679.2474</v>
      </c>
      <c r="G251" s="40">
        <f t="shared" si="25"/>
        <v>160002.82739999998</v>
      </c>
      <c r="H251" s="243">
        <f t="shared" si="23"/>
        <v>-0.24799091394056202</v>
      </c>
      <c r="I251" s="40"/>
    </row>
    <row r="252" spans="2:9" x14ac:dyDescent="0.25">
      <c r="B252" s="200">
        <v>42475</v>
      </c>
      <c r="C252" s="296">
        <v>9678</v>
      </c>
      <c r="D252" s="352">
        <v>17.205100000000002</v>
      </c>
      <c r="E252" s="40">
        <v>13.01</v>
      </c>
      <c r="F252" s="248">
        <f t="shared" si="24"/>
        <v>-40600.177800000019</v>
      </c>
      <c r="G252" s="40">
        <f t="shared" si="25"/>
        <v>166510.9578</v>
      </c>
      <c r="H252" s="243">
        <f t="shared" si="23"/>
        <v>-0.24382886469709572</v>
      </c>
      <c r="I252" s="40"/>
    </row>
    <row r="253" spans="2:9" x14ac:dyDescent="0.25">
      <c r="B253" s="200">
        <v>42478</v>
      </c>
      <c r="C253" s="296">
        <v>9178</v>
      </c>
      <c r="D253" s="352">
        <v>17.412400000000002</v>
      </c>
      <c r="E253" s="40">
        <v>13.36</v>
      </c>
      <c r="F253" s="248">
        <f t="shared" si="24"/>
        <v>-37192.92720000002</v>
      </c>
      <c r="G253" s="40">
        <f t="shared" si="25"/>
        <v>159811.00720000002</v>
      </c>
      <c r="H253" s="243">
        <f t="shared" si="23"/>
        <v>-0.232730697663734</v>
      </c>
      <c r="I253" s="40"/>
    </row>
    <row r="254" spans="2:9" x14ac:dyDescent="0.25">
      <c r="B254" s="200">
        <v>42484</v>
      </c>
      <c r="C254" s="296">
        <v>9178</v>
      </c>
      <c r="D254" s="352">
        <v>17.412400000000002</v>
      </c>
      <c r="E254" s="40">
        <v>14.34</v>
      </c>
      <c r="F254" s="248">
        <f t="shared" si="24"/>
        <v>-28198.487200000018</v>
      </c>
      <c r="G254" s="40">
        <f t="shared" si="25"/>
        <v>159811.00720000002</v>
      </c>
      <c r="H254" s="243">
        <f t="shared" si="23"/>
        <v>-0.17644896740254082</v>
      </c>
      <c r="I254" s="40"/>
    </row>
    <row r="255" spans="2:9" x14ac:dyDescent="0.25">
      <c r="B255" s="200">
        <v>42485</v>
      </c>
      <c r="C255" s="296">
        <v>9678</v>
      </c>
      <c r="D255" s="352">
        <v>17.233499999999999</v>
      </c>
      <c r="E255" s="40">
        <v>13.83</v>
      </c>
      <c r="F255" s="248">
        <f t="shared" si="24"/>
        <v>-32939.072999999997</v>
      </c>
      <c r="G255" s="40">
        <f t="shared" si="25"/>
        <v>166785.81299999999</v>
      </c>
      <c r="H255" s="243">
        <f t="shared" si="23"/>
        <v>-0.19749325441726867</v>
      </c>
      <c r="I255" s="40"/>
    </row>
    <row r="256" spans="2:9" x14ac:dyDescent="0.25">
      <c r="B256" s="200">
        <v>42486</v>
      </c>
      <c r="C256" s="296">
        <v>9178</v>
      </c>
      <c r="D256" s="352">
        <v>17.390599999999999</v>
      </c>
      <c r="E256" s="40">
        <v>14.44</v>
      </c>
      <c r="F256" s="248">
        <f t="shared" si="24"/>
        <v>-27080.606799999998</v>
      </c>
      <c r="G256" s="40">
        <f t="shared" si="25"/>
        <v>159610.92679999999</v>
      </c>
      <c r="H256" s="243">
        <f t="shared" si="23"/>
        <v>-0.16966637148804525</v>
      </c>
      <c r="I256" s="372"/>
    </row>
    <row r="257" spans="2:9" x14ac:dyDescent="0.25">
      <c r="B257" s="200">
        <v>42487</v>
      </c>
      <c r="C257" s="296">
        <v>9178</v>
      </c>
      <c r="D257" s="352">
        <v>17.376300000000001</v>
      </c>
      <c r="E257" s="40">
        <v>14.84</v>
      </c>
      <c r="F257" s="248">
        <f t="shared" si="24"/>
        <v>-23278.161400000005</v>
      </c>
      <c r="G257" s="40">
        <f t="shared" si="25"/>
        <v>159479.6814</v>
      </c>
      <c r="H257" s="243">
        <f t="shared" si="23"/>
        <v>-0.14596317973331496</v>
      </c>
      <c r="I257" s="40"/>
    </row>
    <row r="258" spans="2:9" x14ac:dyDescent="0.25">
      <c r="B258" s="200">
        <v>42488</v>
      </c>
      <c r="C258" s="296">
        <v>9678</v>
      </c>
      <c r="D258" s="352">
        <v>17.2287</v>
      </c>
      <c r="E258" s="40">
        <v>14.35</v>
      </c>
      <c r="F258" s="248">
        <f t="shared" si="24"/>
        <v>-27860.058600000004</v>
      </c>
      <c r="G258" s="40">
        <f t="shared" si="25"/>
        <v>166739.35860000001</v>
      </c>
      <c r="H258" s="243">
        <f t="shared" si="23"/>
        <v>-0.16708747612994598</v>
      </c>
      <c r="I258" s="40"/>
    </row>
    <row r="259" spans="2:9" x14ac:dyDescent="0.25">
      <c r="B259" s="200">
        <v>42489</v>
      </c>
      <c r="C259" s="296">
        <v>9678</v>
      </c>
      <c r="D259" s="352">
        <v>17.179200000000002</v>
      </c>
      <c r="E259" s="40">
        <v>14.09</v>
      </c>
      <c r="F259" s="248">
        <f t="shared" si="24"/>
        <v>-29897.277600000016</v>
      </c>
      <c r="G259" s="40">
        <f t="shared" si="25"/>
        <v>166260.29760000002</v>
      </c>
      <c r="H259" s="243">
        <f t="shared" si="23"/>
        <v>-0.17982211045916</v>
      </c>
      <c r="I259" s="40"/>
    </row>
    <row r="260" spans="2:9" x14ac:dyDescent="0.25">
      <c r="B260" s="200">
        <v>42492</v>
      </c>
      <c r="C260" s="296">
        <v>9678</v>
      </c>
      <c r="D260" s="352">
        <v>17.136399999999998</v>
      </c>
      <c r="E260" s="40">
        <v>13.55</v>
      </c>
      <c r="F260" s="248">
        <f t="shared" si="24"/>
        <v>-34709.179199999977</v>
      </c>
      <c r="G260" s="40">
        <f t="shared" si="25"/>
        <v>165846.07919999998</v>
      </c>
      <c r="H260" s="243">
        <f t="shared" si="23"/>
        <v>-0.20928549753740563</v>
      </c>
      <c r="I260" s="40"/>
    </row>
    <row r="261" spans="2:9" x14ac:dyDescent="0.25">
      <c r="B261" s="200">
        <v>42493</v>
      </c>
      <c r="C261" s="296">
        <v>9678</v>
      </c>
      <c r="D261" s="352">
        <v>17.1221</v>
      </c>
      <c r="E261" s="40">
        <v>12.79</v>
      </c>
      <c r="F261" s="248">
        <f t="shared" si="24"/>
        <v>-41926.063800000004</v>
      </c>
      <c r="G261" s="40">
        <f t="shared" si="25"/>
        <v>165707.6838</v>
      </c>
      <c r="H261" s="243">
        <f t="shared" si="23"/>
        <v>-0.25301218892542388</v>
      </c>
      <c r="I261" s="372"/>
    </row>
    <row r="262" spans="2:9" x14ac:dyDescent="0.25">
      <c r="B262" s="200">
        <v>42494</v>
      </c>
      <c r="C262" s="296">
        <v>11678</v>
      </c>
      <c r="D262" s="352">
        <v>16.316800000000001</v>
      </c>
      <c r="E262" s="40">
        <v>12.17</v>
      </c>
      <c r="F262" s="248">
        <f t="shared" si="24"/>
        <v>-48426.330400000006</v>
      </c>
      <c r="G262" s="40">
        <f t="shared" si="25"/>
        <v>190547.59040000002</v>
      </c>
      <c r="H262" s="243">
        <f t="shared" si="23"/>
        <v>-0.25414296920964896</v>
      </c>
      <c r="I262" s="40"/>
    </row>
    <row r="263" spans="2:9" x14ac:dyDescent="0.25">
      <c r="B263" s="200">
        <v>42495</v>
      </c>
      <c r="C263" s="296">
        <v>9678</v>
      </c>
      <c r="D263" s="352">
        <v>17.0684</v>
      </c>
      <c r="E263" s="40">
        <v>12.07</v>
      </c>
      <c r="F263" s="248">
        <f t="shared" si="24"/>
        <v>-48374.515200000002</v>
      </c>
      <c r="G263" s="40">
        <f t="shared" si="25"/>
        <v>165187.97520000002</v>
      </c>
      <c r="H263" s="243">
        <f t="shared" si="23"/>
        <v>-0.29284525790349419</v>
      </c>
      <c r="I263" s="372"/>
    </row>
    <row r="264" spans="2:9" x14ac:dyDescent="0.25">
      <c r="B264" s="200">
        <v>42499</v>
      </c>
      <c r="C264" s="296">
        <v>10678</v>
      </c>
      <c r="D264" s="352">
        <v>16.537600000000001</v>
      </c>
      <c r="E264" s="40">
        <v>11.44</v>
      </c>
      <c r="F264" s="248">
        <f t="shared" si="24"/>
        <v>-54432.172800000015</v>
      </c>
      <c r="G264" s="40">
        <f t="shared" si="25"/>
        <v>176588.49280000001</v>
      </c>
      <c r="H264" s="243">
        <f t="shared" si="23"/>
        <v>-0.30824303405572762</v>
      </c>
      <c r="I264" s="40"/>
    </row>
    <row r="265" spans="2:9" x14ac:dyDescent="0.25">
      <c r="B265" s="200">
        <v>42500</v>
      </c>
      <c r="C265" s="296">
        <v>9678</v>
      </c>
      <c r="D265" s="352">
        <v>17.042100000000001</v>
      </c>
      <c r="E265" s="40">
        <v>11.94</v>
      </c>
      <c r="F265" s="248">
        <f t="shared" si="24"/>
        <v>-49378.123800000016</v>
      </c>
      <c r="G265" s="40">
        <f t="shared" si="25"/>
        <v>164933.44380000001</v>
      </c>
      <c r="H265" s="243">
        <f t="shared" si="23"/>
        <v>-0.2993821184009014</v>
      </c>
      <c r="I265" s="40"/>
    </row>
    <row r="266" spans="2:9" x14ac:dyDescent="0.25">
      <c r="B266" s="200">
        <v>42502</v>
      </c>
      <c r="C266" s="296">
        <v>10678</v>
      </c>
      <c r="D266" s="352">
        <v>16.601800000000001</v>
      </c>
      <c r="E266" s="40">
        <v>12.33</v>
      </c>
      <c r="F266" s="248">
        <f t="shared" si="24"/>
        <v>-45614.280400000011</v>
      </c>
      <c r="G266" s="40">
        <f t="shared" si="25"/>
        <v>177274.02040000001</v>
      </c>
      <c r="H266" s="243">
        <f t="shared" si="23"/>
        <v>-0.25730944837306802</v>
      </c>
      <c r="I266" s="40"/>
    </row>
    <row r="267" spans="2:9" x14ac:dyDescent="0.25">
      <c r="B267" s="200">
        <v>42502</v>
      </c>
      <c r="C267" s="296">
        <v>9678</v>
      </c>
      <c r="D267" s="352">
        <v>17.0334</v>
      </c>
      <c r="E267" s="40">
        <v>12.33</v>
      </c>
      <c r="F267" s="248">
        <f t="shared" si="24"/>
        <v>-45519.5052</v>
      </c>
      <c r="G267" s="40">
        <f t="shared" si="25"/>
        <v>164849.2452</v>
      </c>
      <c r="H267" s="243">
        <f t="shared" si="23"/>
        <v>-0.27612807777660364</v>
      </c>
      <c r="I267" s="40"/>
    </row>
    <row r="268" spans="2:9" x14ac:dyDescent="0.25">
      <c r="B268" s="200">
        <v>42503</v>
      </c>
      <c r="C268" s="296">
        <v>9678</v>
      </c>
      <c r="D268" s="352">
        <v>17.029299999999999</v>
      </c>
      <c r="E268" s="40">
        <v>12.3</v>
      </c>
      <c r="F268" s="248">
        <f t="shared" si="24"/>
        <v>-45770.165399999983</v>
      </c>
      <c r="G268" s="40">
        <f t="shared" si="25"/>
        <v>164809.56539999999</v>
      </c>
      <c r="H268" s="243">
        <f t="shared" si="23"/>
        <v>-0.27771546687180321</v>
      </c>
      <c r="I268" s="40"/>
    </row>
    <row r="269" spans="2:9" x14ac:dyDescent="0.25">
      <c r="B269" s="200">
        <v>42506</v>
      </c>
      <c r="C269" s="296">
        <v>9678</v>
      </c>
      <c r="D269" s="352">
        <v>17.027699999999999</v>
      </c>
      <c r="E269" s="40">
        <v>12.78</v>
      </c>
      <c r="F269" s="248">
        <f t="shared" si="24"/>
        <v>-41109.240599999997</v>
      </c>
      <c r="G269" s="40">
        <f t="shared" si="25"/>
        <v>164794.08059999999</v>
      </c>
      <c r="H269" s="243">
        <f t="shared" si="23"/>
        <v>-0.24945823569830336</v>
      </c>
      <c r="I269" s="40"/>
    </row>
    <row r="270" spans="2:9" x14ac:dyDescent="0.25">
      <c r="B270" s="200">
        <v>42513</v>
      </c>
      <c r="C270" s="296">
        <v>9178</v>
      </c>
      <c r="D270" s="352">
        <v>17.244399999999999</v>
      </c>
      <c r="E270" s="40">
        <v>13.19</v>
      </c>
      <c r="F270" s="248">
        <f t="shared" si="24"/>
        <v>-37211.283199999991</v>
      </c>
      <c r="G270" s="40">
        <f t="shared" si="25"/>
        <v>158269.10319999998</v>
      </c>
      <c r="H270" s="243">
        <f t="shared" si="23"/>
        <v>-0.23511400802579385</v>
      </c>
      <c r="I270" s="40"/>
    </row>
    <row r="271" spans="2:9" x14ac:dyDescent="0.25">
      <c r="B271" s="200">
        <v>42514</v>
      </c>
      <c r="C271" s="296">
        <v>9678</v>
      </c>
      <c r="D271" s="352">
        <v>17.026</v>
      </c>
      <c r="E271" s="40">
        <v>13.02</v>
      </c>
      <c r="F271" s="248">
        <f t="shared" si="24"/>
        <v>-38770.067999999999</v>
      </c>
      <c r="G271" s="40">
        <f t="shared" si="25"/>
        <v>164777.628</v>
      </c>
      <c r="H271" s="243">
        <f t="shared" si="23"/>
        <v>-0.23528720779983556</v>
      </c>
      <c r="I271" s="40"/>
    </row>
    <row r="272" spans="2:9" x14ac:dyDescent="0.25">
      <c r="B272" s="200">
        <v>42515</v>
      </c>
      <c r="C272" s="296">
        <v>9178</v>
      </c>
      <c r="D272" s="352">
        <v>17.206800000000001</v>
      </c>
      <c r="E272" s="40">
        <v>13.54</v>
      </c>
      <c r="F272" s="248">
        <f t="shared" si="24"/>
        <v>-33653.890400000018</v>
      </c>
      <c r="G272" s="40">
        <f t="shared" si="25"/>
        <v>157924.0104</v>
      </c>
      <c r="H272" s="243">
        <f t="shared" si="23"/>
        <v>-0.21310179696399109</v>
      </c>
      <c r="I272" s="40"/>
    </row>
    <row r="273" spans="2:9" x14ac:dyDescent="0.25">
      <c r="B273" s="200">
        <v>42516</v>
      </c>
      <c r="C273" s="296">
        <v>9678</v>
      </c>
      <c r="D273" s="352">
        <v>17.003799999999998</v>
      </c>
      <c r="E273" s="40">
        <v>13.17</v>
      </c>
      <c r="F273" s="248">
        <f t="shared" si="24"/>
        <v>-37103.516399999986</v>
      </c>
      <c r="G273" s="40">
        <f t="shared" si="25"/>
        <v>164562.77639999997</v>
      </c>
      <c r="H273" s="243">
        <f t="shared" si="23"/>
        <v>-0.22546724849739463</v>
      </c>
      <c r="I273" s="40"/>
    </row>
    <row r="274" spans="2:9" x14ac:dyDescent="0.25">
      <c r="B274" s="200">
        <v>42517</v>
      </c>
      <c r="C274" s="296">
        <v>9678</v>
      </c>
      <c r="D274" s="352">
        <v>16.999700000000001</v>
      </c>
      <c r="E274" s="40">
        <v>12.9</v>
      </c>
      <c r="F274" s="248">
        <f t="shared" si="24"/>
        <v>-39676.8966</v>
      </c>
      <c r="G274" s="40">
        <f t="shared" si="25"/>
        <v>164523.09660000002</v>
      </c>
      <c r="H274" s="243">
        <f t="shared" si="23"/>
        <v>-0.2411630793484591</v>
      </c>
      <c r="I274" s="40"/>
    </row>
    <row r="275" spans="2:9" x14ac:dyDescent="0.25">
      <c r="B275" s="200">
        <v>42525</v>
      </c>
      <c r="C275" s="296">
        <v>9678</v>
      </c>
      <c r="D275" s="352">
        <v>16.9956</v>
      </c>
      <c r="E275" s="40">
        <v>13.32</v>
      </c>
      <c r="F275" s="248">
        <f t="shared" si="24"/>
        <v>-35572.456799999993</v>
      </c>
      <c r="G275" s="40">
        <f t="shared" si="25"/>
        <v>164483.41680000001</v>
      </c>
      <c r="H275" s="243">
        <f t="shared" si="23"/>
        <v>-0.21626773988561743</v>
      </c>
      <c r="I275" s="40"/>
    </row>
    <row r="276" spans="2:9" x14ac:dyDescent="0.25">
      <c r="B276" s="200">
        <v>42527</v>
      </c>
      <c r="C276" s="296">
        <v>8178</v>
      </c>
      <c r="D276" s="352">
        <v>17.568999999999999</v>
      </c>
      <c r="E276" s="40">
        <v>13.96</v>
      </c>
      <c r="F276" s="248">
        <f t="shared" si="24"/>
        <v>-29514.401999999984</v>
      </c>
      <c r="G276" s="40">
        <f t="shared" si="25"/>
        <v>143679.28200000001</v>
      </c>
      <c r="H276" s="243">
        <f t="shared" si="23"/>
        <v>-0.20541863509590746</v>
      </c>
      <c r="I276" s="40"/>
    </row>
    <row r="277" spans="2:9" x14ac:dyDescent="0.25">
      <c r="B277" s="200">
        <v>42528</v>
      </c>
      <c r="C277" s="464">
        <v>7678</v>
      </c>
      <c r="D277" s="465">
        <v>17.759599999999999</v>
      </c>
      <c r="E277" s="40">
        <v>14.62</v>
      </c>
      <c r="F277" s="248">
        <f t="shared" si="24"/>
        <v>-24105.848799999996</v>
      </c>
      <c r="G277" s="40">
        <f t="shared" si="25"/>
        <v>136358.20879999999</v>
      </c>
      <c r="H277" s="243">
        <f t="shared" si="23"/>
        <v>-0.17678326088425414</v>
      </c>
      <c r="I277" s="40"/>
    </row>
    <row r="278" spans="2:9" x14ac:dyDescent="0.25">
      <c r="B278" s="200">
        <v>42529</v>
      </c>
      <c r="C278" s="448">
        <v>8178</v>
      </c>
      <c r="D278" s="466">
        <v>17.5654</v>
      </c>
      <c r="E278" s="40">
        <v>14.53</v>
      </c>
      <c r="F278" s="248">
        <f t="shared" si="24"/>
        <v>-24823.50120000001</v>
      </c>
      <c r="G278" s="40">
        <f t="shared" si="25"/>
        <v>143649.8412</v>
      </c>
      <c r="H278" s="243">
        <f t="shared" si="23"/>
        <v>-0.17280562924840887</v>
      </c>
      <c r="I278" s="40"/>
    </row>
    <row r="279" spans="2:9" x14ac:dyDescent="0.25">
      <c r="B279" s="200">
        <v>42531</v>
      </c>
      <c r="C279" s="296">
        <v>8978</v>
      </c>
      <c r="D279" s="352">
        <v>17.1751</v>
      </c>
      <c r="E279" s="40">
        <v>13.42</v>
      </c>
      <c r="F279" s="248">
        <f t="shared" ref="F279:F287" si="26">C279*(E279-D279)</f>
        <v>-33713.287800000006</v>
      </c>
      <c r="G279" s="40">
        <f t="shared" ref="G279:G287" si="27">IF(C279=0, 0,D279*C279)</f>
        <v>154198.0478</v>
      </c>
      <c r="H279" s="243">
        <f t="shared" ref="H279:H287" si="28">IF(C279=0, D279, (E279-D279)/D279)</f>
        <v>-0.21863628159370255</v>
      </c>
      <c r="I279" s="40"/>
    </row>
    <row r="280" spans="2:9" x14ac:dyDescent="0.25">
      <c r="B280" s="200">
        <v>42531</v>
      </c>
      <c r="C280" s="100">
        <v>9278</v>
      </c>
      <c r="D280" s="457">
        <v>17.1052</v>
      </c>
      <c r="E280" s="40">
        <v>13.42</v>
      </c>
      <c r="F280" s="248">
        <f t="shared" si="26"/>
        <v>-34191.285600000003</v>
      </c>
      <c r="G280" s="40">
        <f t="shared" si="27"/>
        <v>158702.04560000001</v>
      </c>
      <c r="H280" s="243">
        <f t="shared" si="28"/>
        <v>-0.21544325702125669</v>
      </c>
      <c r="I280" s="40"/>
    </row>
    <row r="281" spans="2:9" x14ac:dyDescent="0.25">
      <c r="B281" s="200">
        <v>42532</v>
      </c>
      <c r="C281" s="467">
        <v>9278</v>
      </c>
      <c r="D281" s="468">
        <v>17.053000000000001</v>
      </c>
      <c r="E281" s="40">
        <v>13.42</v>
      </c>
      <c r="F281" s="248">
        <f t="shared" si="26"/>
        <v>-33706.974000000009</v>
      </c>
      <c r="G281" s="40">
        <f t="shared" si="27"/>
        <v>158217.734</v>
      </c>
      <c r="H281" s="243">
        <f t="shared" si="28"/>
        <v>-0.21304169354365804</v>
      </c>
      <c r="I281" s="40" t="s">
        <v>199</v>
      </c>
    </row>
    <row r="282" spans="2:9" x14ac:dyDescent="0.25">
      <c r="B282" s="200">
        <v>42535</v>
      </c>
      <c r="C282" s="296">
        <v>9678</v>
      </c>
      <c r="D282" s="352">
        <v>16.879300000000001</v>
      </c>
      <c r="E282" s="40">
        <v>13.23</v>
      </c>
      <c r="F282" s="248">
        <f t="shared" si="26"/>
        <v>-35317.9254</v>
      </c>
      <c r="G282" s="40">
        <f t="shared" si="27"/>
        <v>163357.86540000001</v>
      </c>
      <c r="H282" s="243">
        <f t="shared" si="28"/>
        <v>-0.21619972392220058</v>
      </c>
      <c r="I282" s="372" t="s">
        <v>297</v>
      </c>
    </row>
    <row r="283" spans="2:9" x14ac:dyDescent="0.25">
      <c r="B283" s="200">
        <v>42536</v>
      </c>
      <c r="C283" s="467">
        <v>9278</v>
      </c>
      <c r="D283" s="468">
        <v>17.027999999999999</v>
      </c>
      <c r="E283" s="40">
        <v>13.06</v>
      </c>
      <c r="F283" s="248">
        <f t="shared" si="26"/>
        <v>-36815.103999999985</v>
      </c>
      <c r="G283" s="40">
        <f t="shared" si="27"/>
        <v>157985.78399999999</v>
      </c>
      <c r="H283" s="243">
        <f t="shared" si="28"/>
        <v>-0.23302795395818643</v>
      </c>
      <c r="I283" s="40"/>
    </row>
    <row r="284" spans="2:9" x14ac:dyDescent="0.25">
      <c r="B284" s="200">
        <v>42537</v>
      </c>
      <c r="C284" s="296">
        <v>9278</v>
      </c>
      <c r="D284" s="352">
        <v>17.0168</v>
      </c>
      <c r="E284" s="40">
        <v>12.67</v>
      </c>
      <c r="F284" s="248">
        <f t="shared" si="26"/>
        <v>-40329.610399999998</v>
      </c>
      <c r="G284" s="40">
        <f t="shared" si="27"/>
        <v>157881.87039999999</v>
      </c>
      <c r="H284" s="243">
        <f t="shared" si="28"/>
        <v>-0.25544168116214566</v>
      </c>
      <c r="I284" s="40"/>
    </row>
    <row r="285" spans="2:9" x14ac:dyDescent="0.25">
      <c r="B285" s="200">
        <v>42538</v>
      </c>
      <c r="C285" s="296">
        <v>9278</v>
      </c>
      <c r="D285" s="352">
        <v>17.0061</v>
      </c>
      <c r="E285" s="40">
        <v>13.16</v>
      </c>
      <c r="F285" s="248">
        <f t="shared" si="26"/>
        <v>-35684.1158</v>
      </c>
      <c r="G285" s="40">
        <f t="shared" si="27"/>
        <v>157782.59580000001</v>
      </c>
      <c r="H285" s="243">
        <f t="shared" si="28"/>
        <v>-0.2261600249322302</v>
      </c>
      <c r="I285" s="40"/>
    </row>
    <row r="286" spans="2:9" x14ac:dyDescent="0.25">
      <c r="B286" s="200">
        <v>42541</v>
      </c>
      <c r="C286" s="464">
        <v>7678</v>
      </c>
      <c r="D286" s="465">
        <v>17.568000000000001</v>
      </c>
      <c r="E286" s="40">
        <v>14.48</v>
      </c>
      <c r="F286" s="248">
        <f t="shared" si="26"/>
        <v>-23709.664000000008</v>
      </c>
      <c r="G286" s="40">
        <f t="shared" si="27"/>
        <v>134887.10400000002</v>
      </c>
      <c r="H286" s="243">
        <f t="shared" si="28"/>
        <v>-0.17577413479052828</v>
      </c>
      <c r="I286" s="40"/>
    </row>
    <row r="287" spans="2:9" x14ac:dyDescent="0.25">
      <c r="B287" s="200">
        <v>42542</v>
      </c>
      <c r="C287" s="296">
        <v>6800</v>
      </c>
      <c r="D287" s="352">
        <v>17.892099999999999</v>
      </c>
      <c r="E287" s="40">
        <v>15.09</v>
      </c>
      <c r="F287" s="248">
        <f t="shared" si="26"/>
        <v>-19054.279999999995</v>
      </c>
      <c r="G287" s="40">
        <f t="shared" si="27"/>
        <v>121666.28</v>
      </c>
      <c r="H287" s="243">
        <f t="shared" si="28"/>
        <v>-0.15661101827063337</v>
      </c>
      <c r="I287" s="40"/>
    </row>
    <row r="288" spans="2:9" x14ac:dyDescent="0.25">
      <c r="B288" s="200">
        <v>42543</v>
      </c>
      <c r="C288" s="296">
        <v>7300</v>
      </c>
      <c r="D288" s="352">
        <v>17.6769</v>
      </c>
      <c r="E288" s="40">
        <v>14.75</v>
      </c>
      <c r="F288" s="248">
        <f t="shared" ref="F288:F296" si="29">C288*(E288-D288)</f>
        <v>-21366.37</v>
      </c>
      <c r="G288" s="40">
        <f t="shared" ref="G288:G296" si="30">IF(C288=0, 0,D288*C288)</f>
        <v>129041.37</v>
      </c>
      <c r="H288" s="243">
        <f t="shared" ref="H288:H296" si="31">IF(C288=0, D288, (E288-D288)/D288)</f>
        <v>-0.16557767481854849</v>
      </c>
      <c r="I288" s="40"/>
    </row>
    <row r="289" spans="2:9" x14ac:dyDescent="0.25">
      <c r="B289" s="200">
        <v>42544</v>
      </c>
      <c r="C289" s="296">
        <v>6800</v>
      </c>
      <c r="D289" s="352">
        <v>17.856100000000001</v>
      </c>
      <c r="E289" s="40">
        <v>15.27</v>
      </c>
      <c r="F289" s="248">
        <f t="shared" si="29"/>
        <v>-17585.480000000014</v>
      </c>
      <c r="G289" s="40">
        <f t="shared" si="30"/>
        <v>121421.48000000001</v>
      </c>
      <c r="H289" s="243">
        <f t="shared" si="31"/>
        <v>-0.1448300580753917</v>
      </c>
      <c r="I289" s="40"/>
    </row>
    <row r="290" spans="2:9" x14ac:dyDescent="0.25">
      <c r="B290" s="200">
        <v>42545</v>
      </c>
      <c r="C290" s="464">
        <v>7678</v>
      </c>
      <c r="D290" s="465">
        <v>17.462</v>
      </c>
      <c r="E290" s="40">
        <v>14.41</v>
      </c>
      <c r="F290" s="248">
        <f t="shared" si="29"/>
        <v>-23433.255999999998</v>
      </c>
      <c r="G290" s="40">
        <f t="shared" si="30"/>
        <v>134073.236</v>
      </c>
      <c r="H290" s="243">
        <f t="shared" si="31"/>
        <v>-0.17477952124613444</v>
      </c>
      <c r="I290" s="40"/>
    </row>
    <row r="291" spans="2:9" x14ac:dyDescent="0.25">
      <c r="B291" s="200">
        <v>42545</v>
      </c>
      <c r="C291" s="296">
        <v>8013</v>
      </c>
      <c r="D291" s="352">
        <v>17.32</v>
      </c>
      <c r="E291" s="40">
        <v>14.68</v>
      </c>
      <c r="F291" s="248">
        <f t="shared" si="29"/>
        <v>-21154.320000000003</v>
      </c>
      <c r="G291" s="40">
        <f t="shared" si="30"/>
        <v>138785.16</v>
      </c>
      <c r="H291" s="243">
        <f t="shared" si="31"/>
        <v>-0.15242494226327949</v>
      </c>
      <c r="I291" s="40"/>
    </row>
    <row r="292" spans="2:9" x14ac:dyDescent="0.25">
      <c r="B292" s="200">
        <v>42548</v>
      </c>
      <c r="C292" s="296">
        <v>8978</v>
      </c>
      <c r="D292" s="352">
        <v>16.943300000000001</v>
      </c>
      <c r="E292" s="40">
        <v>13.66</v>
      </c>
      <c r="F292" s="248">
        <f t="shared" si="29"/>
        <v>-29477.467400000005</v>
      </c>
      <c r="G292" s="40">
        <f t="shared" si="30"/>
        <v>152116.9474</v>
      </c>
      <c r="H292" s="243">
        <f t="shared" si="31"/>
        <v>-0.19378161279089673</v>
      </c>
      <c r="I292" s="40"/>
    </row>
    <row r="293" spans="2:9" x14ac:dyDescent="0.25">
      <c r="B293" s="200">
        <v>42548</v>
      </c>
      <c r="C293" s="469">
        <v>9278</v>
      </c>
      <c r="D293" s="470">
        <v>16.834599999999998</v>
      </c>
      <c r="E293" s="40">
        <v>13.66</v>
      </c>
      <c r="F293" s="248">
        <f t="shared" si="29"/>
        <v>-29453.938799999982</v>
      </c>
      <c r="G293" s="40">
        <f t="shared" si="30"/>
        <v>156191.41879999998</v>
      </c>
      <c r="H293" s="243">
        <f t="shared" si="31"/>
        <v>-0.18857590913951019</v>
      </c>
      <c r="I293" s="40"/>
    </row>
    <row r="294" spans="2:9" x14ac:dyDescent="0.25">
      <c r="B294" s="200">
        <v>42549</v>
      </c>
      <c r="C294" s="7">
        <v>8178</v>
      </c>
      <c r="D294" s="474">
        <v>17.124400000000001</v>
      </c>
      <c r="E294" s="40">
        <v>14.78</v>
      </c>
      <c r="F294" s="248">
        <f t="shared" si="29"/>
        <v>-19172.503200000017</v>
      </c>
      <c r="G294" s="40">
        <f t="shared" si="30"/>
        <v>140043.3432</v>
      </c>
      <c r="H294" s="243">
        <f t="shared" si="31"/>
        <v>-0.13690406671182651</v>
      </c>
      <c r="I294" s="40">
        <v>17</v>
      </c>
    </row>
    <row r="295" spans="2:9" x14ac:dyDescent="0.25">
      <c r="B295" s="200">
        <v>42552</v>
      </c>
      <c r="C295" s="476">
        <v>7678</v>
      </c>
      <c r="D295" s="489">
        <v>17.2315</v>
      </c>
      <c r="E295" s="40">
        <v>15.48</v>
      </c>
      <c r="F295" s="248">
        <f t="shared" si="29"/>
        <v>-13448.017</v>
      </c>
      <c r="G295" s="40">
        <f t="shared" si="30"/>
        <v>132303.45699999999</v>
      </c>
      <c r="H295" s="243">
        <f t="shared" si="31"/>
        <v>-0.1016452427240809</v>
      </c>
      <c r="I295" s="40"/>
    </row>
    <row r="296" spans="2:9" x14ac:dyDescent="0.25">
      <c r="B296" s="200">
        <v>42552</v>
      </c>
      <c r="C296" s="10">
        <v>7300</v>
      </c>
      <c r="D296" s="255">
        <v>17.313400000000001</v>
      </c>
      <c r="E296" s="40">
        <v>15.65</v>
      </c>
      <c r="F296" s="248">
        <f t="shared" si="29"/>
        <v>-12142.820000000009</v>
      </c>
      <c r="G296" s="40">
        <f t="shared" si="30"/>
        <v>126387.82</v>
      </c>
      <c r="H296" s="243">
        <f t="shared" si="31"/>
        <v>-9.6075871868032903E-2</v>
      </c>
      <c r="I296" s="40"/>
    </row>
    <row r="297" spans="2:9" x14ac:dyDescent="0.25">
      <c r="B297" s="200">
        <v>42552</v>
      </c>
      <c r="C297" s="10">
        <v>6800</v>
      </c>
      <c r="D297" s="255">
        <v>17.446100000000001</v>
      </c>
      <c r="E297" s="40">
        <v>15.7</v>
      </c>
      <c r="F297" s="248">
        <f t="shared" ref="F297:F298" si="32">C297*(E297-D297)</f>
        <v>-11873.480000000014</v>
      </c>
      <c r="G297" s="40">
        <f t="shared" ref="G297:G298" si="33">IF(C297=0, 0,D297*C297)</f>
        <v>118633.48000000001</v>
      </c>
      <c r="H297" s="243">
        <f t="shared" ref="H297:H298" si="34">IF(C297=0, D297, (E297-D297)/D297)</f>
        <v>-0.10008540590733757</v>
      </c>
      <c r="I297" s="40"/>
    </row>
    <row r="298" spans="2:9" x14ac:dyDescent="0.25">
      <c r="B298" s="200">
        <v>42552</v>
      </c>
      <c r="C298" s="10">
        <v>6000</v>
      </c>
      <c r="D298" s="255">
        <v>17.668199999999999</v>
      </c>
      <c r="E298" s="40">
        <v>15.68</v>
      </c>
      <c r="F298" s="248">
        <f t="shared" si="32"/>
        <v>-11929.199999999995</v>
      </c>
      <c r="G298" s="40">
        <f t="shared" si="33"/>
        <v>106009.2</v>
      </c>
      <c r="H298" s="243">
        <f t="shared" si="34"/>
        <v>-0.11252985589929926</v>
      </c>
      <c r="I298" s="40"/>
    </row>
    <row r="299" spans="2:9" x14ac:dyDescent="0.25">
      <c r="B299" s="200"/>
      <c r="C299" s="10"/>
      <c r="D299" s="255"/>
      <c r="E299" s="40"/>
      <c r="F299" s="248"/>
      <c r="G299" s="40"/>
      <c r="H299" s="243"/>
      <c r="I299" s="40"/>
    </row>
    <row r="300" spans="2:9" x14ac:dyDescent="0.25">
      <c r="B300" s="200"/>
      <c r="C300" s="10"/>
      <c r="D300" s="255"/>
      <c r="E300" s="40"/>
      <c r="F300" s="248"/>
      <c r="G300" s="40"/>
      <c r="H300" s="243"/>
      <c r="I300" s="40"/>
    </row>
    <row r="301" spans="2:9" x14ac:dyDescent="0.25">
      <c r="B301" s="200"/>
      <c r="C301" s="10"/>
      <c r="D301" s="255"/>
      <c r="E301" s="40"/>
      <c r="F301" s="248"/>
      <c r="G301" s="40"/>
      <c r="H301" s="243"/>
      <c r="I301" s="40"/>
    </row>
    <row r="302" spans="2:9" x14ac:dyDescent="0.25">
      <c r="B302" s="200"/>
      <c r="C302" s="10"/>
      <c r="D302" s="255"/>
      <c r="E302" s="40"/>
      <c r="F302" s="248"/>
      <c r="G302" s="40"/>
      <c r="H302" s="243"/>
      <c r="I302" s="40"/>
    </row>
    <row r="303" spans="2:9" x14ac:dyDescent="0.25">
      <c r="B303" s="200"/>
      <c r="C303" s="10"/>
      <c r="D303" s="255"/>
      <c r="E303" s="40"/>
      <c r="F303" s="248"/>
      <c r="G303" s="40"/>
      <c r="H303" s="243"/>
      <c r="I303" s="40"/>
    </row>
    <row r="304" spans="2:9" x14ac:dyDescent="0.25">
      <c r="B304" s="200"/>
      <c r="C304" s="10"/>
      <c r="D304" s="255"/>
      <c r="E304" s="40"/>
      <c r="F304" s="248"/>
      <c r="G304" s="40"/>
      <c r="H304" s="243"/>
      <c r="I304" s="40"/>
    </row>
    <row r="305" spans="2:9" x14ac:dyDescent="0.25">
      <c r="B305" s="200"/>
      <c r="C305" s="10"/>
      <c r="D305" s="255"/>
      <c r="E305" s="40"/>
      <c r="F305" s="248"/>
      <c r="G305" s="40"/>
      <c r="H305" s="243"/>
      <c r="I305" s="40"/>
    </row>
    <row r="306" spans="2:9" x14ac:dyDescent="0.25">
      <c r="B306" s="200"/>
      <c r="C306" s="10"/>
      <c r="D306" s="255"/>
      <c r="E306" s="40"/>
      <c r="F306" s="248"/>
      <c r="G306" s="40"/>
      <c r="H306" s="243"/>
      <c r="I306" s="40"/>
    </row>
    <row r="307" spans="2:9" x14ac:dyDescent="0.25">
      <c r="B307" s="200"/>
      <c r="C307" s="10"/>
      <c r="D307" s="255"/>
      <c r="E307" s="40"/>
      <c r="F307" s="248"/>
      <c r="G307" s="40"/>
      <c r="H307" s="243"/>
      <c r="I307" s="40"/>
    </row>
    <row r="308" spans="2:9" x14ac:dyDescent="0.25">
      <c r="B308" s="200"/>
      <c r="C308" s="10"/>
      <c r="D308" s="255"/>
      <c r="E308" s="40"/>
      <c r="F308" s="248"/>
      <c r="G308" s="40"/>
      <c r="H308" s="243"/>
      <c r="I308" s="40"/>
    </row>
    <row r="309" spans="2:9" x14ac:dyDescent="0.25">
      <c r="B309" s="200"/>
      <c r="C309" s="10"/>
      <c r="D309" s="255"/>
      <c r="E309" s="40"/>
      <c r="F309" s="248"/>
      <c r="G309" s="40"/>
      <c r="H309" s="243"/>
      <c r="I309" s="40"/>
    </row>
    <row r="310" spans="2:9" x14ac:dyDescent="0.25">
      <c r="B310" s="200"/>
      <c r="C310" s="10"/>
      <c r="D310" s="255"/>
      <c r="E310" s="40"/>
      <c r="F310" s="248"/>
      <c r="G310" s="40"/>
      <c r="H310" s="243"/>
      <c r="I310" s="40"/>
    </row>
    <row r="311" spans="2:9" x14ac:dyDescent="0.25">
      <c r="B311" s="200"/>
      <c r="C311" s="10"/>
      <c r="D311" s="255"/>
      <c r="E311" s="40"/>
      <c r="F311" s="248"/>
      <c r="G311" s="40"/>
      <c r="H311" s="243"/>
      <c r="I311" s="40"/>
    </row>
    <row r="312" spans="2:9" x14ac:dyDescent="0.25">
      <c r="B312" s="200"/>
      <c r="C312" s="10"/>
      <c r="D312" s="255"/>
      <c r="E312" s="40"/>
      <c r="F312" s="248"/>
      <c r="G312" s="40"/>
      <c r="H312" s="243"/>
      <c r="I312" s="40"/>
    </row>
    <row r="313" spans="2:9" x14ac:dyDescent="0.25">
      <c r="B313" s="200"/>
      <c r="C313" s="10"/>
      <c r="D313" s="255"/>
      <c r="E313" s="40"/>
      <c r="F313" s="248"/>
      <c r="G313" s="40"/>
      <c r="H313" s="243"/>
      <c r="I313" s="40"/>
    </row>
    <row r="314" spans="2:9" x14ac:dyDescent="0.25">
      <c r="B314" s="200"/>
      <c r="C314" s="10"/>
      <c r="D314" s="255"/>
      <c r="E314" s="40"/>
      <c r="F314" s="248"/>
      <c r="G314" s="40"/>
      <c r="H314" s="243"/>
      <c r="I314" s="40"/>
    </row>
  </sheetData>
  <mergeCells count="19">
    <mergeCell ref="A137:A139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14 H185:H314">
    <cfRule type="expression" dxfId="543" priority="26">
      <formula>F185&gt;0</formula>
    </cfRule>
    <cfRule type="expression" dxfId="542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1" priority="19">
      <formula>F178&gt;0</formula>
    </cfRule>
    <cfRule type="expression" dxfId="540" priority="20">
      <formula>F178&lt;0</formula>
    </cfRule>
  </conditionalFormatting>
  <conditionalFormatting sqref="H178:H184">
    <cfRule type="expression" dxfId="539" priority="15">
      <formula>H178&gt;0</formula>
    </cfRule>
    <cfRule type="expression" dxfId="538" priority="16">
      <formula>H178&lt;0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42552</v>
      </c>
      <c r="X2" s="10">
        <v>36.89</v>
      </c>
      <c r="Y2" s="10">
        <v>36.99</v>
      </c>
      <c r="Z2" s="10">
        <v>36.54</v>
      </c>
      <c r="AA2" s="10">
        <v>36.549999999999997</v>
      </c>
      <c r="AB2" s="95">
        <v>7104100</v>
      </c>
      <c r="AC2" s="10">
        <v>36.549999999999997</v>
      </c>
      <c r="AD2" s="2">
        <f>Y2-Z2</f>
        <v>0.45000000000000284</v>
      </c>
      <c r="AE2" s="138">
        <f>AC2/AC3-1</f>
        <v>-6.5235118238652356E-3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292</v>
      </c>
      <c r="O3" s="11" t="s">
        <v>58</v>
      </c>
      <c r="Q3" s="80">
        <f>IF(Q2=0, Q4, (F18-K18-M18)/Q2)</f>
        <v>33.652749999999997</v>
      </c>
      <c r="T3" s="1"/>
      <c r="W3" s="133">
        <v>42551</v>
      </c>
      <c r="X3" s="10">
        <v>36.450000000000003</v>
      </c>
      <c r="Y3" s="10">
        <v>36.79</v>
      </c>
      <c r="Z3" s="10">
        <v>36.03</v>
      </c>
      <c r="AA3" s="10">
        <v>36.79</v>
      </c>
      <c r="AB3" s="95">
        <v>10235500</v>
      </c>
      <c r="AC3" s="10">
        <v>36.79</v>
      </c>
      <c r="AD3" s="2">
        <f t="shared" ref="AD3:AD66" si="0">Y3-Z3</f>
        <v>0.75999999999999801</v>
      </c>
      <c r="AE3" s="138">
        <f t="shared" ref="AE3:AE66" si="1">AC3/AC4-1</f>
        <v>9.3278463648833743E-3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36.549999999999997</v>
      </c>
      <c r="T4" s="163"/>
      <c r="W4" s="133">
        <v>42550</v>
      </c>
      <c r="X4" s="10">
        <v>36.35</v>
      </c>
      <c r="Y4" s="10">
        <v>36.65</v>
      </c>
      <c r="Z4" s="10">
        <v>36.24</v>
      </c>
      <c r="AA4" s="10">
        <v>36.450000000000003</v>
      </c>
      <c r="AB4" s="95">
        <v>7567300</v>
      </c>
      <c r="AC4" s="10">
        <v>36.450000000000003</v>
      </c>
      <c r="AD4" s="2">
        <f t="shared" si="0"/>
        <v>0.40999999999999659</v>
      </c>
      <c r="AE4" s="138">
        <f t="shared" si="1"/>
        <v>1.1095700416088983E-2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5848</v>
      </c>
      <c r="W5" s="133">
        <v>42549</v>
      </c>
      <c r="X5" s="10">
        <v>36.81</v>
      </c>
      <c r="Y5" s="10">
        <v>37</v>
      </c>
      <c r="Z5" s="10">
        <v>35.880000000000003</v>
      </c>
      <c r="AA5" s="10">
        <v>36.049999999999997</v>
      </c>
      <c r="AB5" s="95">
        <v>11866400</v>
      </c>
      <c r="AC5" s="10">
        <v>36.049999999999997</v>
      </c>
      <c r="AD5" s="2">
        <f t="shared" si="0"/>
        <v>1.1199999999999974</v>
      </c>
      <c r="AE5" s="138">
        <f t="shared" si="1"/>
        <v>-1.5565264882577812E-2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42548</v>
      </c>
      <c r="X6" s="10">
        <v>34.880000000000003</v>
      </c>
      <c r="Y6" s="10">
        <v>36.869999999999997</v>
      </c>
      <c r="Z6" s="10">
        <v>34.75</v>
      </c>
      <c r="AA6" s="10">
        <v>36.619999999999997</v>
      </c>
      <c r="AB6" s="95">
        <v>19450000</v>
      </c>
      <c r="AC6" s="10">
        <v>36.619999999999997</v>
      </c>
      <c r="AD6" s="2">
        <f t="shared" si="0"/>
        <v>2.1199999999999974</v>
      </c>
      <c r="AE6" s="138">
        <f t="shared" si="1"/>
        <v>4.2117245304496231E-2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463.5600000000004</v>
      </c>
      <c r="R7" s="195"/>
      <c r="W7" s="133">
        <v>42545</v>
      </c>
      <c r="X7" s="10">
        <v>34</v>
      </c>
      <c r="Y7" s="10">
        <v>35.5</v>
      </c>
      <c r="Z7" s="10">
        <v>33.9</v>
      </c>
      <c r="AA7" s="10">
        <v>35.14</v>
      </c>
      <c r="AB7" s="95">
        <v>14599700</v>
      </c>
      <c r="AC7" s="10">
        <v>35.14</v>
      </c>
      <c r="AD7" s="2">
        <f t="shared" si="0"/>
        <v>1.6000000000000014</v>
      </c>
      <c r="AE7" s="138">
        <f t="shared" si="1"/>
        <v>1.3556388808768416E-2</v>
      </c>
    </row>
    <row r="8" spans="1:31" x14ac:dyDescent="0.25">
      <c r="H8" s="72"/>
      <c r="O8" s="11" t="s">
        <v>197</v>
      </c>
      <c r="P8" s="34"/>
      <c r="Q8" s="2">
        <f>K18+M18-F18+Q2*Q4</f>
        <v>463.5600000000004</v>
      </c>
      <c r="W8" s="133">
        <v>42544</v>
      </c>
      <c r="X8" s="10">
        <v>34.54</v>
      </c>
      <c r="Y8" s="10">
        <v>34.67</v>
      </c>
      <c r="Z8" s="10">
        <v>34.35</v>
      </c>
      <c r="AA8" s="10">
        <v>34.67</v>
      </c>
      <c r="AB8" s="95">
        <v>8534000</v>
      </c>
      <c r="AC8" s="10">
        <v>34.67</v>
      </c>
      <c r="AD8" s="2">
        <f t="shared" si="0"/>
        <v>0.32000000000000028</v>
      </c>
      <c r="AE8" s="138">
        <f t="shared" si="1"/>
        <v>1.3150204558737721E-2</v>
      </c>
    </row>
    <row r="9" spans="1:31" x14ac:dyDescent="0.25">
      <c r="H9" s="72"/>
      <c r="O9" s="11" t="s">
        <v>253</v>
      </c>
      <c r="Q9" s="138">
        <f>IF(Q2=0, 0, Q8/Q6)</f>
        <v>8.6092518442029337E-2</v>
      </c>
      <c r="W9" s="133">
        <v>42543</v>
      </c>
      <c r="X9" s="10">
        <v>34.5</v>
      </c>
      <c r="Y9" s="10">
        <v>34.54</v>
      </c>
      <c r="Z9" s="10">
        <v>34.08</v>
      </c>
      <c r="AA9" s="10">
        <v>34.22</v>
      </c>
      <c r="AB9" s="95">
        <v>16951400</v>
      </c>
      <c r="AC9" s="10">
        <v>34.22</v>
      </c>
      <c r="AD9" s="2">
        <f t="shared" si="0"/>
        <v>0.46000000000000085</v>
      </c>
      <c r="AE9" s="138">
        <f t="shared" si="1"/>
        <v>-7.2526834928923201E-3</v>
      </c>
    </row>
    <row r="10" spans="1:31" x14ac:dyDescent="0.25">
      <c r="H10" s="72"/>
      <c r="O10" s="11" t="s">
        <v>252</v>
      </c>
      <c r="P10" s="34"/>
      <c r="Q10" s="2">
        <f>M30</f>
        <v>0</v>
      </c>
      <c r="W10" s="133">
        <v>42542</v>
      </c>
      <c r="X10" s="10">
        <v>34.75</v>
      </c>
      <c r="Y10" s="10">
        <v>34.82</v>
      </c>
      <c r="Z10" s="10">
        <v>34.28</v>
      </c>
      <c r="AA10" s="10">
        <v>34.47</v>
      </c>
      <c r="AB10" s="95">
        <v>13321500</v>
      </c>
      <c r="AC10" s="10">
        <v>34.47</v>
      </c>
      <c r="AD10" s="2">
        <f t="shared" si="0"/>
        <v>0.53999999999999915</v>
      </c>
      <c r="AE10" s="138">
        <f t="shared" si="1"/>
        <v>-6.9144338807261008E-3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1.3299999999999999E-2</v>
      </c>
      <c r="W11" s="133">
        <v>42541</v>
      </c>
      <c r="X11" s="10">
        <v>35.299999999999997</v>
      </c>
      <c r="Y11" s="10">
        <v>35.67</v>
      </c>
      <c r="Z11" s="10">
        <v>34.71</v>
      </c>
      <c r="AA11" s="10">
        <v>34.71</v>
      </c>
      <c r="AB11" s="95">
        <v>9006600</v>
      </c>
      <c r="AC11" s="10">
        <v>34.71</v>
      </c>
      <c r="AD11" s="2">
        <f t="shared" si="0"/>
        <v>0.96000000000000085</v>
      </c>
      <c r="AE11" s="138">
        <f t="shared" si="1"/>
        <v>-1.3359863558840224E-2</v>
      </c>
    </row>
    <row r="12" spans="1:31" x14ac:dyDescent="0.25">
      <c r="H12" s="72"/>
      <c r="W12" s="133">
        <v>42538</v>
      </c>
      <c r="X12" s="10">
        <v>35.369999999999997</v>
      </c>
      <c r="Y12" s="10">
        <v>35.5</v>
      </c>
      <c r="Z12" s="10">
        <v>34.520000000000003</v>
      </c>
      <c r="AA12" s="10">
        <v>35.18</v>
      </c>
      <c r="AB12" s="95">
        <v>16486900</v>
      </c>
      <c r="AC12" s="10">
        <v>35.18</v>
      </c>
      <c r="AD12" s="2">
        <f t="shared" si="0"/>
        <v>0.97999999999999687</v>
      </c>
      <c r="AE12" s="138">
        <f t="shared" si="1"/>
        <v>-8.1759233154778954E-3</v>
      </c>
    </row>
    <row r="13" spans="1:31" x14ac:dyDescent="0.25">
      <c r="H13" s="72"/>
      <c r="W13" s="133">
        <v>42537</v>
      </c>
      <c r="X13" s="10">
        <v>36.979999999999997</v>
      </c>
      <c r="Y13" s="10">
        <v>36.979999999999997</v>
      </c>
      <c r="Z13" s="10">
        <v>35.35</v>
      </c>
      <c r="AA13" s="10">
        <v>35.47</v>
      </c>
      <c r="AB13" s="95">
        <v>18944400</v>
      </c>
      <c r="AC13" s="10">
        <v>35.47</v>
      </c>
      <c r="AD13" s="2">
        <f t="shared" si="0"/>
        <v>1.6299999999999955</v>
      </c>
      <c r="AE13" s="138">
        <f t="shared" si="1"/>
        <v>-6.720806496779641E-3</v>
      </c>
    </row>
    <row r="14" spans="1:31" x14ac:dyDescent="0.25">
      <c r="H14" s="72"/>
      <c r="W14" s="133">
        <v>42536</v>
      </c>
      <c r="X14" s="10">
        <v>35.479999999999997</v>
      </c>
      <c r="Y14" s="10">
        <v>36.01</v>
      </c>
      <c r="Z14" s="10">
        <v>35.14</v>
      </c>
      <c r="AA14" s="10">
        <v>35.71</v>
      </c>
      <c r="AB14" s="95">
        <v>13479300</v>
      </c>
      <c r="AC14" s="10">
        <v>35.71</v>
      </c>
      <c r="AD14" s="2">
        <f t="shared" si="0"/>
        <v>0.86999999999999744</v>
      </c>
      <c r="AE14" s="138">
        <f t="shared" si="1"/>
        <v>-1.3982102908276506E-3</v>
      </c>
    </row>
    <row r="15" spans="1:31" x14ac:dyDescent="0.25">
      <c r="H15" s="72"/>
      <c r="W15" s="133">
        <v>42535</v>
      </c>
      <c r="X15" s="10">
        <v>35.96</v>
      </c>
      <c r="Y15" s="10">
        <v>36.18</v>
      </c>
      <c r="Z15" s="10">
        <v>35.409999999999997</v>
      </c>
      <c r="AA15" s="10">
        <v>35.76</v>
      </c>
      <c r="AB15" s="95">
        <v>8839800</v>
      </c>
      <c r="AC15" s="10">
        <v>35.76</v>
      </c>
      <c r="AD15" s="2">
        <f t="shared" si="0"/>
        <v>0.77000000000000313</v>
      </c>
      <c r="AE15" s="138">
        <f t="shared" si="1"/>
        <v>-1.0514665190924255E-2</v>
      </c>
    </row>
    <row r="16" spans="1:31" x14ac:dyDescent="0.25">
      <c r="H16" s="72"/>
      <c r="W16" s="133">
        <v>42534</v>
      </c>
      <c r="X16" s="10">
        <v>36.450000000000003</v>
      </c>
      <c r="Y16" s="10">
        <v>36.56</v>
      </c>
      <c r="Z16" s="10">
        <v>35.92</v>
      </c>
      <c r="AA16" s="10">
        <v>36.14</v>
      </c>
      <c r="AB16" s="95">
        <v>9015100</v>
      </c>
      <c r="AC16" s="10">
        <v>36.14</v>
      </c>
      <c r="AD16" s="2">
        <f t="shared" si="0"/>
        <v>0.64000000000000057</v>
      </c>
      <c r="AE16" s="138">
        <f t="shared" si="1"/>
        <v>-1.8201575658788438E-2</v>
      </c>
    </row>
    <row r="17" spans="1:31" x14ac:dyDescent="0.25">
      <c r="W17" s="133">
        <v>42531</v>
      </c>
      <c r="X17" s="10">
        <v>36.380000000000003</v>
      </c>
      <c r="Y17" s="10">
        <v>37</v>
      </c>
      <c r="Z17" s="10">
        <v>36.17</v>
      </c>
      <c r="AA17" s="10">
        <v>36.81</v>
      </c>
      <c r="AB17" s="95">
        <v>7762700</v>
      </c>
      <c r="AC17" s="10">
        <v>36.81</v>
      </c>
      <c r="AD17" s="2">
        <f t="shared" si="0"/>
        <v>0.82999999999999829</v>
      </c>
      <c r="AE17" s="138">
        <f t="shared" si="1"/>
        <v>6.2875888463642671E-3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42530</v>
      </c>
      <c r="X18" s="10">
        <v>36.5</v>
      </c>
      <c r="Y18" s="10">
        <v>36.799999999999997</v>
      </c>
      <c r="Z18" s="10">
        <v>36.32</v>
      </c>
      <c r="AA18" s="10">
        <v>36.58</v>
      </c>
      <c r="AB18" s="95">
        <v>7080500</v>
      </c>
      <c r="AC18" s="10">
        <v>36.58</v>
      </c>
      <c r="AD18" s="2">
        <f t="shared" si="0"/>
        <v>0.47999999999999687</v>
      </c>
      <c r="AE18" s="138">
        <f t="shared" si="1"/>
        <v>1.6429353778750766E-3</v>
      </c>
    </row>
    <row r="19" spans="1:31" ht="15.75" thickBot="1" x14ac:dyDescent="0.3">
      <c r="A19" s="375" t="s">
        <v>211</v>
      </c>
      <c r="B19" s="376"/>
      <c r="C19" s="377">
        <f>SumByColor($A$19,C2:C17)</f>
        <v>180</v>
      </c>
      <c r="D19" s="377"/>
      <c r="E19" s="377"/>
      <c r="F19" s="378">
        <f>SumByColor($A$19,F2:F17)</f>
        <v>6420</v>
      </c>
      <c r="G19" s="377"/>
      <c r="H19" s="377">
        <f>SumByColor($A$19,H2:H17)</f>
        <v>180</v>
      </c>
      <c r="I19" s="377"/>
      <c r="J19" s="377"/>
      <c r="K19" s="378">
        <f>SumByColor($A$19,K2:K17)</f>
        <v>6553</v>
      </c>
      <c r="L19" s="377"/>
      <c r="M19" s="378">
        <f t="shared" ref="M19" si="2">SumByColor($A$19,M2:M17)</f>
        <v>0</v>
      </c>
      <c r="W19" s="133">
        <v>42529</v>
      </c>
      <c r="X19" s="10">
        <v>36.31</v>
      </c>
      <c r="Y19" s="10">
        <v>36.700000000000003</v>
      </c>
      <c r="Z19" s="10">
        <v>36.17</v>
      </c>
      <c r="AA19" s="10">
        <v>36.520000000000003</v>
      </c>
      <c r="AB19" s="95">
        <v>5173000</v>
      </c>
      <c r="AC19" s="10">
        <v>36.520000000000003</v>
      </c>
      <c r="AD19" s="2">
        <f t="shared" si="0"/>
        <v>0.53000000000000114</v>
      </c>
      <c r="AE19" s="138">
        <f t="shared" si="1"/>
        <v>6.3378341140811756E-3</v>
      </c>
    </row>
    <row r="20" spans="1:31" x14ac:dyDescent="0.25">
      <c r="W20" s="133">
        <v>42528</v>
      </c>
      <c r="X20" s="10">
        <v>36.11</v>
      </c>
      <c r="Y20" s="10">
        <v>36.520000000000003</v>
      </c>
      <c r="Z20" s="10">
        <v>35.92</v>
      </c>
      <c r="AA20" s="10">
        <v>36.29</v>
      </c>
      <c r="AB20" s="95">
        <v>3572200</v>
      </c>
      <c r="AC20" s="10">
        <v>36.29</v>
      </c>
      <c r="AD20" s="2">
        <f t="shared" si="0"/>
        <v>0.60000000000000142</v>
      </c>
      <c r="AE20" s="138">
        <f t="shared" si="1"/>
        <v>7.4958356468628473E-3</v>
      </c>
    </row>
    <row r="21" spans="1:31" x14ac:dyDescent="0.25">
      <c r="W21" s="133">
        <v>42527</v>
      </c>
      <c r="X21" s="10">
        <v>36.22</v>
      </c>
      <c r="Y21" s="10">
        <v>36.42</v>
      </c>
      <c r="Z21" s="10">
        <v>35.99</v>
      </c>
      <c r="AA21" s="10">
        <v>36.020000000000003</v>
      </c>
      <c r="AB21" s="95">
        <v>3670000</v>
      </c>
      <c r="AC21" s="10">
        <v>36.020000000000003</v>
      </c>
      <c r="AD21" s="2">
        <f t="shared" si="0"/>
        <v>0.42999999999999972</v>
      </c>
      <c r="AE21" s="138">
        <f t="shared" si="1"/>
        <v>-6.3448275862068026E-3</v>
      </c>
    </row>
    <row r="22" spans="1:31" x14ac:dyDescent="0.25">
      <c r="W22" s="133">
        <v>42524</v>
      </c>
      <c r="X22" s="10">
        <v>36.200000000000003</v>
      </c>
      <c r="Y22" s="10">
        <v>36.35</v>
      </c>
      <c r="Z22" s="10">
        <v>36</v>
      </c>
      <c r="AA22" s="10">
        <v>36.25</v>
      </c>
      <c r="AB22" s="95">
        <v>4675100</v>
      </c>
      <c r="AC22" s="10">
        <v>36.25</v>
      </c>
      <c r="AD22" s="2">
        <f t="shared" si="0"/>
        <v>0.35000000000000142</v>
      </c>
      <c r="AE22" s="138">
        <f t="shared" si="1"/>
        <v>-5.2140504939626187E-3</v>
      </c>
    </row>
    <row r="23" spans="1:31" x14ac:dyDescent="0.25">
      <c r="W23" s="133">
        <v>42523</v>
      </c>
      <c r="X23" s="10">
        <v>36.299999999999997</v>
      </c>
      <c r="Y23" s="10">
        <v>36.520000000000003</v>
      </c>
      <c r="Z23" s="10">
        <v>36.090000000000003</v>
      </c>
      <c r="AA23" s="10">
        <v>36.44</v>
      </c>
      <c r="AB23" s="95">
        <v>5360700</v>
      </c>
      <c r="AC23" s="10">
        <v>36.44</v>
      </c>
      <c r="AD23" s="2">
        <f t="shared" si="0"/>
        <v>0.42999999999999972</v>
      </c>
      <c r="AE23" s="138">
        <f t="shared" si="1"/>
        <v>5.4914881932988102E-4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35.79</v>
      </c>
      <c r="Y24" s="10">
        <v>36.46</v>
      </c>
      <c r="Z24" s="10">
        <v>35.68</v>
      </c>
      <c r="AA24" s="10">
        <v>36.42</v>
      </c>
      <c r="AB24" s="95">
        <v>7861200</v>
      </c>
      <c r="AC24" s="10">
        <v>36.42</v>
      </c>
      <c r="AD24" s="2">
        <f t="shared" si="0"/>
        <v>0.78000000000000114</v>
      </c>
      <c r="AE24" s="138">
        <f t="shared" si="1"/>
        <v>1.8456375838926231E-2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42">
        <f t="shared" ref="H25:H38" si="5">(E25-D25)/D25</f>
        <v>-9.410323514672336E-3</v>
      </c>
      <c r="I25" s="40"/>
      <c r="W25" s="133">
        <v>42521</v>
      </c>
      <c r="X25" s="10">
        <v>35.72</v>
      </c>
      <c r="Y25" s="10">
        <v>36.049999999999997</v>
      </c>
      <c r="Z25" s="10">
        <v>35.619999999999997</v>
      </c>
      <c r="AA25" s="10">
        <v>35.76</v>
      </c>
      <c r="AB25" s="95">
        <v>9414900</v>
      </c>
      <c r="AC25" s="10">
        <v>35.76</v>
      </c>
      <c r="AD25" s="2">
        <f t="shared" si="0"/>
        <v>0.42999999999999972</v>
      </c>
      <c r="AE25" s="138">
        <f t="shared" si="1"/>
        <v>1.4001680201622957E-3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42">
        <f t="shared" si="5"/>
        <v>2.3720697143493622E-2</v>
      </c>
      <c r="I26" s="40"/>
      <c r="W26" s="133">
        <v>42517</v>
      </c>
      <c r="X26" s="10">
        <v>35.729999999999997</v>
      </c>
      <c r="Y26" s="10">
        <v>35.729999999999997</v>
      </c>
      <c r="Z26" s="10">
        <v>35.369999999999997</v>
      </c>
      <c r="AA26" s="10">
        <v>35.71</v>
      </c>
      <c r="AB26" s="95">
        <v>5271000</v>
      </c>
      <c r="AC26" s="10">
        <v>35.71</v>
      </c>
      <c r="AD26" s="2">
        <f t="shared" si="0"/>
        <v>0.35999999999999943</v>
      </c>
      <c r="AE26" s="138">
        <f t="shared" si="1"/>
        <v>3.3717336330429948E-3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42">
        <f t="shared" si="5"/>
        <v>-3.8086753159975562E-2</v>
      </c>
      <c r="I27" s="40"/>
      <c r="W27" s="133">
        <v>42516</v>
      </c>
      <c r="X27" s="10">
        <v>34.99</v>
      </c>
      <c r="Y27" s="10">
        <v>35.71</v>
      </c>
      <c r="Z27" s="10">
        <v>34.950000000000003</v>
      </c>
      <c r="AA27" s="10">
        <v>35.590000000000003</v>
      </c>
      <c r="AB27" s="95">
        <v>6599500</v>
      </c>
      <c r="AC27" s="10">
        <v>35.590000000000003</v>
      </c>
      <c r="AD27" s="2">
        <f t="shared" si="0"/>
        <v>0.75999999999999801</v>
      </c>
      <c r="AE27" s="138">
        <f t="shared" si="1"/>
        <v>1.8603319977103849E-2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42">
        <f t="shared" si="5"/>
        <v>-2.9753839205058776E-2</v>
      </c>
      <c r="I28" s="40"/>
      <c r="W28" s="133">
        <v>42515</v>
      </c>
      <c r="X28" s="10">
        <v>35.549999999999997</v>
      </c>
      <c r="Y28" s="10">
        <v>35.69</v>
      </c>
      <c r="Z28" s="10">
        <v>34.83</v>
      </c>
      <c r="AA28" s="10">
        <v>34.94</v>
      </c>
      <c r="AB28" s="95">
        <v>6992700</v>
      </c>
      <c r="AC28" s="10">
        <v>34.94</v>
      </c>
      <c r="AD28" s="2">
        <f t="shared" si="0"/>
        <v>0.85999999999999943</v>
      </c>
      <c r="AE28" s="138">
        <f t="shared" si="1"/>
        <v>-1.6328828828829023E-2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42">
        <f t="shared" si="5"/>
        <v>-5.8512915655772315E-3</v>
      </c>
      <c r="I29" s="40"/>
      <c r="W29" s="133">
        <v>42514</v>
      </c>
      <c r="X29" s="10">
        <v>34.82</v>
      </c>
      <c r="Y29" s="10">
        <v>35.549999999999997</v>
      </c>
      <c r="Z29" s="10">
        <v>34.79</v>
      </c>
      <c r="AA29" s="10">
        <v>35.520000000000003</v>
      </c>
      <c r="AB29" s="95">
        <v>7771600</v>
      </c>
      <c r="AC29" s="10">
        <v>35.520000000000003</v>
      </c>
      <c r="AD29" s="2">
        <f t="shared" si="0"/>
        <v>0.75999999999999801</v>
      </c>
      <c r="AE29" s="138">
        <f t="shared" si="1"/>
        <v>2.0689655172414056E-2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42">
        <f t="shared" si="5"/>
        <v>1.5669678600022927E-2</v>
      </c>
      <c r="I30" s="40"/>
      <c r="W30" s="133">
        <v>42513</v>
      </c>
      <c r="X30" s="10">
        <v>34.65</v>
      </c>
      <c r="Y30" s="10">
        <v>34.950000000000003</v>
      </c>
      <c r="Z30" s="10">
        <v>34.619999999999997</v>
      </c>
      <c r="AA30" s="10">
        <v>34.799999999999997</v>
      </c>
      <c r="AB30" s="95">
        <v>5933500</v>
      </c>
      <c r="AC30" s="10">
        <v>34.799999999999997</v>
      </c>
      <c r="AD30" s="2">
        <f t="shared" si="0"/>
        <v>0.3300000000000054</v>
      </c>
      <c r="AE30" s="138">
        <f t="shared" si="1"/>
        <v>5.199306759098743E-3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42">
        <f t="shared" si="5"/>
        <v>-9.150177284685914E-4</v>
      </c>
      <c r="I31" s="40"/>
      <c r="W31" s="133">
        <v>42510</v>
      </c>
      <c r="X31" s="10">
        <v>34.950000000000003</v>
      </c>
      <c r="Y31" s="10">
        <v>34.950000000000003</v>
      </c>
      <c r="Z31" s="10">
        <v>34.47</v>
      </c>
      <c r="AA31" s="10">
        <v>34.619999999999997</v>
      </c>
      <c r="AB31" s="95">
        <v>6173400</v>
      </c>
      <c r="AC31" s="10">
        <v>34.619999999999997</v>
      </c>
      <c r="AD31" s="2">
        <f t="shared" si="0"/>
        <v>0.48000000000000398</v>
      </c>
      <c r="AE31" s="138">
        <f t="shared" si="1"/>
        <v>-6.0292850990525393E-3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42">
        <f t="shared" si="5"/>
        <v>3.0013249611152554E-2</v>
      </c>
      <c r="I32" s="40"/>
      <c r="W32" s="133">
        <v>42509</v>
      </c>
      <c r="X32" s="10">
        <v>34.49</v>
      </c>
      <c r="Y32" s="10">
        <v>34.909999999999997</v>
      </c>
      <c r="Z32" s="10">
        <v>34.299999999999997</v>
      </c>
      <c r="AA32" s="10">
        <v>34.83</v>
      </c>
      <c r="AB32" s="95">
        <v>8330400</v>
      </c>
      <c r="AC32" s="10">
        <v>34.83</v>
      </c>
      <c r="AD32" s="2">
        <f t="shared" si="0"/>
        <v>0.60999999999999943</v>
      </c>
      <c r="AE32" s="138">
        <f t="shared" si="1"/>
        <v>1.338376491125981E-2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42">
        <f t="shared" si="5"/>
        <v>3.9478240794182211E-2</v>
      </c>
      <c r="I33" s="40"/>
      <c r="W33" s="133">
        <v>42508</v>
      </c>
      <c r="X33" s="10">
        <v>34.299999999999997</v>
      </c>
      <c r="Y33" s="10">
        <v>34.49</v>
      </c>
      <c r="Z33" s="10">
        <v>33.619999999999997</v>
      </c>
      <c r="AA33" s="10">
        <v>34.369999999999997</v>
      </c>
      <c r="AB33" s="95">
        <v>9784600</v>
      </c>
      <c r="AC33" s="10">
        <v>34.369999999999997</v>
      </c>
      <c r="AD33" s="2">
        <f t="shared" si="0"/>
        <v>0.87000000000000455</v>
      </c>
      <c r="AE33" s="138">
        <f t="shared" si="1"/>
        <v>-2.6117237376669378E-3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42">
        <f t="shared" si="5"/>
        <v>5.3907422371003176E-2</v>
      </c>
      <c r="I34" s="40"/>
      <c r="W34" s="133">
        <v>42507</v>
      </c>
      <c r="X34" s="10">
        <v>34.64</v>
      </c>
      <c r="Y34" s="10">
        <v>34.82</v>
      </c>
      <c r="Z34" s="10">
        <v>34.31</v>
      </c>
      <c r="AA34" s="10">
        <v>34.46</v>
      </c>
      <c r="AB34" s="95">
        <v>5443900</v>
      </c>
      <c r="AC34" s="10">
        <v>34.46</v>
      </c>
      <c r="AD34" s="2">
        <f t="shared" si="0"/>
        <v>0.50999999999999801</v>
      </c>
      <c r="AE34" s="138">
        <f t="shared" si="1"/>
        <v>-8.6306098964326061E-3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42">
        <f t="shared" si="5"/>
        <v>0.1968007282894951</v>
      </c>
      <c r="I35" s="40"/>
      <c r="W35" s="133">
        <v>42506</v>
      </c>
      <c r="X35" s="10">
        <v>34.79</v>
      </c>
      <c r="Y35" s="10">
        <v>35.04</v>
      </c>
      <c r="Z35" s="10">
        <v>34.42</v>
      </c>
      <c r="AA35" s="10">
        <v>34.76</v>
      </c>
      <c r="AB35" s="95">
        <v>5932900</v>
      </c>
      <c r="AC35" s="10">
        <v>34.76</v>
      </c>
      <c r="AD35" s="2">
        <f t="shared" si="0"/>
        <v>0.61999999999999744</v>
      </c>
      <c r="AE35" s="138">
        <f t="shared" si="1"/>
        <v>-2.8686173264487191E-3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42">
        <f t="shared" si="5"/>
        <v>6.1123822541823976E-2</v>
      </c>
      <c r="I36" s="40"/>
      <c r="W36" s="133">
        <v>42503</v>
      </c>
      <c r="X36" s="10">
        <v>34.72</v>
      </c>
      <c r="Y36" s="10">
        <v>35.200000000000003</v>
      </c>
      <c r="Z36" s="10">
        <v>34.69</v>
      </c>
      <c r="AA36" s="10">
        <v>34.86</v>
      </c>
      <c r="AB36" s="95">
        <v>6262900</v>
      </c>
      <c r="AC36" s="10">
        <v>34.86</v>
      </c>
      <c r="AD36" s="2">
        <f t="shared" si="0"/>
        <v>0.51000000000000512</v>
      </c>
      <c r="AE36" s="138">
        <f t="shared" si="1"/>
        <v>-8.5984522785897965E-4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42">
        <f t="shared" si="5"/>
        <v>3.1500742942050589E-2</v>
      </c>
      <c r="I37" s="40"/>
      <c r="W37" s="133">
        <v>42502</v>
      </c>
      <c r="X37" s="10">
        <v>34.770000000000003</v>
      </c>
      <c r="Y37" s="10">
        <v>35.1</v>
      </c>
      <c r="Z37" s="10">
        <v>34.51</v>
      </c>
      <c r="AA37" s="10">
        <v>34.89</v>
      </c>
      <c r="AB37" s="95">
        <v>4972800</v>
      </c>
      <c r="AC37" s="10">
        <v>34.89</v>
      </c>
      <c r="AD37" s="2">
        <f t="shared" si="0"/>
        <v>0.59000000000000341</v>
      </c>
      <c r="AE37" s="138">
        <f t="shared" si="1"/>
        <v>5.1858254105445756E-3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42">
        <f t="shared" si="5"/>
        <v>8.8164502421775148E-2</v>
      </c>
      <c r="I38" s="40"/>
      <c r="W38" s="133">
        <v>42501</v>
      </c>
      <c r="X38" s="10">
        <v>34.979999999999997</v>
      </c>
      <c r="Y38" s="10">
        <v>35.19</v>
      </c>
      <c r="Z38" s="10">
        <v>34.700000000000003</v>
      </c>
      <c r="AA38" s="10">
        <v>34.71</v>
      </c>
      <c r="AB38" s="95">
        <v>5619600</v>
      </c>
      <c r="AC38" s="10">
        <v>34.71</v>
      </c>
      <c r="AD38" s="2">
        <f t="shared" si="0"/>
        <v>0.48999999999999488</v>
      </c>
      <c r="AE38" s="138" t="e">
        <f t="shared" si="1"/>
        <v>#DIV/0!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42501</v>
      </c>
      <c r="X39" s="10" t="s">
        <v>178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5" t="s">
        <v>78</v>
      </c>
      <c r="P40" s="495"/>
      <c r="W40" s="133">
        <v>42500</v>
      </c>
      <c r="X40" s="10">
        <v>35.44</v>
      </c>
      <c r="Y40" s="10">
        <v>35.57</v>
      </c>
      <c r="Z40" s="10">
        <v>34.97</v>
      </c>
      <c r="AA40" s="10">
        <v>35.24</v>
      </c>
      <c r="AB40" s="95">
        <v>7819500</v>
      </c>
      <c r="AC40" s="10">
        <v>35.14</v>
      </c>
      <c r="AD40" s="2">
        <f t="shared" si="0"/>
        <v>0.60000000000000142</v>
      </c>
      <c r="AE40" s="138">
        <f t="shared" si="1"/>
        <v>-1.6512734396865292E-2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40.204999999999998</v>
      </c>
      <c r="Q41" s="2"/>
      <c r="W41" s="133">
        <v>42499</v>
      </c>
      <c r="X41" s="10">
        <v>34.799999999999997</v>
      </c>
      <c r="Y41" s="10">
        <v>35.89</v>
      </c>
      <c r="Z41" s="10">
        <v>34.56</v>
      </c>
      <c r="AA41" s="10">
        <v>35.840000000000003</v>
      </c>
      <c r="AB41" s="95">
        <v>8410100</v>
      </c>
      <c r="AC41" s="10">
        <v>35.729999999999997</v>
      </c>
      <c r="AD41" s="2">
        <f t="shared" si="0"/>
        <v>1.3299999999999983</v>
      </c>
      <c r="AE41" s="138">
        <f t="shared" si="1"/>
        <v>3.7155297532655895E-2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6">O42*$Q$4</f>
        <v>39.839500000000001</v>
      </c>
      <c r="Q42" s="2"/>
      <c r="T42" s="91" t="s">
        <v>113</v>
      </c>
      <c r="W42" s="133">
        <v>42496</v>
      </c>
      <c r="X42" s="10">
        <v>34.89</v>
      </c>
      <c r="Y42" s="10">
        <v>34.99</v>
      </c>
      <c r="Z42" s="10">
        <v>34.229999999999997</v>
      </c>
      <c r="AA42" s="10">
        <v>34.549999999999997</v>
      </c>
      <c r="AB42" s="95">
        <v>5042700</v>
      </c>
      <c r="AC42" s="10">
        <v>34.450000000000003</v>
      </c>
      <c r="AD42" s="2">
        <f t="shared" si="0"/>
        <v>0.76000000000000512</v>
      </c>
      <c r="AE42" s="138">
        <f t="shared" si="1"/>
        <v>-1.0626076967260145E-2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6"/>
        <v>39.473999999999997</v>
      </c>
      <c r="Q43" s="2"/>
      <c r="T43" s="128" t="s">
        <v>98</v>
      </c>
      <c r="U43" s="98">
        <v>36.79</v>
      </c>
      <c r="W43" s="133">
        <v>42495</v>
      </c>
      <c r="X43" s="10">
        <v>34.479999999999997</v>
      </c>
      <c r="Y43" s="10">
        <v>34.99</v>
      </c>
      <c r="Z43" s="10">
        <v>34.22</v>
      </c>
      <c r="AA43" s="10">
        <v>34.92</v>
      </c>
      <c r="AB43" s="95">
        <v>11364400</v>
      </c>
      <c r="AC43" s="10">
        <v>34.82</v>
      </c>
      <c r="AD43" s="2">
        <f t="shared" si="0"/>
        <v>0.77000000000000313</v>
      </c>
      <c r="AE43" s="138">
        <f t="shared" si="1"/>
        <v>-2.2922636103150928E-3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6"/>
        <v>39.108499999999999</v>
      </c>
      <c r="Q44" s="2"/>
      <c r="T44" s="93" t="s">
        <v>99</v>
      </c>
      <c r="U44" s="88">
        <v>36.89</v>
      </c>
      <c r="W44" s="133">
        <v>42494</v>
      </c>
      <c r="X44" s="10">
        <v>35.03</v>
      </c>
      <c r="Y44" s="10">
        <v>35.08</v>
      </c>
      <c r="Z44" s="10">
        <v>34.19</v>
      </c>
      <c r="AA44" s="10">
        <v>35</v>
      </c>
      <c r="AB44" s="95">
        <v>8048200</v>
      </c>
      <c r="AC44" s="10">
        <v>34.9</v>
      </c>
      <c r="AD44" s="2">
        <f t="shared" si="0"/>
        <v>0.89000000000000057</v>
      </c>
      <c r="AE44" s="138">
        <f t="shared" si="1"/>
        <v>-5.6980056980058258E-3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6"/>
        <v>38.743000000000002</v>
      </c>
      <c r="Q45" s="2"/>
      <c r="T45" s="93" t="s">
        <v>100</v>
      </c>
      <c r="U45" s="88" t="s">
        <v>488</v>
      </c>
      <c r="W45" s="133">
        <v>42493</v>
      </c>
      <c r="X45" s="10">
        <v>35.18</v>
      </c>
      <c r="Y45" s="10">
        <v>35.39</v>
      </c>
      <c r="Z45" s="10">
        <v>35.090000000000003</v>
      </c>
      <c r="AA45" s="10">
        <v>35.200000000000003</v>
      </c>
      <c r="AB45" s="95">
        <v>6469200</v>
      </c>
      <c r="AC45" s="10">
        <v>35.1</v>
      </c>
      <c r="AD45" s="2">
        <f t="shared" si="0"/>
        <v>0.29999999999999716</v>
      </c>
      <c r="AE45" s="138">
        <f t="shared" si="1"/>
        <v>-6.2287655719138746E-3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6"/>
        <v>38.377499999999998</v>
      </c>
      <c r="Q46" s="2"/>
      <c r="T46" s="93" t="s">
        <v>101</v>
      </c>
      <c r="U46" s="88" t="s">
        <v>489</v>
      </c>
      <c r="W46" s="133">
        <v>42492</v>
      </c>
      <c r="X46" s="10">
        <v>35.520000000000003</v>
      </c>
      <c r="Y46" s="10">
        <v>35.56</v>
      </c>
      <c r="Z46" s="10">
        <v>35.159999999999997</v>
      </c>
      <c r="AA46" s="10">
        <v>35.43</v>
      </c>
      <c r="AB46" s="95">
        <v>9010600</v>
      </c>
      <c r="AC46" s="10">
        <v>35.32</v>
      </c>
      <c r="AD46" s="2">
        <f t="shared" si="0"/>
        <v>0.40000000000000568</v>
      </c>
      <c r="AE46" s="138">
        <f t="shared" si="1"/>
        <v>1.1337868480725266E-3</v>
      </c>
    </row>
    <row r="47" spans="2:31" x14ac:dyDescent="0.25">
      <c r="O47" s="83">
        <v>1.04</v>
      </c>
      <c r="P47" s="83">
        <f t="shared" si="6"/>
        <v>38.012</v>
      </c>
      <c r="Q47" s="2"/>
      <c r="T47" s="93" t="s">
        <v>102</v>
      </c>
      <c r="U47" s="88">
        <v>41.5</v>
      </c>
      <c r="W47" s="133">
        <v>42489</v>
      </c>
      <c r="X47" s="10">
        <v>35.67</v>
      </c>
      <c r="Y47" s="10">
        <v>35.71</v>
      </c>
      <c r="Z47" s="10">
        <v>34.78</v>
      </c>
      <c r="AA47" s="10">
        <v>35.39</v>
      </c>
      <c r="AB47" s="95">
        <v>8253900</v>
      </c>
      <c r="AC47" s="10">
        <v>35.28</v>
      </c>
      <c r="AD47" s="2">
        <f t="shared" si="0"/>
        <v>0.92999999999999972</v>
      </c>
      <c r="AE47" s="138">
        <f t="shared" si="1"/>
        <v>-1.4800335101926909E-2</v>
      </c>
    </row>
    <row r="48" spans="2:31" x14ac:dyDescent="0.25">
      <c r="O48" s="83">
        <v>1.03</v>
      </c>
      <c r="P48" s="83">
        <f t="shared" si="6"/>
        <v>37.646499999999996</v>
      </c>
      <c r="Q48" s="2"/>
      <c r="T48" s="93" t="s">
        <v>103</v>
      </c>
      <c r="U48" s="88">
        <v>0.84700500000000001</v>
      </c>
      <c r="W48" s="133">
        <v>42488</v>
      </c>
      <c r="X48" s="10">
        <v>36.130000000000003</v>
      </c>
      <c r="Y48" s="10">
        <v>36.64</v>
      </c>
      <c r="Z48" s="10">
        <v>35.799999999999997</v>
      </c>
      <c r="AA48" s="10">
        <v>35.92</v>
      </c>
      <c r="AB48" s="95">
        <v>5912200</v>
      </c>
      <c r="AC48" s="10">
        <v>35.81</v>
      </c>
      <c r="AD48" s="2">
        <f t="shared" si="0"/>
        <v>0.84000000000000341</v>
      </c>
      <c r="AE48" s="138">
        <f t="shared" si="1"/>
        <v>-1.0773480662983448E-2</v>
      </c>
    </row>
    <row r="49" spans="15:31" x14ac:dyDescent="0.25">
      <c r="O49" s="83">
        <v>1.02</v>
      </c>
      <c r="P49" s="83">
        <f t="shared" si="6"/>
        <v>37.280999999999999</v>
      </c>
      <c r="Q49" s="2"/>
      <c r="T49" s="93" t="s">
        <v>104</v>
      </c>
      <c r="U49" s="88" t="s">
        <v>303</v>
      </c>
      <c r="W49" s="133">
        <v>42487</v>
      </c>
      <c r="X49" s="10">
        <v>36.479999999999997</v>
      </c>
      <c r="Y49" s="10">
        <v>36.71</v>
      </c>
      <c r="Z49" s="10">
        <v>36.18</v>
      </c>
      <c r="AA49" s="10">
        <v>36.31</v>
      </c>
      <c r="AB49" s="95">
        <v>4874000</v>
      </c>
      <c r="AC49" s="10">
        <v>36.200000000000003</v>
      </c>
      <c r="AD49" s="2">
        <f t="shared" si="0"/>
        <v>0.53000000000000114</v>
      </c>
      <c r="AE49" s="138">
        <f t="shared" si="1"/>
        <v>-2.4800220446402621E-3</v>
      </c>
    </row>
    <row r="50" spans="15:31" x14ac:dyDescent="0.25">
      <c r="O50" s="83">
        <v>1.01</v>
      </c>
      <c r="P50" s="83">
        <f t="shared" si="6"/>
        <v>36.915499999999994</v>
      </c>
      <c r="Q50" s="2"/>
      <c r="T50" s="93"/>
      <c r="U50" s="88"/>
      <c r="W50" s="133">
        <v>42486</v>
      </c>
      <c r="X50" s="10">
        <v>36.74</v>
      </c>
      <c r="Y50" s="10">
        <v>37.11</v>
      </c>
      <c r="Z50" s="10">
        <v>36.29</v>
      </c>
      <c r="AA50" s="10">
        <v>36.4</v>
      </c>
      <c r="AB50" s="95">
        <v>6247300</v>
      </c>
      <c r="AC50" s="10">
        <v>36.29</v>
      </c>
      <c r="AD50" s="2">
        <f t="shared" si="0"/>
        <v>0.82000000000000028</v>
      </c>
      <c r="AE50" s="138">
        <f t="shared" si="1"/>
        <v>-1.009274413529726E-2</v>
      </c>
    </row>
    <row r="51" spans="15:31" x14ac:dyDescent="0.25">
      <c r="O51" s="83">
        <v>1</v>
      </c>
      <c r="P51" s="83">
        <f t="shared" si="6"/>
        <v>36.549999999999997</v>
      </c>
      <c r="Q51" s="2"/>
      <c r="T51" s="93" t="s">
        <v>105</v>
      </c>
      <c r="U51" s="88" t="s">
        <v>490</v>
      </c>
      <c r="W51" s="133">
        <v>42485</v>
      </c>
      <c r="X51" s="10">
        <v>35.450000000000003</v>
      </c>
      <c r="Y51" s="10">
        <v>36.85</v>
      </c>
      <c r="Z51" s="10">
        <v>35.39</v>
      </c>
      <c r="AA51" s="10">
        <v>36.770000000000003</v>
      </c>
      <c r="AB51" s="95">
        <v>9599800</v>
      </c>
      <c r="AC51" s="10">
        <v>36.659999999999997</v>
      </c>
      <c r="AD51" s="2">
        <f t="shared" si="0"/>
        <v>1.4600000000000009</v>
      </c>
      <c r="AE51" s="138">
        <f t="shared" si="1"/>
        <v>3.354947843247813E-2</v>
      </c>
    </row>
    <row r="52" spans="15:31" x14ac:dyDescent="0.25">
      <c r="O52" s="83">
        <v>0.99</v>
      </c>
      <c r="P52" s="83">
        <f t="shared" si="6"/>
        <v>36.1845</v>
      </c>
      <c r="Q52" s="2"/>
      <c r="T52" s="93" t="s">
        <v>106</v>
      </c>
      <c r="U52" s="88" t="s">
        <v>219</v>
      </c>
      <c r="W52" s="133">
        <v>42482</v>
      </c>
      <c r="X52" s="10">
        <v>36.36</v>
      </c>
      <c r="Y52" s="10">
        <v>36.54</v>
      </c>
      <c r="Z52" s="10">
        <v>35.130000000000003</v>
      </c>
      <c r="AA52" s="10">
        <v>35.58</v>
      </c>
      <c r="AB52" s="95">
        <v>12971600</v>
      </c>
      <c r="AC52" s="10">
        <v>35.47</v>
      </c>
      <c r="AD52" s="2">
        <f t="shared" si="0"/>
        <v>1.4099999999999966</v>
      </c>
      <c r="AE52" s="138">
        <f t="shared" si="1"/>
        <v>-2.447744774477445E-2</v>
      </c>
    </row>
    <row r="53" spans="15:31" x14ac:dyDescent="0.25">
      <c r="O53" s="83">
        <v>0.98</v>
      </c>
      <c r="P53" s="83">
        <f t="shared" si="6"/>
        <v>35.818999999999996</v>
      </c>
      <c r="Q53" s="2"/>
      <c r="T53" s="93" t="s">
        <v>107</v>
      </c>
      <c r="U53" s="90">
        <v>7120961</v>
      </c>
      <c r="W53" s="133">
        <v>42481</v>
      </c>
      <c r="X53" s="10">
        <v>36.950000000000003</v>
      </c>
      <c r="Y53" s="10">
        <v>37.01</v>
      </c>
      <c r="Z53" s="10">
        <v>36.33</v>
      </c>
      <c r="AA53" s="10">
        <v>36.47</v>
      </c>
      <c r="AB53" s="95">
        <v>7719100</v>
      </c>
      <c r="AC53" s="10">
        <v>36.36</v>
      </c>
      <c r="AD53" s="2">
        <f t="shared" si="0"/>
        <v>0.67999999999999972</v>
      </c>
      <c r="AE53" s="138">
        <f t="shared" si="1"/>
        <v>-1.3029315960912169E-2</v>
      </c>
    </row>
    <row r="54" spans="15:31" x14ac:dyDescent="0.25">
      <c r="O54" s="83">
        <v>0.97</v>
      </c>
      <c r="P54" s="83">
        <f t="shared" si="6"/>
        <v>35.453499999999998</v>
      </c>
      <c r="T54" s="93" t="s">
        <v>110</v>
      </c>
      <c r="U54" s="90">
        <v>8437660</v>
      </c>
      <c r="W54" s="133">
        <v>42480</v>
      </c>
      <c r="X54" s="10">
        <v>36.369999999999997</v>
      </c>
      <c r="Y54" s="10">
        <v>37.340000000000003</v>
      </c>
      <c r="Z54" s="10">
        <v>36.270000000000003</v>
      </c>
      <c r="AA54" s="10">
        <v>36.950000000000003</v>
      </c>
      <c r="AB54" s="95">
        <v>8870600</v>
      </c>
      <c r="AC54" s="10">
        <v>36.840000000000003</v>
      </c>
      <c r="AD54" s="2">
        <f t="shared" si="0"/>
        <v>1.0700000000000003</v>
      </c>
      <c r="AE54" s="138">
        <f t="shared" si="1"/>
        <v>1.9933554817275878E-2</v>
      </c>
    </row>
    <row r="55" spans="15:31" x14ac:dyDescent="0.25">
      <c r="O55" s="83">
        <v>0.96</v>
      </c>
      <c r="P55" s="83">
        <f t="shared" si="6"/>
        <v>35.087999999999994</v>
      </c>
      <c r="T55" s="93" t="s">
        <v>108</v>
      </c>
      <c r="U55" s="88" t="s">
        <v>491</v>
      </c>
      <c r="W55" s="133">
        <v>42479</v>
      </c>
      <c r="X55" s="10">
        <v>36.78</v>
      </c>
      <c r="Y55" s="10">
        <v>36.78</v>
      </c>
      <c r="Z55" s="10">
        <v>36.1</v>
      </c>
      <c r="AA55" s="10">
        <v>36.229999999999997</v>
      </c>
      <c r="AB55" s="95">
        <v>11313200</v>
      </c>
      <c r="AC55" s="10">
        <v>36.119999999999997</v>
      </c>
      <c r="AD55" s="2">
        <f t="shared" si="0"/>
        <v>0.67999999999999972</v>
      </c>
      <c r="AE55" s="138">
        <f t="shared" si="1"/>
        <v>-1.2305168170631764E-2</v>
      </c>
    </row>
    <row r="56" spans="15:31" x14ac:dyDescent="0.25">
      <c r="O56" s="83">
        <v>0.95</v>
      </c>
      <c r="P56" s="83">
        <f t="shared" si="6"/>
        <v>34.722499999999997</v>
      </c>
      <c r="T56" s="93" t="s">
        <v>111</v>
      </c>
      <c r="U56" s="88">
        <v>17.100000000000001</v>
      </c>
      <c r="W56" s="133">
        <v>42478</v>
      </c>
      <c r="X56" s="10">
        <v>36.61</v>
      </c>
      <c r="Y56" s="10">
        <v>36.74</v>
      </c>
      <c r="Z56" s="10">
        <v>36.25</v>
      </c>
      <c r="AA56" s="10">
        <v>36.68</v>
      </c>
      <c r="AB56" s="95">
        <v>8881500</v>
      </c>
      <c r="AC56" s="10">
        <v>36.57</v>
      </c>
      <c r="AD56" s="2">
        <f t="shared" si="0"/>
        <v>0.49000000000000199</v>
      </c>
      <c r="AE56" s="138">
        <f t="shared" si="1"/>
        <v>-6.2499999999998668E-3</v>
      </c>
    </row>
    <row r="57" spans="15:31" x14ac:dyDescent="0.25">
      <c r="O57" s="83">
        <v>0.94</v>
      </c>
      <c r="P57" s="83">
        <f t="shared" si="6"/>
        <v>34.356999999999992</v>
      </c>
      <c r="T57" s="93" t="s">
        <v>112</v>
      </c>
      <c r="U57" s="88">
        <v>2.14</v>
      </c>
      <c r="W57" s="133">
        <v>42475</v>
      </c>
      <c r="X57" s="10">
        <v>37.17</v>
      </c>
      <c r="Y57" s="10">
        <v>37.32</v>
      </c>
      <c r="Z57" s="10">
        <v>36.71</v>
      </c>
      <c r="AA57" s="10">
        <v>36.909999999999997</v>
      </c>
      <c r="AB57" s="95">
        <v>7510800</v>
      </c>
      <c r="AC57" s="10">
        <v>36.799999999999997</v>
      </c>
      <c r="AD57" s="2">
        <f t="shared" si="0"/>
        <v>0.60999999999999943</v>
      </c>
      <c r="AE57" s="138">
        <f t="shared" si="1"/>
        <v>-4.3290043290044045E-3</v>
      </c>
    </row>
    <row r="58" spans="15:31" x14ac:dyDescent="0.25">
      <c r="O58" s="83">
        <v>0.93</v>
      </c>
      <c r="P58" s="83">
        <f t="shared" si="6"/>
        <v>33.991500000000002</v>
      </c>
      <c r="T58" s="93" t="s">
        <v>109</v>
      </c>
      <c r="U58" s="88" t="s">
        <v>492</v>
      </c>
      <c r="W58" s="133">
        <v>42474</v>
      </c>
      <c r="X58" s="10">
        <v>37.49</v>
      </c>
      <c r="Y58" s="10">
        <v>37.590000000000003</v>
      </c>
      <c r="Z58" s="10">
        <v>37.01</v>
      </c>
      <c r="AA58" s="10">
        <v>37.07</v>
      </c>
      <c r="AB58" s="95">
        <v>5995000</v>
      </c>
      <c r="AC58" s="10">
        <v>36.96</v>
      </c>
      <c r="AD58" s="2">
        <f t="shared" si="0"/>
        <v>0.5800000000000054</v>
      </c>
      <c r="AE58" s="138">
        <f t="shared" si="1"/>
        <v>-2.0927152317880782E-2</v>
      </c>
    </row>
    <row r="59" spans="15:31" x14ac:dyDescent="0.25">
      <c r="O59" s="83">
        <v>0.92</v>
      </c>
      <c r="P59" s="83">
        <f t="shared" si="6"/>
        <v>33.625999999999998</v>
      </c>
      <c r="W59" s="133">
        <v>42473</v>
      </c>
      <c r="X59" s="10">
        <v>37.39</v>
      </c>
      <c r="Y59" s="10">
        <v>37.880000000000003</v>
      </c>
      <c r="Z59" s="10">
        <v>37.299999999999997</v>
      </c>
      <c r="AA59" s="10">
        <v>37.86</v>
      </c>
      <c r="AB59" s="95">
        <v>5486800</v>
      </c>
      <c r="AC59" s="10">
        <v>37.75</v>
      </c>
      <c r="AD59" s="2">
        <f t="shared" si="0"/>
        <v>0.5800000000000054</v>
      </c>
      <c r="AE59" s="138">
        <f t="shared" si="1"/>
        <v>1.8893387314440124E-2</v>
      </c>
    </row>
    <row r="60" spans="15:31" x14ac:dyDescent="0.25">
      <c r="O60" s="83">
        <v>0.91</v>
      </c>
      <c r="P60" s="83">
        <f t="shared" si="6"/>
        <v>33.2605</v>
      </c>
      <c r="W60" s="133">
        <v>42472</v>
      </c>
      <c r="X60" s="10">
        <v>37.200000000000003</v>
      </c>
      <c r="Y60" s="10">
        <v>37.32</v>
      </c>
      <c r="Z60" s="10">
        <v>36.9</v>
      </c>
      <c r="AA60" s="10">
        <v>37.159999999999997</v>
      </c>
      <c r="AB60" s="95">
        <v>6000700</v>
      </c>
      <c r="AC60" s="10">
        <v>37.049999999999997</v>
      </c>
      <c r="AD60" s="2">
        <f t="shared" si="0"/>
        <v>0.42000000000000171</v>
      </c>
      <c r="AE60" s="138">
        <f t="shared" si="1"/>
        <v>-2.6983270372382684E-4</v>
      </c>
    </row>
    <row r="61" spans="15:31" x14ac:dyDescent="0.25">
      <c r="O61" s="83">
        <v>0.9</v>
      </c>
      <c r="P61" s="83">
        <f t="shared" si="6"/>
        <v>32.894999999999996</v>
      </c>
      <c r="W61" s="133">
        <v>42471</v>
      </c>
      <c r="X61" s="10">
        <v>38</v>
      </c>
      <c r="Y61" s="10">
        <v>38.090000000000003</v>
      </c>
      <c r="Z61" s="10">
        <v>37.130000000000003</v>
      </c>
      <c r="AA61" s="10">
        <v>37.17</v>
      </c>
      <c r="AB61" s="95">
        <v>7051400</v>
      </c>
      <c r="AC61" s="10">
        <v>37.06</v>
      </c>
      <c r="AD61" s="2">
        <f t="shared" si="0"/>
        <v>0.96000000000000085</v>
      </c>
      <c r="AE61" s="138">
        <f t="shared" si="1"/>
        <v>-2.1647307286166817E-2</v>
      </c>
    </row>
    <row r="62" spans="15:31" x14ac:dyDescent="0.25">
      <c r="W62" s="133">
        <v>42468</v>
      </c>
      <c r="X62" s="10">
        <v>38.200000000000003</v>
      </c>
      <c r="Y62" s="10">
        <v>38.35</v>
      </c>
      <c r="Z62" s="10">
        <v>37.93</v>
      </c>
      <c r="AA62" s="10">
        <v>37.99</v>
      </c>
      <c r="AB62" s="95">
        <v>7832900</v>
      </c>
      <c r="AC62" s="10">
        <v>37.880000000000003</v>
      </c>
      <c r="AD62" s="2">
        <f t="shared" si="0"/>
        <v>0.42000000000000171</v>
      </c>
      <c r="AE62" s="138">
        <f t="shared" si="1"/>
        <v>-4.729374671571196E-3</v>
      </c>
    </row>
    <row r="63" spans="15:31" x14ac:dyDescent="0.25">
      <c r="W63" s="133">
        <v>42467</v>
      </c>
      <c r="X63" s="10">
        <v>38.86</v>
      </c>
      <c r="Y63" s="10">
        <v>39.15</v>
      </c>
      <c r="Z63" s="10">
        <v>38.03</v>
      </c>
      <c r="AA63" s="10">
        <v>38.17</v>
      </c>
      <c r="AB63" s="95">
        <v>6941300</v>
      </c>
      <c r="AC63" s="10">
        <v>38.06</v>
      </c>
      <c r="AD63" s="2">
        <f t="shared" si="0"/>
        <v>1.1199999999999974</v>
      </c>
      <c r="AE63" s="138">
        <f t="shared" si="1"/>
        <v>-2.31006160164271E-2</v>
      </c>
    </row>
    <row r="64" spans="15:31" x14ac:dyDescent="0.25">
      <c r="W64" s="133">
        <v>42466</v>
      </c>
      <c r="X64" s="10">
        <v>38.22</v>
      </c>
      <c r="Y64" s="10">
        <v>39.22</v>
      </c>
      <c r="Z64" s="10">
        <v>38.22</v>
      </c>
      <c r="AA64" s="10">
        <v>39.08</v>
      </c>
      <c r="AB64" s="95">
        <v>9143500</v>
      </c>
      <c r="AC64" s="10">
        <v>38.96</v>
      </c>
      <c r="AD64" s="2">
        <f t="shared" si="0"/>
        <v>1</v>
      </c>
      <c r="AE64" s="138">
        <f t="shared" si="1"/>
        <v>2.2303857255313586E-2</v>
      </c>
    </row>
    <row r="65" spans="23:31" x14ac:dyDescent="0.25">
      <c r="W65" s="133">
        <v>42465</v>
      </c>
      <c r="X65" s="10">
        <v>37.700000000000003</v>
      </c>
      <c r="Y65" s="10">
        <v>38.369999999999997</v>
      </c>
      <c r="Z65" s="10">
        <v>37.590000000000003</v>
      </c>
      <c r="AA65" s="10">
        <v>38.22</v>
      </c>
      <c r="AB65" s="95">
        <v>9840200</v>
      </c>
      <c r="AC65" s="10">
        <v>38.11</v>
      </c>
      <c r="AD65" s="2">
        <f t="shared" si="0"/>
        <v>0.77999999999999403</v>
      </c>
      <c r="AE65" s="138">
        <f t="shared" si="1"/>
        <v>5.0105485232065927E-3</v>
      </c>
    </row>
    <row r="66" spans="23:31" x14ac:dyDescent="0.25">
      <c r="W66" s="133">
        <v>42464</v>
      </c>
      <c r="X66" s="10">
        <v>38.32</v>
      </c>
      <c r="Y66" s="10">
        <v>38.46</v>
      </c>
      <c r="Z66" s="10">
        <v>37.909999999999997</v>
      </c>
      <c r="AA66" s="10">
        <v>38.03</v>
      </c>
      <c r="AB66" s="95">
        <v>7242500</v>
      </c>
      <c r="AC66" s="10">
        <v>37.92</v>
      </c>
      <c r="AD66" s="2">
        <f t="shared" si="0"/>
        <v>0.55000000000000426</v>
      </c>
      <c r="AE66" s="138">
        <f t="shared" si="1"/>
        <v>-7.5896362208845991E-3</v>
      </c>
    </row>
    <row r="67" spans="23:31" x14ac:dyDescent="0.25">
      <c r="W67" s="133">
        <v>42461</v>
      </c>
      <c r="X67" s="10">
        <v>37.94</v>
      </c>
      <c r="Y67" s="10">
        <v>38.42</v>
      </c>
      <c r="Z67" s="10">
        <v>37.909999999999997</v>
      </c>
      <c r="AA67" s="10">
        <v>38.32</v>
      </c>
      <c r="AB67" s="95">
        <v>6622300</v>
      </c>
      <c r="AC67" s="10">
        <v>38.21</v>
      </c>
      <c r="AD67" s="2">
        <f>Y67-Z67</f>
        <v>0.51000000000000512</v>
      </c>
      <c r="AE67" s="138" t="e">
        <f>AC67/#REF!-1</f>
        <v>#REF!</v>
      </c>
    </row>
    <row r="68" spans="23:31" x14ac:dyDescent="0.25">
      <c r="W68" s="133">
        <v>42460</v>
      </c>
      <c r="X68" s="10">
        <v>38.08</v>
      </c>
      <c r="Y68" s="10">
        <v>38.39</v>
      </c>
      <c r="Z68" s="10">
        <v>37.97</v>
      </c>
      <c r="AA68" s="10">
        <v>38.25</v>
      </c>
      <c r="AB68" s="95">
        <v>6888300</v>
      </c>
      <c r="AC68" s="10">
        <v>38.14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3" priority="19">
      <formula>F29&gt;0</formula>
    </cfRule>
    <cfRule type="expression" dxfId="532" priority="20">
      <formula>F29&lt;0</formula>
    </cfRule>
  </conditionalFormatting>
  <conditionalFormatting sqref="F34:F46">
    <cfRule type="expression" dxfId="531" priority="15">
      <formula>F34&gt;0</formula>
    </cfRule>
    <cfRule type="expression" dxfId="530" priority="16">
      <formula>F34&lt;0</formula>
    </cfRule>
  </conditionalFormatting>
  <conditionalFormatting sqref="F34:F46">
    <cfRule type="expression" dxfId="529" priority="17">
      <formula>F34&gt;0</formula>
    </cfRule>
    <cfRule type="expression" dxfId="528" priority="18">
      <formula>F34&lt;0</formula>
    </cfRule>
  </conditionalFormatting>
  <conditionalFormatting sqref="H29:H46">
    <cfRule type="expression" dxfId="527" priority="13">
      <formula>H29&gt;0</formula>
    </cfRule>
    <cfRule type="expression" dxfId="526" priority="14">
      <formula>H29&lt;0</formula>
    </cfRule>
  </conditionalFormatting>
  <conditionalFormatting sqref="F25:F28">
    <cfRule type="expression" dxfId="525" priority="7">
      <formula>F25&gt;0</formula>
    </cfRule>
    <cfRule type="expression" dxfId="524" priority="8">
      <formula>F25&lt;0</formula>
    </cfRule>
  </conditionalFormatting>
  <conditionalFormatting sqref="H25:H28">
    <cfRule type="expression" dxfId="523" priority="5">
      <formula>H25&gt;0</formula>
    </cfRule>
    <cfRule type="expression" dxfId="522" priority="6">
      <formula>H25&lt;0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225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42552</v>
      </c>
      <c r="X2" s="10">
        <v>12.88</v>
      </c>
      <c r="Y2" s="10">
        <v>12.89</v>
      </c>
      <c r="Z2" s="10">
        <v>12.69</v>
      </c>
      <c r="AA2" s="10">
        <v>12.72</v>
      </c>
      <c r="AB2" s="95">
        <v>44973000</v>
      </c>
      <c r="AC2" s="10">
        <v>12.72</v>
      </c>
      <c r="AD2" s="2">
        <f>Y2-Z2</f>
        <v>0.20000000000000107</v>
      </c>
      <c r="AE2" s="138">
        <f>AC2/AC3-1</f>
        <v>1.1933174224343812E-2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339</v>
      </c>
      <c r="O3" s="11" t="s">
        <v>58</v>
      </c>
      <c r="Q3" s="241">
        <f>IF(Q2=0, Q4, (F18-K18-M18)/Q2)</f>
        <v>12.671325</v>
      </c>
      <c r="T3" s="1"/>
      <c r="W3" s="133">
        <v>42551</v>
      </c>
      <c r="X3" s="10">
        <v>12.56</v>
      </c>
      <c r="Y3" s="10">
        <v>12.57</v>
      </c>
      <c r="Z3" s="10">
        <v>12.26</v>
      </c>
      <c r="AA3" s="10">
        <v>12.57</v>
      </c>
      <c r="AB3" s="95">
        <v>44043600</v>
      </c>
      <c r="AC3" s="10">
        <v>12.57</v>
      </c>
      <c r="AD3" s="2">
        <f t="shared" ref="AD3:AD66" si="0">Y3-Z3</f>
        <v>0.3100000000000005</v>
      </c>
      <c r="AE3" s="138">
        <f t="shared" ref="AE3:AE66" si="1">AC3/AC4-1</f>
        <v>1.5936254980080111E-3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H4" s="187"/>
      <c r="I4" s="3"/>
      <c r="J4" s="3"/>
      <c r="K4" s="3"/>
      <c r="O4" s="11" t="s">
        <v>66</v>
      </c>
      <c r="Q4" s="55">
        <v>12.72</v>
      </c>
      <c r="T4" s="163"/>
      <c r="W4" s="133">
        <v>42550</v>
      </c>
      <c r="X4" s="10">
        <v>12.49</v>
      </c>
      <c r="Y4" s="10">
        <v>12.58</v>
      </c>
      <c r="Z4" s="10">
        <v>12.36</v>
      </c>
      <c r="AA4" s="10">
        <v>12.55</v>
      </c>
      <c r="AB4" s="95">
        <v>31267900</v>
      </c>
      <c r="AC4" s="10">
        <v>12.55</v>
      </c>
      <c r="AD4" s="2">
        <f t="shared" si="0"/>
        <v>0.22000000000000064</v>
      </c>
      <c r="AE4" s="138">
        <f t="shared" si="1"/>
        <v>1.2913640032284013E-2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187"/>
      <c r="I5" s="3"/>
      <c r="J5" s="3"/>
      <c r="K5" s="3"/>
      <c r="O5" s="11" t="s">
        <v>67</v>
      </c>
      <c r="Q5" s="3">
        <f>Q4*Q2</f>
        <v>5088</v>
      </c>
      <c r="W5" s="133">
        <v>42549</v>
      </c>
      <c r="X5" s="10">
        <v>12.42</v>
      </c>
      <c r="Y5" s="10">
        <v>12.44</v>
      </c>
      <c r="Z5" s="10">
        <v>12.21</v>
      </c>
      <c r="AA5" s="10">
        <v>12.39</v>
      </c>
      <c r="AB5" s="95">
        <v>40387100</v>
      </c>
      <c r="AC5" s="10">
        <v>12.39</v>
      </c>
      <c r="AD5" s="2">
        <f t="shared" si="0"/>
        <v>0.22999999999999865</v>
      </c>
      <c r="AE5" s="138">
        <f t="shared" si="1"/>
        <v>1.891447368421062E-2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5068.53</v>
      </c>
      <c r="W6" s="133">
        <v>42548</v>
      </c>
      <c r="X6" s="10">
        <v>12.43</v>
      </c>
      <c r="Y6" s="10">
        <v>12.43</v>
      </c>
      <c r="Z6" s="10">
        <v>12</v>
      </c>
      <c r="AA6" s="10">
        <v>12.16</v>
      </c>
      <c r="AB6" s="95">
        <v>52731800</v>
      </c>
      <c r="AC6" s="10">
        <v>12.16</v>
      </c>
      <c r="AD6" s="2">
        <f t="shared" si="0"/>
        <v>0.42999999999999972</v>
      </c>
      <c r="AE6" s="138">
        <f t="shared" si="1"/>
        <v>-2.8753993610223572E-2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19.470000000000255</v>
      </c>
      <c r="R7" s="166" t="s">
        <v>229</v>
      </c>
      <c r="W7" s="133">
        <v>42545</v>
      </c>
      <c r="X7" s="10">
        <v>12.79</v>
      </c>
      <c r="Y7" s="10">
        <v>12.91</v>
      </c>
      <c r="Z7" s="10">
        <v>12.45</v>
      </c>
      <c r="AA7" s="10">
        <v>12.52</v>
      </c>
      <c r="AB7" s="95">
        <v>96240800</v>
      </c>
      <c r="AC7" s="10">
        <v>12.52</v>
      </c>
      <c r="AD7" s="2">
        <f t="shared" si="0"/>
        <v>0.46000000000000085</v>
      </c>
      <c r="AE7" s="138">
        <f t="shared" si="1"/>
        <v>-6.5671641791044788E-2</v>
      </c>
    </row>
    <row r="8" spans="1:31" x14ac:dyDescent="0.25">
      <c r="H8" s="72"/>
      <c r="O8" s="11" t="s">
        <v>197</v>
      </c>
      <c r="P8" s="34"/>
      <c r="Q8" s="2">
        <f>K18+M18-F18+Q2*Q4</f>
        <v>19.470000000000255</v>
      </c>
      <c r="W8" s="133">
        <v>42544</v>
      </c>
      <c r="X8" s="10">
        <v>13.29</v>
      </c>
      <c r="Y8" s="10">
        <v>13.41</v>
      </c>
      <c r="Z8" s="10">
        <v>13.28</v>
      </c>
      <c r="AA8" s="10">
        <v>13.4</v>
      </c>
      <c r="AB8" s="95">
        <v>24390800</v>
      </c>
      <c r="AC8" s="10">
        <v>13.4</v>
      </c>
      <c r="AD8" s="2">
        <f t="shared" si="0"/>
        <v>0.13000000000000078</v>
      </c>
      <c r="AE8" s="138">
        <f t="shared" si="1"/>
        <v>1.6691957511380862E-2</v>
      </c>
    </row>
    <row r="9" spans="1:31" x14ac:dyDescent="0.25">
      <c r="H9" s="72"/>
      <c r="O9" s="11" t="s">
        <v>253</v>
      </c>
      <c r="Q9" s="138">
        <f>IF(Q2=0, 0, Q8/Q6)</f>
        <v>3.8413504507224493E-3</v>
      </c>
      <c r="W9" s="133">
        <v>42543</v>
      </c>
      <c r="X9" s="10">
        <v>13.23</v>
      </c>
      <c r="Y9" s="10">
        <v>13.31</v>
      </c>
      <c r="Z9" s="10">
        <v>13.15</v>
      </c>
      <c r="AA9" s="10">
        <v>13.18</v>
      </c>
      <c r="AB9" s="95">
        <v>20634600</v>
      </c>
      <c r="AC9" s="10">
        <v>13.18</v>
      </c>
      <c r="AD9" s="2">
        <f t="shared" si="0"/>
        <v>0.16000000000000014</v>
      </c>
      <c r="AE9" s="138">
        <f t="shared" si="1"/>
        <v>-3.0257186081694698E-3</v>
      </c>
    </row>
    <row r="10" spans="1:31" x14ac:dyDescent="0.25">
      <c r="H10" s="72"/>
      <c r="O10" s="11" t="s">
        <v>252</v>
      </c>
      <c r="P10" s="34"/>
      <c r="Q10" s="2">
        <f>M32</f>
        <v>0</v>
      </c>
      <c r="W10" s="133">
        <v>42542</v>
      </c>
      <c r="X10" s="10">
        <v>13.44</v>
      </c>
      <c r="Y10" s="10">
        <v>13.44</v>
      </c>
      <c r="Z10" s="10">
        <v>13.18</v>
      </c>
      <c r="AA10" s="10">
        <v>13.22</v>
      </c>
      <c r="AB10" s="95">
        <v>36672100</v>
      </c>
      <c r="AC10" s="10">
        <v>13.22</v>
      </c>
      <c r="AD10" s="2">
        <f t="shared" si="0"/>
        <v>0.25999999999999979</v>
      </c>
      <c r="AE10" s="138">
        <f t="shared" si="1"/>
        <v>-1.4903129657227954E-2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4.8399999999999999E-2</v>
      </c>
      <c r="W11" s="133">
        <v>42541</v>
      </c>
      <c r="X11" s="10">
        <v>13.39</v>
      </c>
      <c r="Y11" s="10">
        <v>13.55</v>
      </c>
      <c r="Z11" s="10">
        <v>13.39</v>
      </c>
      <c r="AA11" s="10">
        <v>13.42</v>
      </c>
      <c r="AB11" s="95">
        <v>29636500</v>
      </c>
      <c r="AC11" s="10">
        <v>13.42</v>
      </c>
      <c r="AD11" s="2">
        <f t="shared" si="0"/>
        <v>0.16000000000000014</v>
      </c>
      <c r="AE11" s="138">
        <f t="shared" si="1"/>
        <v>1.2066365007541435E-2</v>
      </c>
    </row>
    <row r="12" spans="1:31" x14ac:dyDescent="0.25">
      <c r="H12" s="72"/>
      <c r="W12" s="133">
        <v>42538</v>
      </c>
      <c r="X12" s="10">
        <v>13.16</v>
      </c>
      <c r="Y12" s="10">
        <v>13.4</v>
      </c>
      <c r="Z12" s="10">
        <v>13.15</v>
      </c>
      <c r="AA12" s="10">
        <v>13.26</v>
      </c>
      <c r="AB12" s="95">
        <v>37099500</v>
      </c>
      <c r="AC12" s="10">
        <v>13.26</v>
      </c>
      <c r="AD12" s="2">
        <f t="shared" si="0"/>
        <v>0.25</v>
      </c>
      <c r="AE12" s="138">
        <f t="shared" si="1"/>
        <v>1.0670731707317138E-2</v>
      </c>
    </row>
    <row r="13" spans="1:31" x14ac:dyDescent="0.25">
      <c r="H13" s="72"/>
      <c r="W13" s="133">
        <v>42537</v>
      </c>
      <c r="X13" s="10">
        <v>12.93</v>
      </c>
      <c r="Y13" s="10">
        <v>13.14</v>
      </c>
      <c r="Z13" s="10">
        <v>12.85</v>
      </c>
      <c r="AA13" s="10">
        <v>13.12</v>
      </c>
      <c r="AB13" s="95">
        <v>26540600</v>
      </c>
      <c r="AC13" s="10">
        <v>13.12</v>
      </c>
      <c r="AD13" s="2">
        <f t="shared" si="0"/>
        <v>0.29000000000000092</v>
      </c>
      <c r="AE13" s="138">
        <f t="shared" si="1"/>
        <v>8.4550345887777212E-3</v>
      </c>
    </row>
    <row r="14" spans="1:31" x14ac:dyDescent="0.25">
      <c r="H14" s="72"/>
      <c r="W14" s="133">
        <v>42536</v>
      </c>
      <c r="X14" s="10">
        <v>12.91</v>
      </c>
      <c r="Y14" s="10">
        <v>13.16</v>
      </c>
      <c r="Z14" s="10">
        <v>12.88</v>
      </c>
      <c r="AA14" s="10">
        <v>13.01</v>
      </c>
      <c r="AB14" s="95">
        <v>25495900</v>
      </c>
      <c r="AC14" s="10">
        <v>13.01</v>
      </c>
      <c r="AD14" s="2">
        <f t="shared" si="0"/>
        <v>0.27999999999999936</v>
      </c>
      <c r="AE14" s="138">
        <f t="shared" si="1"/>
        <v>1.3239875389408073E-2</v>
      </c>
    </row>
    <row r="15" spans="1:31" x14ac:dyDescent="0.25">
      <c r="W15" s="133">
        <v>42535</v>
      </c>
      <c r="X15" s="10">
        <v>12.99</v>
      </c>
      <c r="Y15" s="10">
        <v>13.07</v>
      </c>
      <c r="Z15" s="10">
        <v>12.76</v>
      </c>
      <c r="AA15" s="10">
        <v>12.84</v>
      </c>
      <c r="AB15" s="95">
        <v>30379200</v>
      </c>
      <c r="AC15" s="10">
        <v>12.84</v>
      </c>
      <c r="AD15" s="2">
        <f t="shared" si="0"/>
        <v>0.3100000000000005</v>
      </c>
      <c r="AE15" s="138">
        <f t="shared" si="1"/>
        <v>-1.0785824345146411E-2</v>
      </c>
    </row>
    <row r="16" spans="1:31" x14ac:dyDescent="0.25">
      <c r="W16" s="133">
        <v>42534</v>
      </c>
      <c r="X16" s="10">
        <v>13.07</v>
      </c>
      <c r="Y16" s="10">
        <v>13.13</v>
      </c>
      <c r="Z16" s="10">
        <v>12.96</v>
      </c>
      <c r="AA16" s="10">
        <v>12.98</v>
      </c>
      <c r="AB16" s="95">
        <v>20448200</v>
      </c>
      <c r="AC16" s="10">
        <v>12.98</v>
      </c>
      <c r="AD16" s="2">
        <f t="shared" si="0"/>
        <v>0.16999999999999993</v>
      </c>
      <c r="AE16" s="138">
        <f t="shared" si="1"/>
        <v>-9.1603053435114212E-3</v>
      </c>
    </row>
    <row r="17" spans="1:31" x14ac:dyDescent="0.25">
      <c r="W17" s="133">
        <v>42531</v>
      </c>
      <c r="X17" s="10">
        <v>13.17</v>
      </c>
      <c r="Y17" s="10">
        <v>13.25</v>
      </c>
      <c r="Z17" s="10">
        <v>13.05</v>
      </c>
      <c r="AA17" s="10">
        <v>13.1</v>
      </c>
      <c r="AB17" s="95">
        <v>27323200</v>
      </c>
      <c r="AC17" s="10">
        <v>13.1</v>
      </c>
      <c r="AD17" s="2">
        <f t="shared" si="0"/>
        <v>0.19999999999999929</v>
      </c>
      <c r="AE17" s="138">
        <f t="shared" si="1"/>
        <v>-1.2066365007541435E-2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42530</v>
      </c>
      <c r="X18" s="10">
        <v>13.26</v>
      </c>
      <c r="Y18" s="10">
        <v>13.3</v>
      </c>
      <c r="Z18" s="10">
        <v>13.14</v>
      </c>
      <c r="AA18" s="10">
        <v>13.26</v>
      </c>
      <c r="AB18" s="95">
        <v>19850800</v>
      </c>
      <c r="AC18" s="10">
        <v>13.26</v>
      </c>
      <c r="AD18" s="2">
        <f t="shared" si="0"/>
        <v>0.16000000000000014</v>
      </c>
      <c r="AE18" s="138">
        <f t="shared" si="1"/>
        <v>-7.4850299401196807E-3</v>
      </c>
    </row>
    <row r="19" spans="1:31" ht="15.75" thickBot="1" x14ac:dyDescent="0.3">
      <c r="A19" s="375" t="s">
        <v>211</v>
      </c>
      <c r="B19" s="376"/>
      <c r="C19" s="377">
        <f>SumByColor($A$19,C2:C17)</f>
        <v>100</v>
      </c>
      <c r="D19" s="377"/>
      <c r="E19" s="377"/>
      <c r="F19" s="378">
        <f>SumByColor($A$19,F2:F17)</f>
        <v>1308</v>
      </c>
      <c r="G19" s="377"/>
      <c r="H19" s="377">
        <f>SumByColor($A$19,H2:H17)</f>
        <v>100</v>
      </c>
      <c r="I19" s="377"/>
      <c r="J19" s="377"/>
      <c r="K19" s="378">
        <f>SumByColor($A$19,K2:K17)</f>
        <v>1359</v>
      </c>
      <c r="L19" s="377"/>
      <c r="M19" s="378">
        <f t="shared" ref="M19" si="2">SumByColor($A$19,M2:M17)</f>
        <v>0</v>
      </c>
      <c r="W19" s="133">
        <v>42529</v>
      </c>
      <c r="X19" s="10">
        <v>13.45</v>
      </c>
      <c r="Y19" s="10">
        <v>13.49</v>
      </c>
      <c r="Z19" s="10">
        <v>13.35</v>
      </c>
      <c r="AA19" s="10">
        <v>13.36</v>
      </c>
      <c r="AB19" s="95">
        <v>18027800</v>
      </c>
      <c r="AC19" s="10">
        <v>13.36</v>
      </c>
      <c r="AD19" s="2">
        <f t="shared" si="0"/>
        <v>0.14000000000000057</v>
      </c>
      <c r="AE19" s="138">
        <f t="shared" si="1"/>
        <v>-1.494768310911887E-3</v>
      </c>
    </row>
    <row r="20" spans="1:31" x14ac:dyDescent="0.25">
      <c r="W20" s="133">
        <v>42528</v>
      </c>
      <c r="X20" s="10">
        <v>13.23</v>
      </c>
      <c r="Y20" s="10">
        <v>13.45</v>
      </c>
      <c r="Z20" s="10">
        <v>13.18</v>
      </c>
      <c r="AA20" s="10">
        <v>13.38</v>
      </c>
      <c r="AB20" s="95">
        <v>27493500</v>
      </c>
      <c r="AC20" s="10">
        <v>13.38</v>
      </c>
      <c r="AD20" s="2">
        <f t="shared" si="0"/>
        <v>0.26999999999999957</v>
      </c>
      <c r="AE20" s="138">
        <f t="shared" si="1"/>
        <v>1.5174506828528056E-2</v>
      </c>
    </row>
    <row r="21" spans="1:31" x14ac:dyDescent="0.25">
      <c r="W21" s="133">
        <v>42527</v>
      </c>
      <c r="X21" s="10">
        <v>13.08</v>
      </c>
      <c r="Y21" s="10">
        <v>13.21</v>
      </c>
      <c r="Z21" s="10">
        <v>13.04</v>
      </c>
      <c r="AA21" s="10">
        <v>13.18</v>
      </c>
      <c r="AB21" s="95">
        <v>25423100</v>
      </c>
      <c r="AC21" s="10">
        <v>13.18</v>
      </c>
      <c r="AD21" s="2">
        <f t="shared" si="0"/>
        <v>0.17000000000000171</v>
      </c>
      <c r="AE21" s="138">
        <f t="shared" si="1"/>
        <v>1.0736196319018454E-2</v>
      </c>
    </row>
    <row r="22" spans="1:31" x14ac:dyDescent="0.25">
      <c r="W22" s="133">
        <v>42524</v>
      </c>
      <c r="X22" s="10">
        <v>13.14</v>
      </c>
      <c r="Y22" s="10">
        <v>13.14</v>
      </c>
      <c r="Z22" s="10">
        <v>12.9</v>
      </c>
      <c r="AA22" s="10">
        <v>13.04</v>
      </c>
      <c r="AB22" s="95">
        <v>39762700</v>
      </c>
      <c r="AC22" s="10">
        <v>13.04</v>
      </c>
      <c r="AD22" s="2">
        <f t="shared" si="0"/>
        <v>0.24000000000000021</v>
      </c>
      <c r="AE22" s="138">
        <f t="shared" si="1"/>
        <v>-1.2869038607115968E-2</v>
      </c>
    </row>
    <row r="23" spans="1:31" x14ac:dyDescent="0.25">
      <c r="W23" s="133">
        <v>42523</v>
      </c>
      <c r="X23" s="10">
        <v>13.09</v>
      </c>
      <c r="Y23" s="10">
        <v>13.32</v>
      </c>
      <c r="Z23" s="10">
        <v>13.05</v>
      </c>
      <c r="AA23" s="10">
        <v>13.21</v>
      </c>
      <c r="AB23" s="95">
        <v>41041100</v>
      </c>
      <c r="AC23" s="10">
        <v>13.21</v>
      </c>
      <c r="AD23" s="2">
        <f t="shared" si="0"/>
        <v>0.26999999999999957</v>
      </c>
      <c r="AE23" s="138">
        <f t="shared" si="1"/>
        <v>7.6277650648362005E-3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13.43</v>
      </c>
      <c r="Y24" s="10">
        <v>13.44</v>
      </c>
      <c r="Z24" s="10">
        <v>12.97</v>
      </c>
      <c r="AA24" s="10">
        <v>13.11</v>
      </c>
      <c r="AB24" s="95">
        <v>58131500</v>
      </c>
      <c r="AC24" s="10">
        <v>13.11</v>
      </c>
      <c r="AD24" s="2">
        <f t="shared" si="0"/>
        <v>0.46999999999999886</v>
      </c>
      <c r="AE24" s="138">
        <f t="shared" si="1"/>
        <v>-2.8169014084507116E-2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42521</v>
      </c>
      <c r="X25" s="10">
        <v>13.49</v>
      </c>
      <c r="Y25" s="10">
        <v>13.56</v>
      </c>
      <c r="Z25" s="10">
        <v>13.4</v>
      </c>
      <c r="AA25" s="10">
        <v>13.49</v>
      </c>
      <c r="AB25" s="95">
        <v>25594100</v>
      </c>
      <c r="AC25" s="10">
        <v>13.49</v>
      </c>
      <c r="AD25" s="2">
        <f t="shared" si="0"/>
        <v>0.16000000000000014</v>
      </c>
      <c r="AE25" s="138">
        <f t="shared" si="1"/>
        <v>2.9739776951673846E-3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42517</v>
      </c>
      <c r="X26" s="10">
        <v>13.48</v>
      </c>
      <c r="Y26" s="10">
        <v>13.54</v>
      </c>
      <c r="Z26" s="10">
        <v>13.4</v>
      </c>
      <c r="AA26" s="10">
        <v>13.45</v>
      </c>
      <c r="AB26" s="95">
        <v>17068800</v>
      </c>
      <c r="AC26" s="10">
        <v>13.45</v>
      </c>
      <c r="AD26" s="2">
        <f t="shared" si="0"/>
        <v>0.13999999999999879</v>
      </c>
      <c r="AE26" s="138">
        <f t="shared" si="1"/>
        <v>-7.4294205052016782E-4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42516</v>
      </c>
      <c r="X27" s="10">
        <v>13.59</v>
      </c>
      <c r="Y27" s="10">
        <v>13.68</v>
      </c>
      <c r="Z27" s="10">
        <v>13.37</v>
      </c>
      <c r="AA27" s="10">
        <v>13.46</v>
      </c>
      <c r="AB27" s="95">
        <v>18168300</v>
      </c>
      <c r="AC27" s="10">
        <v>13.46</v>
      </c>
      <c r="AD27" s="2">
        <f t="shared" si="0"/>
        <v>0.3100000000000005</v>
      </c>
      <c r="AE27" s="138">
        <f t="shared" si="1"/>
        <v>-4.4378698224850632E-3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42">
        <f t="shared" ref="H28:H34" si="5">(E28-D28)/D28</f>
        <v>1.7283281791983577E-2</v>
      </c>
      <c r="I28" s="40"/>
      <c r="W28" s="133">
        <v>42515</v>
      </c>
      <c r="X28" s="10">
        <v>13.33</v>
      </c>
      <c r="Y28" s="10">
        <v>13.6</v>
      </c>
      <c r="Z28" s="10">
        <v>13.33</v>
      </c>
      <c r="AA28" s="10">
        <v>13.52</v>
      </c>
      <c r="AB28" s="95">
        <v>26188300</v>
      </c>
      <c r="AC28" s="10">
        <v>13.52</v>
      </c>
      <c r="AD28" s="2">
        <f t="shared" si="0"/>
        <v>0.26999999999999957</v>
      </c>
      <c r="AE28" s="138">
        <f t="shared" si="1"/>
        <v>1.7306245297215916E-2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42">
        <f t="shared" si="5"/>
        <v>-8.2992859453887811E-3</v>
      </c>
      <c r="I29" s="40"/>
      <c r="W29" s="133">
        <v>42514</v>
      </c>
      <c r="X29" s="10">
        <v>13.16</v>
      </c>
      <c r="Y29" s="10">
        <v>13.3</v>
      </c>
      <c r="Z29" s="10">
        <v>13.16</v>
      </c>
      <c r="AA29" s="10">
        <v>13.29</v>
      </c>
      <c r="AB29" s="95">
        <v>19592500</v>
      </c>
      <c r="AC29" s="10">
        <v>13.29</v>
      </c>
      <c r="AD29" s="2">
        <f t="shared" si="0"/>
        <v>0.14000000000000057</v>
      </c>
      <c r="AE29" s="138">
        <f t="shared" si="1"/>
        <v>1.2185833968012094E-2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42">
        <f t="shared" si="5"/>
        <v>6.7492833118891638E-3</v>
      </c>
      <c r="I30" s="40"/>
      <c r="W30" s="133">
        <v>42513</v>
      </c>
      <c r="X30" s="10">
        <v>13.14</v>
      </c>
      <c r="Y30" s="10">
        <v>13.2</v>
      </c>
      <c r="Z30" s="10">
        <v>13.11</v>
      </c>
      <c r="AA30" s="10">
        <v>13.13</v>
      </c>
      <c r="AB30" s="95">
        <v>16194800</v>
      </c>
      <c r="AC30" s="10">
        <v>13.13</v>
      </c>
      <c r="AD30" s="2">
        <f t="shared" si="0"/>
        <v>8.9999999999999858E-2</v>
      </c>
      <c r="AE30" s="138">
        <f t="shared" si="1"/>
        <v>-4.5489006823350442E-3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42">
        <f t="shared" si="5"/>
        <v>-3.386004514672681E-2</v>
      </c>
      <c r="I31" s="40"/>
      <c r="W31" s="133">
        <v>42510</v>
      </c>
      <c r="X31" s="10">
        <v>13.15</v>
      </c>
      <c r="Y31" s="10">
        <v>13.26</v>
      </c>
      <c r="Z31" s="10">
        <v>13.13</v>
      </c>
      <c r="AA31" s="10">
        <v>13.19</v>
      </c>
      <c r="AB31" s="95">
        <v>19416300</v>
      </c>
      <c r="AC31" s="10">
        <v>13.19</v>
      </c>
      <c r="AD31" s="2">
        <f t="shared" si="0"/>
        <v>0.12999999999999901</v>
      </c>
      <c r="AE31" s="138">
        <f t="shared" si="1"/>
        <v>7.6394194041251584E-3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42">
        <f t="shared" si="5"/>
        <v>9.758997163344673E-3</v>
      </c>
      <c r="I32" s="40"/>
      <c r="W32" s="133">
        <v>42509</v>
      </c>
      <c r="X32" s="10">
        <v>13.1</v>
      </c>
      <c r="Y32" s="10">
        <v>13.2</v>
      </c>
      <c r="Z32" s="10">
        <v>13.02</v>
      </c>
      <c r="AA32" s="10">
        <v>13.09</v>
      </c>
      <c r="AB32" s="95">
        <v>23726200</v>
      </c>
      <c r="AC32" s="10">
        <v>13.09</v>
      </c>
      <c r="AD32" s="2">
        <f t="shared" si="0"/>
        <v>0.17999999999999972</v>
      </c>
      <c r="AE32" s="138">
        <f t="shared" si="1"/>
        <v>-5.3191489361702482E-3</v>
      </c>
    </row>
    <row r="33" spans="2:31" x14ac:dyDescent="0.25">
      <c r="B33" s="200">
        <v>42545</v>
      </c>
      <c r="C33" s="476">
        <v>250</v>
      </c>
      <c r="D33" s="47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42">
        <f t="shared" si="5"/>
        <v>-3.4405102536614808E-2</v>
      </c>
      <c r="I33" s="40"/>
      <c r="W33" s="133">
        <v>42508</v>
      </c>
      <c r="X33" s="10">
        <v>13.12</v>
      </c>
      <c r="Y33" s="10">
        <v>13.34</v>
      </c>
      <c r="Z33" s="10">
        <v>13.05</v>
      </c>
      <c r="AA33" s="10">
        <v>13.16</v>
      </c>
      <c r="AB33" s="95">
        <v>23427200</v>
      </c>
      <c r="AC33" s="10">
        <v>13.16</v>
      </c>
      <c r="AD33" s="2">
        <f t="shared" si="0"/>
        <v>0.28999999999999915</v>
      </c>
      <c r="AE33" s="138">
        <f t="shared" si="1"/>
        <v>1.5220700152207556E-3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42">
        <f t="shared" si="5"/>
        <v>-4.0351029491843798E-2</v>
      </c>
      <c r="I34" s="40"/>
      <c r="W34" s="133">
        <v>42507</v>
      </c>
      <c r="X34" s="10">
        <v>13.14</v>
      </c>
      <c r="Y34" s="10">
        <v>13.31</v>
      </c>
      <c r="Z34" s="10">
        <v>13.07</v>
      </c>
      <c r="AA34" s="10">
        <v>13.14</v>
      </c>
      <c r="AB34" s="95">
        <v>34037300</v>
      </c>
      <c r="AC34" s="10">
        <v>13.14</v>
      </c>
      <c r="AD34" s="2">
        <f t="shared" si="0"/>
        <v>0.24000000000000021</v>
      </c>
      <c r="AE34" s="138">
        <f t="shared" si="1"/>
        <v>-1.3513513513513487E-2</v>
      </c>
    </row>
    <row r="35" spans="2:31" x14ac:dyDescent="0.25">
      <c r="B35" s="200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42">
        <f t="shared" ref="H35" si="8">(E35-D35)/D35</f>
        <v>3.843330992084489E-3</v>
      </c>
      <c r="I35" s="40"/>
      <c r="W35" s="133">
        <v>42506</v>
      </c>
      <c r="X35" s="10">
        <v>13.22</v>
      </c>
      <c r="Y35" s="10">
        <v>13.38</v>
      </c>
      <c r="Z35" s="10">
        <v>13.21</v>
      </c>
      <c r="AA35" s="10">
        <v>13.32</v>
      </c>
      <c r="AB35" s="95">
        <v>21160200</v>
      </c>
      <c r="AC35" s="10">
        <v>13.32</v>
      </c>
      <c r="AD35" s="2">
        <f t="shared" si="0"/>
        <v>0.16999999999999993</v>
      </c>
      <c r="AE35" s="138">
        <f t="shared" si="1"/>
        <v>7.5642965204236745E-3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42503</v>
      </c>
      <c r="X36" s="10">
        <v>13.34</v>
      </c>
      <c r="Y36" s="10">
        <v>13.52</v>
      </c>
      <c r="Z36" s="10">
        <v>13.17</v>
      </c>
      <c r="AA36" s="10">
        <v>13.22</v>
      </c>
      <c r="AB36" s="95">
        <v>27395100</v>
      </c>
      <c r="AC36" s="10">
        <v>13.22</v>
      </c>
      <c r="AD36" s="2">
        <f t="shared" si="0"/>
        <v>0.34999999999999964</v>
      </c>
      <c r="AE36" s="138">
        <f t="shared" si="1"/>
        <v>-9.7378277153556958E-3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42502</v>
      </c>
      <c r="X37" s="10">
        <v>13.4</v>
      </c>
      <c r="Y37" s="10">
        <v>13.47</v>
      </c>
      <c r="Z37" s="10">
        <v>13.17</v>
      </c>
      <c r="AA37" s="10">
        <v>13.35</v>
      </c>
      <c r="AB37" s="95">
        <v>24768100</v>
      </c>
      <c r="AC37" s="10">
        <v>13.35</v>
      </c>
      <c r="AD37" s="2">
        <f t="shared" si="0"/>
        <v>0.30000000000000071</v>
      </c>
      <c r="AE37" s="138">
        <f t="shared" si="1"/>
        <v>2.2522522522521182E-3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42501</v>
      </c>
      <c r="X38" s="10">
        <v>13.44</v>
      </c>
      <c r="Y38" s="10">
        <v>13.54</v>
      </c>
      <c r="Z38" s="10">
        <v>13.3</v>
      </c>
      <c r="AA38" s="10">
        <v>13.32</v>
      </c>
      <c r="AB38" s="95">
        <v>19963200</v>
      </c>
      <c r="AC38" s="10">
        <v>13.32</v>
      </c>
      <c r="AD38" s="2">
        <f t="shared" si="0"/>
        <v>0.23999999999999844</v>
      </c>
      <c r="AE38" s="138">
        <f t="shared" si="1"/>
        <v>-1.2601927353595221E-2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42500</v>
      </c>
      <c r="X39" s="10">
        <v>13.38</v>
      </c>
      <c r="Y39" s="10">
        <v>13.52</v>
      </c>
      <c r="Z39" s="10">
        <v>13.38</v>
      </c>
      <c r="AA39" s="10">
        <v>13.49</v>
      </c>
      <c r="AB39" s="95">
        <v>23498400</v>
      </c>
      <c r="AC39" s="10">
        <v>13.49</v>
      </c>
      <c r="AD39" s="2">
        <f t="shared" si="0"/>
        <v>0.13999999999999879</v>
      </c>
      <c r="AE39" s="138">
        <f t="shared" si="1"/>
        <v>1.2762762762762669E-2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5" t="s">
        <v>78</v>
      </c>
      <c r="P40" s="495"/>
      <c r="W40" s="133">
        <v>42499</v>
      </c>
      <c r="X40" s="10">
        <v>13.42</v>
      </c>
      <c r="Y40" s="10">
        <v>13.5</v>
      </c>
      <c r="Z40" s="10">
        <v>13.28</v>
      </c>
      <c r="AA40" s="10">
        <v>13.32</v>
      </c>
      <c r="AB40" s="95">
        <v>21400800</v>
      </c>
      <c r="AC40" s="10">
        <v>13.32</v>
      </c>
      <c r="AD40" s="2">
        <f t="shared" si="0"/>
        <v>0.22000000000000064</v>
      </c>
      <c r="AE40" s="138">
        <f t="shared" si="1"/>
        <v>-8.9285714285713969E-3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13.992000000000003</v>
      </c>
      <c r="Q41" s="2"/>
      <c r="W41" s="133">
        <v>42496</v>
      </c>
      <c r="X41" s="10">
        <v>13.26</v>
      </c>
      <c r="Y41" s="10">
        <v>13.48</v>
      </c>
      <c r="Z41" s="10">
        <v>13.24</v>
      </c>
      <c r="AA41" s="10">
        <v>13.44</v>
      </c>
      <c r="AB41" s="95">
        <v>23234500</v>
      </c>
      <c r="AC41" s="10">
        <v>13.44</v>
      </c>
      <c r="AD41" s="2">
        <f t="shared" si="0"/>
        <v>0.24000000000000021</v>
      </c>
      <c r="AE41" s="138">
        <f t="shared" si="1"/>
        <v>9.009009009008917E-3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9">O42*$Q$4</f>
        <v>13.864800000000002</v>
      </c>
      <c r="Q42" s="2"/>
      <c r="T42" s="91" t="s">
        <v>113</v>
      </c>
      <c r="W42" s="133">
        <v>42495</v>
      </c>
      <c r="X42" s="10">
        <v>13.35</v>
      </c>
      <c r="Y42" s="10">
        <v>13.43</v>
      </c>
      <c r="Z42" s="10">
        <v>13.22</v>
      </c>
      <c r="AA42" s="10">
        <v>13.32</v>
      </c>
      <c r="AB42" s="95">
        <v>23784900</v>
      </c>
      <c r="AC42" s="10">
        <v>13.32</v>
      </c>
      <c r="AD42" s="2">
        <f t="shared" si="0"/>
        <v>0.20999999999999908</v>
      </c>
      <c r="AE42" s="138">
        <f t="shared" si="1"/>
        <v>7.513148009015147E-4</v>
      </c>
    </row>
    <row r="43" spans="2:31" ht="15.75" thickTop="1" x14ac:dyDescent="0.25">
      <c r="O43" s="83">
        <v>1.08</v>
      </c>
      <c r="P43" s="83">
        <f t="shared" si="9"/>
        <v>13.737600000000002</v>
      </c>
      <c r="Q43" s="2"/>
      <c r="T43" s="128" t="s">
        <v>98</v>
      </c>
      <c r="U43" s="98">
        <v>12.57</v>
      </c>
      <c r="W43" s="133">
        <v>42494</v>
      </c>
      <c r="X43" s="10">
        <v>13.29</v>
      </c>
      <c r="Y43" s="10">
        <v>13.38</v>
      </c>
      <c r="Z43" s="10">
        <v>13.14</v>
      </c>
      <c r="AA43" s="10">
        <v>13.31</v>
      </c>
      <c r="AB43" s="95">
        <v>28815300</v>
      </c>
      <c r="AC43" s="10">
        <v>13.31</v>
      </c>
      <c r="AD43" s="2">
        <f t="shared" si="0"/>
        <v>0.24000000000000021</v>
      </c>
      <c r="AE43" s="138">
        <f t="shared" si="1"/>
        <v>-8.9352196574832288E-3</v>
      </c>
    </row>
    <row r="44" spans="2:31" x14ac:dyDescent="0.25">
      <c r="O44" s="83">
        <v>1.07</v>
      </c>
      <c r="P44" s="83">
        <f t="shared" si="9"/>
        <v>13.610400000000002</v>
      </c>
      <c r="Q44" s="2"/>
      <c r="T44" s="93" t="s">
        <v>99</v>
      </c>
      <c r="U44" s="88">
        <v>12.88</v>
      </c>
      <c r="W44" s="133">
        <v>42493</v>
      </c>
      <c r="X44" s="10">
        <v>13.5</v>
      </c>
      <c r="Y44" s="10">
        <v>13.55</v>
      </c>
      <c r="Z44" s="10">
        <v>13.15</v>
      </c>
      <c r="AA44" s="10">
        <v>13.43</v>
      </c>
      <c r="AB44" s="95">
        <v>45432200</v>
      </c>
      <c r="AC44" s="10">
        <v>13.43</v>
      </c>
      <c r="AD44" s="2">
        <f t="shared" si="0"/>
        <v>0.40000000000000036</v>
      </c>
      <c r="AE44" s="138">
        <f t="shared" si="1"/>
        <v>-1.3950073421439058E-2</v>
      </c>
    </row>
    <row r="45" spans="2:31" x14ac:dyDescent="0.25">
      <c r="O45" s="83">
        <v>1.06</v>
      </c>
      <c r="P45" s="83">
        <f t="shared" si="9"/>
        <v>13.483200000000002</v>
      </c>
      <c r="Q45" s="2"/>
      <c r="T45" s="93" t="s">
        <v>100</v>
      </c>
      <c r="U45" s="88" t="s">
        <v>359</v>
      </c>
      <c r="W45" s="133">
        <v>42492</v>
      </c>
      <c r="X45" s="10">
        <v>13.67</v>
      </c>
      <c r="Y45" s="10">
        <v>13.79</v>
      </c>
      <c r="Z45" s="10">
        <v>13.6</v>
      </c>
      <c r="AA45" s="10">
        <v>13.62</v>
      </c>
      <c r="AB45" s="95">
        <v>57955400</v>
      </c>
      <c r="AC45" s="10">
        <v>13.62</v>
      </c>
      <c r="AD45" s="2">
        <f t="shared" si="0"/>
        <v>0.1899999999999995</v>
      </c>
      <c r="AE45" s="138">
        <f t="shared" si="1"/>
        <v>4.4247787610618428E-3</v>
      </c>
    </row>
    <row r="46" spans="2:31" x14ac:dyDescent="0.25">
      <c r="O46" s="83">
        <v>1.05</v>
      </c>
      <c r="P46" s="83">
        <f t="shared" si="9"/>
        <v>13.356000000000002</v>
      </c>
      <c r="Q46" s="2"/>
      <c r="T46" s="93" t="s">
        <v>101</v>
      </c>
      <c r="U46" s="88" t="s">
        <v>360</v>
      </c>
      <c r="W46" s="133">
        <v>42489</v>
      </c>
      <c r="X46" s="10">
        <v>13.93</v>
      </c>
      <c r="Y46" s="10">
        <v>14.03</v>
      </c>
      <c r="Z46" s="10">
        <v>13.53</v>
      </c>
      <c r="AA46" s="10">
        <v>13.56</v>
      </c>
      <c r="AB46" s="95">
        <v>69695100</v>
      </c>
      <c r="AC46" s="10">
        <v>13.56</v>
      </c>
      <c r="AD46" s="2">
        <f t="shared" si="0"/>
        <v>0.5</v>
      </c>
      <c r="AE46" s="138">
        <f t="shared" si="1"/>
        <v>-3.7615330021291693E-2</v>
      </c>
    </row>
    <row r="47" spans="2:31" x14ac:dyDescent="0.25">
      <c r="O47" s="83">
        <v>1.04</v>
      </c>
      <c r="P47" s="83">
        <f t="shared" si="9"/>
        <v>13.228800000000001</v>
      </c>
      <c r="Q47" s="2"/>
      <c r="T47" s="93" t="s">
        <v>102</v>
      </c>
      <c r="U47" s="88">
        <v>15</v>
      </c>
      <c r="W47" s="133">
        <v>42488</v>
      </c>
      <c r="X47" s="10">
        <v>13.79</v>
      </c>
      <c r="Y47" s="10">
        <v>14.22</v>
      </c>
      <c r="Z47" s="10">
        <v>13.71</v>
      </c>
      <c r="AA47" s="10">
        <v>14.09</v>
      </c>
      <c r="AB47" s="95">
        <v>87588800</v>
      </c>
      <c r="AC47" s="10">
        <v>14.09</v>
      </c>
      <c r="AD47" s="2">
        <f t="shared" si="0"/>
        <v>0.50999999999999979</v>
      </c>
      <c r="AE47" s="138">
        <f t="shared" si="1"/>
        <v>3.1478770131771583E-2</v>
      </c>
    </row>
    <row r="48" spans="2:31" x14ac:dyDescent="0.25">
      <c r="O48" s="83">
        <v>1.03</v>
      </c>
      <c r="P48" s="83">
        <f t="shared" si="9"/>
        <v>13.101600000000001</v>
      </c>
      <c r="Q48" s="2"/>
      <c r="T48" s="93" t="s">
        <v>103</v>
      </c>
      <c r="U48" s="88">
        <v>1.2576099999999999</v>
      </c>
      <c r="W48" s="133">
        <v>42487</v>
      </c>
      <c r="X48" s="10">
        <v>13.64</v>
      </c>
      <c r="Y48" s="10">
        <v>13.71</v>
      </c>
      <c r="Z48" s="10">
        <v>13.59</v>
      </c>
      <c r="AA48" s="10">
        <v>13.66</v>
      </c>
      <c r="AB48" s="95">
        <v>27151400</v>
      </c>
      <c r="AC48" s="10">
        <v>13.66</v>
      </c>
      <c r="AD48" s="2">
        <f t="shared" si="0"/>
        <v>0.12000000000000099</v>
      </c>
      <c r="AE48" s="138" t="e">
        <f t="shared" si="1"/>
        <v>#DIV/0!</v>
      </c>
    </row>
    <row r="49" spans="15:31" x14ac:dyDescent="0.25">
      <c r="O49" s="83">
        <v>1.02</v>
      </c>
      <c r="P49" s="83">
        <f t="shared" si="9"/>
        <v>12.974400000000001</v>
      </c>
      <c r="Q49" s="2"/>
      <c r="T49" s="93" t="s">
        <v>104</v>
      </c>
      <c r="U49" s="88" t="s">
        <v>228</v>
      </c>
      <c r="W49" s="133">
        <v>42487</v>
      </c>
      <c r="X49" s="10" t="s">
        <v>187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1.01</v>
      </c>
      <c r="P50" s="83">
        <f t="shared" si="9"/>
        <v>12.847200000000001</v>
      </c>
      <c r="Q50" s="2"/>
      <c r="T50" s="93"/>
      <c r="U50" s="88"/>
      <c r="W50" s="133">
        <v>42486</v>
      </c>
      <c r="X50" s="10">
        <v>13.66</v>
      </c>
      <c r="Y50" s="10">
        <v>13.82</v>
      </c>
      <c r="Z50" s="10">
        <v>13.63</v>
      </c>
      <c r="AA50" s="10">
        <v>13.75</v>
      </c>
      <c r="AB50" s="95">
        <v>35214200</v>
      </c>
      <c r="AC50" s="10">
        <v>13.6</v>
      </c>
      <c r="AD50" s="2">
        <f t="shared" si="0"/>
        <v>0.1899999999999995</v>
      </c>
      <c r="AE50" s="138">
        <f t="shared" si="1"/>
        <v>1.2658227848101333E-2</v>
      </c>
    </row>
    <row r="51" spans="15:31" x14ac:dyDescent="0.25">
      <c r="O51" s="83">
        <v>1</v>
      </c>
      <c r="P51" s="83">
        <f t="shared" si="9"/>
        <v>12.72</v>
      </c>
      <c r="Q51" s="2"/>
      <c r="T51" s="93" t="s">
        <v>105</v>
      </c>
      <c r="U51" s="88" t="s">
        <v>361</v>
      </c>
      <c r="W51" s="133">
        <v>42485</v>
      </c>
      <c r="X51" s="10">
        <v>13.59</v>
      </c>
      <c r="Y51" s="10">
        <v>13.65</v>
      </c>
      <c r="Z51" s="10">
        <v>13.47</v>
      </c>
      <c r="AA51" s="10">
        <v>13.58</v>
      </c>
      <c r="AB51" s="95">
        <v>19494800</v>
      </c>
      <c r="AC51" s="10">
        <v>13.43</v>
      </c>
      <c r="AD51" s="2">
        <f t="shared" si="0"/>
        <v>0.17999999999999972</v>
      </c>
      <c r="AE51" s="138">
        <f t="shared" si="1"/>
        <v>-2.2288261515602814E-3</v>
      </c>
    </row>
    <row r="52" spans="15:31" x14ac:dyDescent="0.25">
      <c r="O52" s="83">
        <v>0.99</v>
      </c>
      <c r="P52" s="83">
        <f t="shared" si="9"/>
        <v>12.5928</v>
      </c>
      <c r="Q52" s="2"/>
      <c r="T52" s="93" t="s">
        <v>106</v>
      </c>
      <c r="U52" s="88" t="s">
        <v>236</v>
      </c>
      <c r="W52" s="133">
        <v>42482</v>
      </c>
      <c r="X52" s="10">
        <v>13.63</v>
      </c>
      <c r="Y52" s="10">
        <v>13.78</v>
      </c>
      <c r="Z52" s="10">
        <v>13.51</v>
      </c>
      <c r="AA52" s="10">
        <v>13.61</v>
      </c>
      <c r="AB52" s="95">
        <v>28846300</v>
      </c>
      <c r="AC52" s="10">
        <v>13.46</v>
      </c>
      <c r="AD52" s="2">
        <f t="shared" si="0"/>
        <v>0.26999999999999957</v>
      </c>
      <c r="AE52" s="138">
        <f t="shared" si="1"/>
        <v>-2.962962962962945E-3</v>
      </c>
    </row>
    <row r="53" spans="15:31" x14ac:dyDescent="0.25">
      <c r="O53" s="83">
        <v>0.98</v>
      </c>
      <c r="P53" s="83">
        <f t="shared" si="9"/>
        <v>12.4656</v>
      </c>
      <c r="Q53" s="2"/>
      <c r="T53" s="93" t="s">
        <v>107</v>
      </c>
      <c r="U53" s="90">
        <v>45067772</v>
      </c>
      <c r="W53" s="133">
        <v>42481</v>
      </c>
      <c r="X53" s="10">
        <v>13.81</v>
      </c>
      <c r="Y53" s="10">
        <v>13.88</v>
      </c>
      <c r="Z53" s="10">
        <v>13.56</v>
      </c>
      <c r="AA53" s="10">
        <v>13.65</v>
      </c>
      <c r="AB53" s="95">
        <v>38126300</v>
      </c>
      <c r="AC53" s="10">
        <v>13.5</v>
      </c>
      <c r="AD53" s="2">
        <f t="shared" si="0"/>
        <v>0.32000000000000028</v>
      </c>
      <c r="AE53" s="138">
        <f t="shared" si="1"/>
        <v>7.4128984432908496E-4</v>
      </c>
    </row>
    <row r="54" spans="15:31" x14ac:dyDescent="0.25">
      <c r="O54" s="83">
        <v>0.97</v>
      </c>
      <c r="P54" s="83">
        <f t="shared" si="9"/>
        <v>12.3384</v>
      </c>
      <c r="T54" s="93" t="s">
        <v>110</v>
      </c>
      <c r="U54" s="90">
        <v>31954600</v>
      </c>
      <c r="W54" s="133">
        <v>42480</v>
      </c>
      <c r="X54" s="10">
        <v>13.42</v>
      </c>
      <c r="Y54" s="10">
        <v>13.72</v>
      </c>
      <c r="Z54" s="10">
        <v>13.4</v>
      </c>
      <c r="AA54" s="10">
        <v>13.64</v>
      </c>
      <c r="AB54" s="95">
        <v>32199000</v>
      </c>
      <c r="AC54" s="10">
        <v>13.49</v>
      </c>
      <c r="AD54" s="2">
        <f t="shared" si="0"/>
        <v>0.32000000000000028</v>
      </c>
      <c r="AE54" s="138">
        <f t="shared" si="1"/>
        <v>1.5048908954100826E-2</v>
      </c>
    </row>
    <row r="55" spans="15:31" x14ac:dyDescent="0.25">
      <c r="O55" s="83">
        <v>0.96</v>
      </c>
      <c r="P55" s="83">
        <f t="shared" si="9"/>
        <v>12.2112</v>
      </c>
      <c r="T55" s="93" t="s">
        <v>108</v>
      </c>
      <c r="U55" s="88" t="s">
        <v>362</v>
      </c>
      <c r="W55" s="133">
        <v>42479</v>
      </c>
      <c r="X55" s="10">
        <v>13.35</v>
      </c>
      <c r="Y55" s="10">
        <v>13.5</v>
      </c>
      <c r="Z55" s="10">
        <v>13.28</v>
      </c>
      <c r="AA55" s="10">
        <v>13.44</v>
      </c>
      <c r="AB55" s="95">
        <v>28808300</v>
      </c>
      <c r="AC55" s="10">
        <v>13.29</v>
      </c>
      <c r="AD55" s="2">
        <f t="shared" si="0"/>
        <v>0.22000000000000064</v>
      </c>
      <c r="AE55" s="138">
        <f t="shared" si="1"/>
        <v>1.3729977116704761E-2</v>
      </c>
    </row>
    <row r="56" spans="15:31" x14ac:dyDescent="0.25">
      <c r="O56" s="83">
        <v>0.95</v>
      </c>
      <c r="P56" s="83">
        <f t="shared" si="9"/>
        <v>12.084</v>
      </c>
      <c r="T56" s="93" t="s">
        <v>111</v>
      </c>
      <c r="U56" s="88">
        <v>5.89</v>
      </c>
      <c r="W56" s="133">
        <v>42478</v>
      </c>
      <c r="X56" s="10">
        <v>12.98</v>
      </c>
      <c r="Y56" s="10">
        <v>13.28</v>
      </c>
      <c r="Z56" s="10">
        <v>12.95</v>
      </c>
      <c r="AA56" s="10">
        <v>13.25</v>
      </c>
      <c r="AB56" s="95">
        <v>30137700</v>
      </c>
      <c r="AC56" s="10">
        <v>13.11</v>
      </c>
      <c r="AD56" s="2">
        <f t="shared" si="0"/>
        <v>0.33000000000000007</v>
      </c>
      <c r="AE56" s="138">
        <f t="shared" si="1"/>
        <v>2.4218749999999956E-2</v>
      </c>
    </row>
    <row r="57" spans="15:31" x14ac:dyDescent="0.25">
      <c r="O57" s="83">
        <v>0.94</v>
      </c>
      <c r="P57" s="83">
        <f t="shared" si="9"/>
        <v>11.956799999999999</v>
      </c>
      <c r="T57" s="93" t="s">
        <v>112</v>
      </c>
      <c r="U57" s="88">
        <v>2.16</v>
      </c>
      <c r="W57" s="133">
        <v>42475</v>
      </c>
      <c r="X57" s="10">
        <v>13.1</v>
      </c>
      <c r="Y57" s="10">
        <v>13.12</v>
      </c>
      <c r="Z57" s="10">
        <v>12.85</v>
      </c>
      <c r="AA57" s="10">
        <v>12.94</v>
      </c>
      <c r="AB57" s="95">
        <v>22986100</v>
      </c>
      <c r="AC57" s="10">
        <v>12.8</v>
      </c>
      <c r="AD57" s="2">
        <f t="shared" si="0"/>
        <v>0.26999999999999957</v>
      </c>
      <c r="AE57" s="138">
        <f t="shared" si="1"/>
        <v>-1.1583011583011449E-2</v>
      </c>
    </row>
    <row r="58" spans="15:31" x14ac:dyDescent="0.25">
      <c r="O58" s="83">
        <v>0.93</v>
      </c>
      <c r="P58" s="83">
        <f t="shared" si="9"/>
        <v>11.829600000000001</v>
      </c>
      <c r="T58" s="93" t="s">
        <v>109</v>
      </c>
      <c r="U58" s="88" t="s">
        <v>363</v>
      </c>
      <c r="W58" s="133">
        <v>42474</v>
      </c>
      <c r="X58" s="10">
        <v>13.09</v>
      </c>
      <c r="Y58" s="10">
        <v>13.18</v>
      </c>
      <c r="Z58" s="10">
        <v>13.02</v>
      </c>
      <c r="AA58" s="10">
        <v>13.09</v>
      </c>
      <c r="AB58" s="95">
        <v>22453700</v>
      </c>
      <c r="AC58" s="10">
        <v>12.95</v>
      </c>
      <c r="AD58" s="2">
        <f t="shared" si="0"/>
        <v>0.16000000000000014</v>
      </c>
      <c r="AE58" s="138">
        <f t="shared" si="1"/>
        <v>2.3219814241486336E-3</v>
      </c>
    </row>
    <row r="59" spans="15:31" x14ac:dyDescent="0.25">
      <c r="O59" s="83">
        <v>0.92</v>
      </c>
      <c r="P59" s="83">
        <f t="shared" si="9"/>
        <v>11.702400000000001</v>
      </c>
      <c r="W59" s="133">
        <v>42473</v>
      </c>
      <c r="X59" s="10">
        <v>12.87</v>
      </c>
      <c r="Y59" s="10">
        <v>13.12</v>
      </c>
      <c r="Z59" s="10">
        <v>12.85</v>
      </c>
      <c r="AA59" s="10">
        <v>13.06</v>
      </c>
      <c r="AB59" s="95">
        <v>29331100</v>
      </c>
      <c r="AC59" s="10">
        <v>12.92</v>
      </c>
      <c r="AD59" s="2">
        <f t="shared" si="0"/>
        <v>0.26999999999999957</v>
      </c>
      <c r="AE59" s="138">
        <f t="shared" si="1"/>
        <v>1.9731649565903675E-2</v>
      </c>
    </row>
    <row r="60" spans="15:31" x14ac:dyDescent="0.25">
      <c r="O60" s="83">
        <v>0.91</v>
      </c>
      <c r="P60" s="83">
        <f t="shared" si="9"/>
        <v>11.575200000000001</v>
      </c>
      <c r="W60" s="133">
        <v>42472</v>
      </c>
      <c r="X60" s="10">
        <v>12.72</v>
      </c>
      <c r="Y60" s="10">
        <v>12.84</v>
      </c>
      <c r="Z60" s="10">
        <v>12.66</v>
      </c>
      <c r="AA60" s="10">
        <v>12.81</v>
      </c>
      <c r="AB60" s="95">
        <v>23417000</v>
      </c>
      <c r="AC60" s="10">
        <v>12.67</v>
      </c>
      <c r="AD60" s="2">
        <f t="shared" si="0"/>
        <v>0.17999999999999972</v>
      </c>
      <c r="AE60" s="138">
        <f t="shared" si="1"/>
        <v>1.198083067092659E-2</v>
      </c>
    </row>
    <row r="61" spans="15:31" x14ac:dyDescent="0.25">
      <c r="O61" s="83">
        <v>0.9</v>
      </c>
      <c r="P61" s="83">
        <f t="shared" si="9"/>
        <v>11.448</v>
      </c>
      <c r="W61" s="133">
        <v>42471</v>
      </c>
      <c r="X61" s="10">
        <v>12.61</v>
      </c>
      <c r="Y61" s="10">
        <v>12.8</v>
      </c>
      <c r="Z61" s="10">
        <v>12.58</v>
      </c>
      <c r="AA61" s="10">
        <v>12.66</v>
      </c>
      <c r="AB61" s="95">
        <v>27744800</v>
      </c>
      <c r="AC61" s="10">
        <v>12.52</v>
      </c>
      <c r="AD61" s="2">
        <f t="shared" si="0"/>
        <v>0.22000000000000064</v>
      </c>
      <c r="AE61" s="138">
        <f t="shared" si="1"/>
        <v>8.8638195004029363E-3</v>
      </c>
    </row>
    <row r="62" spans="15:31" x14ac:dyDescent="0.25">
      <c r="W62" s="133">
        <v>42468</v>
      </c>
      <c r="X62" s="10">
        <v>12.62</v>
      </c>
      <c r="Y62" s="10">
        <v>12.78</v>
      </c>
      <c r="Z62" s="10">
        <v>12.51</v>
      </c>
      <c r="AA62" s="10">
        <v>12.55</v>
      </c>
      <c r="AB62" s="95">
        <v>20015300</v>
      </c>
      <c r="AC62" s="10">
        <v>12.41</v>
      </c>
      <c r="AD62" s="2">
        <f t="shared" si="0"/>
        <v>0.26999999999999957</v>
      </c>
      <c r="AE62" s="138">
        <f t="shared" si="1"/>
        <v>2.4232633279481774E-3</v>
      </c>
    </row>
    <row r="63" spans="15:31" x14ac:dyDescent="0.25">
      <c r="W63" s="133">
        <v>42467</v>
      </c>
      <c r="X63" s="10">
        <v>12.77</v>
      </c>
      <c r="Y63" s="10">
        <v>12.79</v>
      </c>
      <c r="Z63" s="10">
        <v>12.39</v>
      </c>
      <c r="AA63" s="10">
        <v>12.52</v>
      </c>
      <c r="AB63" s="95">
        <v>37688100</v>
      </c>
      <c r="AC63" s="10">
        <v>12.38</v>
      </c>
      <c r="AD63" s="2">
        <f t="shared" si="0"/>
        <v>0.39999999999999858</v>
      </c>
      <c r="AE63" s="138">
        <f t="shared" si="1"/>
        <v>-2.3659305993690816E-2</v>
      </c>
    </row>
    <row r="64" spans="15:31" x14ac:dyDescent="0.25">
      <c r="W64" s="133">
        <v>42466</v>
      </c>
      <c r="X64" s="10">
        <v>12.75</v>
      </c>
      <c r="Y64" s="10">
        <v>12.87</v>
      </c>
      <c r="Z64" s="10">
        <v>12.65</v>
      </c>
      <c r="AA64" s="10">
        <v>12.82</v>
      </c>
      <c r="AB64" s="95">
        <v>22597400</v>
      </c>
      <c r="AC64" s="10">
        <v>12.68</v>
      </c>
      <c r="AD64" s="2">
        <f t="shared" si="0"/>
        <v>0.21999999999999886</v>
      </c>
      <c r="AE64" s="138">
        <f t="shared" si="1"/>
        <v>3.9588281868565556E-3</v>
      </c>
    </row>
    <row r="65" spans="23:31" x14ac:dyDescent="0.25">
      <c r="W65" s="133">
        <v>42465</v>
      </c>
      <c r="X65" s="10">
        <v>12.73</v>
      </c>
      <c r="Y65" s="10">
        <v>12.85</v>
      </c>
      <c r="Z65" s="10">
        <v>12.52</v>
      </c>
      <c r="AA65" s="10">
        <v>12.77</v>
      </c>
      <c r="AB65" s="95">
        <v>32425000</v>
      </c>
      <c r="AC65" s="10">
        <v>12.63</v>
      </c>
      <c r="AD65" s="2">
        <f t="shared" si="0"/>
        <v>0.33000000000000007</v>
      </c>
      <c r="AE65" s="138">
        <f t="shared" si="1"/>
        <v>-2.3696682464454666E-3</v>
      </c>
    </row>
    <row r="66" spans="23:31" x14ac:dyDescent="0.25">
      <c r="W66" s="133">
        <v>42464</v>
      </c>
      <c r="X66" s="10">
        <v>13.11</v>
      </c>
      <c r="Y66" s="10">
        <v>13.12</v>
      </c>
      <c r="Z66" s="10">
        <v>12.76</v>
      </c>
      <c r="AA66" s="10">
        <v>12.8</v>
      </c>
      <c r="AB66" s="95">
        <v>42406300</v>
      </c>
      <c r="AC66" s="10">
        <v>12.66</v>
      </c>
      <c r="AD66" s="2">
        <f t="shared" si="0"/>
        <v>0.35999999999999943</v>
      </c>
      <c r="AE66" s="138">
        <f t="shared" si="1"/>
        <v>-2.3148148148148251E-2</v>
      </c>
    </row>
    <row r="67" spans="23:31" x14ac:dyDescent="0.25">
      <c r="W67" s="133">
        <v>42461</v>
      </c>
      <c r="X67" s="10">
        <v>13.28</v>
      </c>
      <c r="Y67" s="10">
        <v>13.33</v>
      </c>
      <c r="Z67" s="10">
        <v>13.05</v>
      </c>
      <c r="AA67" s="10">
        <v>13.1</v>
      </c>
      <c r="AB67" s="95">
        <v>57914000</v>
      </c>
      <c r="AC67" s="10">
        <v>12.96</v>
      </c>
      <c r="AD67" s="2">
        <f>Y67-Z67</f>
        <v>0.27999999999999936</v>
      </c>
      <c r="AE67" s="138" t="e">
        <f>AC67/#REF!-1</f>
        <v>#REF!</v>
      </c>
    </row>
    <row r="68" spans="23:31" x14ac:dyDescent="0.25">
      <c r="W68" s="133">
        <v>42460</v>
      </c>
      <c r="X68" s="10">
        <v>13.34</v>
      </c>
      <c r="Y68" s="10">
        <v>13.52</v>
      </c>
      <c r="Z68" s="10">
        <v>13.34</v>
      </c>
      <c r="AA68" s="10">
        <v>13.5</v>
      </c>
      <c r="AB68" s="95">
        <v>32943400</v>
      </c>
      <c r="AC68" s="10">
        <v>13.35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7" priority="19">
      <formula>F30&gt;0</formula>
    </cfRule>
    <cfRule type="expression" dxfId="516" priority="20">
      <formula>F30&lt;0</formula>
    </cfRule>
  </conditionalFormatting>
  <conditionalFormatting sqref="F34:F42">
    <cfRule type="expression" dxfId="515" priority="15">
      <formula>F34&gt;0</formula>
    </cfRule>
    <cfRule type="expression" dxfId="514" priority="16">
      <formula>F34&lt;0</formula>
    </cfRule>
  </conditionalFormatting>
  <conditionalFormatting sqref="F34:F42">
    <cfRule type="expression" dxfId="513" priority="17">
      <formula>F34&gt;0</formula>
    </cfRule>
    <cfRule type="expression" dxfId="512" priority="18">
      <formula>F34&lt;0</formula>
    </cfRule>
  </conditionalFormatting>
  <conditionalFormatting sqref="H30:H42">
    <cfRule type="expression" dxfId="511" priority="13">
      <formula>H30&gt;0</formula>
    </cfRule>
    <cfRule type="expression" dxfId="510" priority="14">
      <formula>H30&lt;0</formula>
    </cfRule>
  </conditionalFormatting>
  <conditionalFormatting sqref="F25:F29">
    <cfRule type="expression" dxfId="509" priority="7">
      <formula>F25&gt;0</formula>
    </cfRule>
    <cfRule type="expression" dxfId="508" priority="8">
      <formula>F25&lt;0</formula>
    </cfRule>
  </conditionalFormatting>
  <conditionalFormatting sqref="H25:H29">
    <cfRule type="expression" dxfId="507" priority="5">
      <formula>H25&gt;0</formula>
    </cfRule>
    <cfRule type="expression" dxfId="506" priority="6">
      <formula>H25&lt;0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5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42552</v>
      </c>
      <c r="X2" s="41">
        <v>14.81</v>
      </c>
      <c r="Y2" s="41">
        <v>14.92</v>
      </c>
      <c r="Z2" s="41">
        <v>14.6</v>
      </c>
      <c r="AA2" s="41">
        <v>14.71</v>
      </c>
      <c r="AB2" s="104">
        <v>2653300</v>
      </c>
      <c r="AC2" s="9">
        <v>14.71</v>
      </c>
      <c r="AD2" s="2">
        <f>Y2-Z2</f>
        <v>0.32000000000000028</v>
      </c>
      <c r="AE2" s="138">
        <f>AC2/AC3-1</f>
        <v>-2.7118644067796183E-3</v>
      </c>
    </row>
    <row r="3" spans="1:42" x14ac:dyDescent="0.25">
      <c r="A3" s="23" t="s">
        <v>71</v>
      </c>
      <c r="B3" s="1">
        <v>42164</v>
      </c>
      <c r="C3" s="4">
        <v>10</v>
      </c>
      <c r="D3" s="25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28.987171052631577</v>
      </c>
      <c r="W3" s="123">
        <v>42551</v>
      </c>
      <c r="X3" s="41">
        <v>14.58</v>
      </c>
      <c r="Y3" s="41">
        <v>14.79</v>
      </c>
      <c r="Z3" s="41">
        <v>14.35</v>
      </c>
      <c r="AA3" s="41">
        <v>14.75</v>
      </c>
      <c r="AB3" s="104">
        <v>2825100</v>
      </c>
      <c r="AC3" s="9">
        <v>14.75</v>
      </c>
      <c r="AD3" s="2">
        <f t="shared" ref="AD3:AD66" si="1">Y3-Z3</f>
        <v>0.4399999999999995</v>
      </c>
      <c r="AE3" s="138">
        <f t="shared" ref="AE3:AE66" si="2">AC3/AC4-1</f>
        <v>1.1659807956104329E-2</v>
      </c>
      <c r="AJ3" s="247"/>
      <c r="AL3" s="245"/>
      <c r="AO3" s="245"/>
    </row>
    <row r="4" spans="1:42" x14ac:dyDescent="0.25">
      <c r="B4" s="1">
        <v>42164</v>
      </c>
      <c r="C4" s="4">
        <v>50</v>
      </c>
      <c r="D4" s="25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14.71</v>
      </c>
      <c r="T4" s="1"/>
      <c r="W4" s="123">
        <v>42550</v>
      </c>
      <c r="X4" s="41">
        <v>14.44</v>
      </c>
      <c r="Y4" s="41">
        <v>14.98</v>
      </c>
      <c r="Z4" s="41">
        <v>14.44</v>
      </c>
      <c r="AA4" s="41">
        <v>14.58</v>
      </c>
      <c r="AB4" s="104">
        <v>4448000</v>
      </c>
      <c r="AC4" s="9">
        <v>14.58</v>
      </c>
      <c r="AD4" s="2">
        <f t="shared" si="1"/>
        <v>0.54000000000000092</v>
      </c>
      <c r="AE4" s="138">
        <f t="shared" si="2"/>
        <v>2.5316455696202445E-2</v>
      </c>
      <c r="AL4" s="245"/>
      <c r="AO4" s="245"/>
    </row>
    <row r="5" spans="1:42" x14ac:dyDescent="0.25">
      <c r="B5" s="1">
        <v>42166</v>
      </c>
      <c r="C5" s="4">
        <v>39</v>
      </c>
      <c r="D5" s="25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22359.200000000001</v>
      </c>
      <c r="T5" s="1"/>
      <c r="W5" s="123">
        <v>42549</v>
      </c>
      <c r="X5" s="41">
        <v>13.52</v>
      </c>
      <c r="Y5" s="41">
        <v>14.28</v>
      </c>
      <c r="Z5" s="41">
        <v>13.52</v>
      </c>
      <c r="AA5" s="41">
        <v>14.22</v>
      </c>
      <c r="AB5" s="104">
        <v>4617200</v>
      </c>
      <c r="AC5" s="9">
        <v>14.22</v>
      </c>
      <c r="AD5" s="2">
        <f t="shared" si="1"/>
        <v>0.75999999999999979</v>
      </c>
      <c r="AE5" s="138">
        <f t="shared" si="2"/>
        <v>6.0402684563758413E-2</v>
      </c>
      <c r="AL5" s="245"/>
      <c r="AO5" s="245"/>
    </row>
    <row r="6" spans="1:42" x14ac:dyDescent="0.25">
      <c r="B6" s="1">
        <v>42174</v>
      </c>
      <c r="C6" s="4">
        <v>20</v>
      </c>
      <c r="D6" s="25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44060.5</v>
      </c>
      <c r="W6" s="123">
        <v>42548</v>
      </c>
      <c r="X6" s="41">
        <v>13.56</v>
      </c>
      <c r="Y6" s="41">
        <v>13.6</v>
      </c>
      <c r="Z6" s="41">
        <v>13.22</v>
      </c>
      <c r="AA6" s="41">
        <v>13.41</v>
      </c>
      <c r="AB6" s="104">
        <v>4363200</v>
      </c>
      <c r="AC6" s="9">
        <v>13.41</v>
      </c>
      <c r="AD6" s="2">
        <f t="shared" si="1"/>
        <v>0.37999999999999901</v>
      </c>
      <c r="AE6" s="138">
        <f t="shared" si="2"/>
        <v>-2.1167883211678729E-2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-21701.3</v>
      </c>
      <c r="R7" s="197" t="s">
        <v>176</v>
      </c>
      <c r="W7" s="123">
        <v>42545</v>
      </c>
      <c r="X7" s="41">
        <v>13.8</v>
      </c>
      <c r="Y7" s="41">
        <v>13.84</v>
      </c>
      <c r="Z7" s="41">
        <v>13.5</v>
      </c>
      <c r="AA7" s="41">
        <v>13.7</v>
      </c>
      <c r="AB7" s="104">
        <v>5548500</v>
      </c>
      <c r="AC7" s="9">
        <v>13.7</v>
      </c>
      <c r="AD7" s="2">
        <f t="shared" si="1"/>
        <v>0.33999999999999986</v>
      </c>
      <c r="AE7" s="138">
        <f t="shared" si="2"/>
        <v>-3.3850493653032498E-2</v>
      </c>
      <c r="AL7" s="245"/>
      <c r="AO7" s="245"/>
    </row>
    <row r="8" spans="1:42" x14ac:dyDescent="0.25">
      <c r="B8" s="1">
        <v>42185</v>
      </c>
      <c r="C8" s="4">
        <v>50</v>
      </c>
      <c r="D8" s="25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-21701.3</v>
      </c>
      <c r="R8" s="168"/>
      <c r="W8" s="123">
        <v>42544</v>
      </c>
      <c r="X8" s="41">
        <v>13.97</v>
      </c>
      <c r="Y8" s="41">
        <v>14.2</v>
      </c>
      <c r="Z8" s="41">
        <v>13.88</v>
      </c>
      <c r="AA8" s="41">
        <v>14.18</v>
      </c>
      <c r="AB8" s="104">
        <v>3124500</v>
      </c>
      <c r="AC8" s="9">
        <v>14.18</v>
      </c>
      <c r="AD8" s="2">
        <f t="shared" si="1"/>
        <v>0.31999999999999851</v>
      </c>
      <c r="AE8" s="138">
        <f t="shared" si="2"/>
        <v>2.8281363306744023E-2</v>
      </c>
      <c r="AL8" s="245"/>
      <c r="AO8" s="245"/>
    </row>
    <row r="9" spans="1:42" x14ac:dyDescent="0.25">
      <c r="B9" s="1">
        <v>42187</v>
      </c>
      <c r="C9" s="4">
        <v>1000</v>
      </c>
      <c r="D9" s="25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253</v>
      </c>
      <c r="Q9" s="138">
        <f>IF(Q2=0, 0, Q8/Q6)</f>
        <v>-0.49253412920870165</v>
      </c>
      <c r="W9" s="123">
        <v>42543</v>
      </c>
      <c r="X9" s="41">
        <v>14.14</v>
      </c>
      <c r="Y9" s="41">
        <v>14.16</v>
      </c>
      <c r="Z9" s="41">
        <v>13.75</v>
      </c>
      <c r="AA9" s="41">
        <v>13.79</v>
      </c>
      <c r="AB9" s="104">
        <v>4122400</v>
      </c>
      <c r="AC9" s="9">
        <v>13.79</v>
      </c>
      <c r="AD9" s="2">
        <f t="shared" si="1"/>
        <v>0.41000000000000014</v>
      </c>
      <c r="AE9" s="138">
        <f t="shared" si="2"/>
        <v>-2.2678951098511702E-2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252</v>
      </c>
      <c r="P10" s="34"/>
      <c r="Q10" s="2">
        <v>0</v>
      </c>
      <c r="W10" s="123">
        <v>42542</v>
      </c>
      <c r="X10" s="41">
        <v>14.13</v>
      </c>
      <c r="Y10" s="41">
        <v>14.25</v>
      </c>
      <c r="Z10" s="41">
        <v>13.9</v>
      </c>
      <c r="AA10" s="41">
        <v>14.11</v>
      </c>
      <c r="AB10" s="104">
        <v>3132600</v>
      </c>
      <c r="AC10" s="9">
        <v>14.11</v>
      </c>
      <c r="AD10" s="2">
        <f t="shared" si="1"/>
        <v>0.34999999999999964</v>
      </c>
      <c r="AE10" s="138">
        <f t="shared" si="2"/>
        <v>-2.1216407355022504E-3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42541</v>
      </c>
      <c r="X11" s="41">
        <v>14.26</v>
      </c>
      <c r="Y11" s="41">
        <v>14.69</v>
      </c>
      <c r="Z11" s="41">
        <v>14.09</v>
      </c>
      <c r="AA11" s="41">
        <v>14.14</v>
      </c>
      <c r="AB11" s="104">
        <v>4080200</v>
      </c>
      <c r="AC11" s="9">
        <v>14.14</v>
      </c>
      <c r="AD11" s="2">
        <f t="shared" si="1"/>
        <v>0.59999999999999964</v>
      </c>
      <c r="AE11" s="138">
        <f t="shared" si="2"/>
        <v>-7.0224719101122934E-3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42538</v>
      </c>
      <c r="X12" s="41">
        <v>13.81</v>
      </c>
      <c r="Y12" s="41">
        <v>14.26</v>
      </c>
      <c r="Z12" s="41">
        <v>13.76</v>
      </c>
      <c r="AA12" s="41">
        <v>14.24</v>
      </c>
      <c r="AB12" s="104">
        <v>3709500</v>
      </c>
      <c r="AC12" s="9">
        <v>14.24</v>
      </c>
      <c r="AD12" s="2">
        <f t="shared" si="1"/>
        <v>0.5</v>
      </c>
      <c r="AE12" s="138">
        <f t="shared" si="2"/>
        <v>3.5636363636363688E-2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42537</v>
      </c>
      <c r="X13" s="41">
        <v>13.37</v>
      </c>
      <c r="Y13" s="41">
        <v>13.86</v>
      </c>
      <c r="Z13" s="41">
        <v>13.32</v>
      </c>
      <c r="AA13" s="41">
        <v>13.75</v>
      </c>
      <c r="AB13" s="104">
        <v>3674800</v>
      </c>
      <c r="AC13" s="9">
        <v>13.75</v>
      </c>
      <c r="AD13" s="2">
        <f t="shared" si="1"/>
        <v>0.53999999999999915</v>
      </c>
      <c r="AE13" s="138">
        <f t="shared" si="2"/>
        <v>1.4011799410029502E-2</v>
      </c>
    </row>
    <row r="14" spans="1:42" x14ac:dyDescent="0.25">
      <c r="B14" s="1">
        <v>42208</v>
      </c>
      <c r="C14" s="4">
        <v>100</v>
      </c>
      <c r="D14" s="253">
        <v>17.100000000000001</v>
      </c>
      <c r="E14" s="3">
        <v>0</v>
      </c>
      <c r="F14" s="3">
        <f t="shared" si="0"/>
        <v>1710.0000000000002</v>
      </c>
      <c r="G14" s="493"/>
      <c r="H14" s="7"/>
      <c r="I14" s="79"/>
      <c r="J14" s="44"/>
      <c r="K14" s="44"/>
      <c r="W14" s="123">
        <v>42536</v>
      </c>
      <c r="X14" s="41">
        <v>13.81</v>
      </c>
      <c r="Y14" s="41">
        <v>13.96</v>
      </c>
      <c r="Z14" s="41">
        <v>13.53</v>
      </c>
      <c r="AA14" s="41">
        <v>13.56</v>
      </c>
      <c r="AB14" s="104">
        <v>3352400</v>
      </c>
      <c r="AC14" s="9">
        <v>13.56</v>
      </c>
      <c r="AD14" s="2">
        <f t="shared" si="1"/>
        <v>0.43000000000000149</v>
      </c>
      <c r="AE14" s="138">
        <f t="shared" si="2"/>
        <v>-2.3054755043227737E-2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93"/>
      <c r="H15" s="82"/>
      <c r="I15" s="79"/>
      <c r="J15" s="44"/>
      <c r="K15" s="44"/>
      <c r="V15" s="2"/>
      <c r="W15" s="123">
        <v>42535</v>
      </c>
      <c r="X15" s="41">
        <v>14.24</v>
      </c>
      <c r="Y15" s="41">
        <v>14.37</v>
      </c>
      <c r="Z15" s="41">
        <v>13.62</v>
      </c>
      <c r="AA15" s="41">
        <v>13.88</v>
      </c>
      <c r="AB15" s="104">
        <v>7535700</v>
      </c>
      <c r="AC15" s="9">
        <v>13.88</v>
      </c>
      <c r="AD15" s="2">
        <f t="shared" si="1"/>
        <v>0.75</v>
      </c>
      <c r="AE15" s="138">
        <f t="shared" si="2"/>
        <v>-2.5964912280701746E-2</v>
      </c>
      <c r="AL15" s="245"/>
      <c r="AO15" s="245"/>
      <c r="AP15" s="245"/>
    </row>
    <row r="16" spans="1:42" x14ac:dyDescent="0.25">
      <c r="B16" s="1">
        <v>42222</v>
      </c>
      <c r="C16" s="4">
        <v>200</v>
      </c>
      <c r="D16" s="253">
        <v>17.739999999999998</v>
      </c>
      <c r="E16" s="3">
        <v>0</v>
      </c>
      <c r="F16" s="3">
        <f t="shared" si="0"/>
        <v>3547.9999999999995</v>
      </c>
      <c r="G16" s="493"/>
      <c r="H16" s="82"/>
      <c r="I16" s="79"/>
      <c r="J16" s="44"/>
      <c r="K16" s="44"/>
      <c r="V16" s="2"/>
      <c r="W16" s="123">
        <v>42534</v>
      </c>
      <c r="X16" s="41">
        <v>14.34</v>
      </c>
      <c r="Y16" s="41">
        <v>14.58</v>
      </c>
      <c r="Z16" s="41">
        <v>14.13</v>
      </c>
      <c r="AA16" s="41">
        <v>14.25</v>
      </c>
      <c r="AB16" s="104">
        <v>6731700</v>
      </c>
      <c r="AC16" s="9">
        <v>14.25</v>
      </c>
      <c r="AD16" s="2">
        <f t="shared" si="1"/>
        <v>0.44999999999999929</v>
      </c>
      <c r="AE16" s="138">
        <f t="shared" si="2"/>
        <v>-1.7918676774638209E-2</v>
      </c>
    </row>
    <row r="17" spans="2:42" x14ac:dyDescent="0.25">
      <c r="B17" s="74">
        <v>42222</v>
      </c>
      <c r="C17" s="4">
        <v>200</v>
      </c>
      <c r="D17" s="253">
        <v>17.850000000000001</v>
      </c>
      <c r="E17" s="3">
        <v>0</v>
      </c>
      <c r="F17" s="3">
        <f t="shared" si="0"/>
        <v>3570.0000000000005</v>
      </c>
      <c r="G17" s="493"/>
      <c r="H17" s="82"/>
      <c r="I17" s="79"/>
      <c r="J17" s="44"/>
      <c r="K17" s="44"/>
      <c r="V17" s="2"/>
      <c r="W17" s="123">
        <v>42531</v>
      </c>
      <c r="X17" s="41">
        <v>15.28</v>
      </c>
      <c r="Y17" s="41">
        <v>15.38</v>
      </c>
      <c r="Z17" s="41">
        <v>14.48</v>
      </c>
      <c r="AA17" s="41">
        <v>14.51</v>
      </c>
      <c r="AB17" s="104">
        <v>6048400</v>
      </c>
      <c r="AC17" s="9">
        <v>14.51</v>
      </c>
      <c r="AD17" s="2">
        <f t="shared" si="1"/>
        <v>0.90000000000000036</v>
      </c>
      <c r="AE17" s="138">
        <f t="shared" si="2"/>
        <v>-6.9871794871794846E-2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93"/>
      <c r="H18" s="82"/>
      <c r="I18" s="79"/>
      <c r="J18" s="44"/>
      <c r="K18" s="44"/>
      <c r="V18" s="2"/>
      <c r="W18" s="123">
        <v>42530</v>
      </c>
      <c r="X18" s="41">
        <v>15.63</v>
      </c>
      <c r="Y18" s="41">
        <v>15.73</v>
      </c>
      <c r="Z18" s="41">
        <v>15.43</v>
      </c>
      <c r="AA18" s="41">
        <v>15.6</v>
      </c>
      <c r="AB18" s="104">
        <v>2905600</v>
      </c>
      <c r="AC18" s="9">
        <v>15.6</v>
      </c>
      <c r="AD18" s="2">
        <f t="shared" si="1"/>
        <v>0.30000000000000071</v>
      </c>
      <c r="AE18" s="138">
        <f t="shared" si="2"/>
        <v>-1.5772870662460581E-2</v>
      </c>
    </row>
    <row r="19" spans="2:42" x14ac:dyDescent="0.25">
      <c r="B19" s="74">
        <v>42223</v>
      </c>
      <c r="C19" s="4">
        <v>200</v>
      </c>
      <c r="D19" s="253">
        <v>17.170000000000002</v>
      </c>
      <c r="E19" s="3">
        <v>0</v>
      </c>
      <c r="F19" s="3">
        <f t="shared" si="0"/>
        <v>3434.0000000000005</v>
      </c>
      <c r="G19" s="493"/>
      <c r="H19" s="82"/>
      <c r="I19" s="79"/>
      <c r="J19" s="44"/>
      <c r="K19" s="44"/>
      <c r="W19" s="123">
        <v>42529</v>
      </c>
      <c r="X19" s="41">
        <v>15.98</v>
      </c>
      <c r="Y19" s="41">
        <v>16.07</v>
      </c>
      <c r="Z19" s="41">
        <v>15.83</v>
      </c>
      <c r="AA19" s="41">
        <v>15.85</v>
      </c>
      <c r="AB19" s="104">
        <v>2208300</v>
      </c>
      <c r="AC19" s="9">
        <v>15.85</v>
      </c>
      <c r="AD19" s="2">
        <f t="shared" si="1"/>
        <v>0.24000000000000021</v>
      </c>
      <c r="AE19" s="138">
        <f t="shared" si="2"/>
        <v>-6.3051702395966469E-4</v>
      </c>
      <c r="AL19" s="245"/>
      <c r="AO19" s="245"/>
    </row>
    <row r="20" spans="2:42" x14ac:dyDescent="0.25">
      <c r="B20" s="74">
        <v>42223</v>
      </c>
      <c r="C20" s="4">
        <v>100</v>
      </c>
      <c r="D20" s="25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42528</v>
      </c>
      <c r="X20" s="41">
        <v>15.96</v>
      </c>
      <c r="Y20" s="41">
        <v>16.04</v>
      </c>
      <c r="Z20" s="41">
        <v>15.73</v>
      </c>
      <c r="AA20" s="41">
        <v>15.86</v>
      </c>
      <c r="AB20" s="104">
        <v>2228800</v>
      </c>
      <c r="AC20" s="9">
        <v>15.86</v>
      </c>
      <c r="AD20" s="2">
        <f t="shared" si="1"/>
        <v>0.30999999999999872</v>
      </c>
      <c r="AE20" s="138">
        <f t="shared" si="2"/>
        <v>-8.7500000000000355E-3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42527</v>
      </c>
      <c r="X21" s="41">
        <v>15.44</v>
      </c>
      <c r="Y21" s="41">
        <v>16.03</v>
      </c>
      <c r="Z21" s="41">
        <v>15.39</v>
      </c>
      <c r="AA21" s="41">
        <v>16</v>
      </c>
      <c r="AB21" s="104">
        <v>5225700</v>
      </c>
      <c r="AC21" s="9">
        <v>16</v>
      </c>
      <c r="AD21" s="2">
        <f t="shared" si="1"/>
        <v>0.64000000000000057</v>
      </c>
      <c r="AE21" s="138">
        <f t="shared" si="2"/>
        <v>4.5751633986928164E-2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42524</v>
      </c>
      <c r="X22" s="41">
        <v>15.41</v>
      </c>
      <c r="Y22" s="41">
        <v>15.46</v>
      </c>
      <c r="Z22" s="41">
        <v>14.97</v>
      </c>
      <c r="AA22" s="41">
        <v>15.3</v>
      </c>
      <c r="AB22" s="104">
        <v>2280200</v>
      </c>
      <c r="AC22" s="9">
        <v>15.3</v>
      </c>
      <c r="AD22" s="2">
        <f t="shared" si="1"/>
        <v>0.49000000000000021</v>
      </c>
      <c r="AE22" s="138">
        <f t="shared" si="2"/>
        <v>7.2416063199474134E-3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42523</v>
      </c>
      <c r="X23" s="41">
        <v>15.06</v>
      </c>
      <c r="Y23" s="41">
        <v>15.42</v>
      </c>
      <c r="Z23" s="41">
        <v>15.04</v>
      </c>
      <c r="AA23" s="41">
        <v>15.19</v>
      </c>
      <c r="AB23" s="104">
        <v>2293400</v>
      </c>
      <c r="AC23" s="9">
        <v>15.19</v>
      </c>
      <c r="AD23" s="2">
        <f t="shared" si="1"/>
        <v>0.38000000000000078</v>
      </c>
      <c r="AE23" s="138">
        <f t="shared" si="2"/>
        <v>7.2944297082226939E-3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42522</v>
      </c>
      <c r="X24" s="41">
        <v>14.76</v>
      </c>
      <c r="Y24" s="41">
        <v>15.11</v>
      </c>
      <c r="Z24" s="41">
        <v>14.55</v>
      </c>
      <c r="AA24" s="41">
        <v>15.08</v>
      </c>
      <c r="AB24" s="104">
        <v>3727200</v>
      </c>
      <c r="AC24" s="9">
        <v>15.08</v>
      </c>
      <c r="AD24" s="2">
        <f t="shared" si="1"/>
        <v>0.55999999999999872</v>
      </c>
      <c r="AE24" s="138">
        <f t="shared" si="2"/>
        <v>1.8918918918918948E-2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42521</v>
      </c>
      <c r="X25" s="41">
        <v>14.76</v>
      </c>
      <c r="Y25" s="41">
        <v>14.94</v>
      </c>
      <c r="Z25" s="41">
        <v>14.64</v>
      </c>
      <c r="AA25" s="41">
        <v>14.8</v>
      </c>
      <c r="AB25" s="104">
        <v>2573200</v>
      </c>
      <c r="AC25" s="9">
        <v>14.8</v>
      </c>
      <c r="AD25" s="2">
        <f t="shared" si="1"/>
        <v>0.29999999999999893</v>
      </c>
      <c r="AE25" s="138">
        <f t="shared" si="2"/>
        <v>4.070556309362372E-3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42517</v>
      </c>
      <c r="X26" s="41">
        <v>14.51</v>
      </c>
      <c r="Y26" s="41">
        <v>14.8</v>
      </c>
      <c r="Z26" s="41">
        <v>14.45</v>
      </c>
      <c r="AA26" s="41">
        <v>14.74</v>
      </c>
      <c r="AB26" s="104">
        <v>2814300</v>
      </c>
      <c r="AC26" s="9">
        <v>14.74</v>
      </c>
      <c r="AD26" s="2">
        <f t="shared" si="1"/>
        <v>0.35000000000000142</v>
      </c>
      <c r="AE26" s="138">
        <f t="shared" si="2"/>
        <v>1.5151515151515138E-2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42516</v>
      </c>
      <c r="X27" s="41">
        <v>14.55</v>
      </c>
      <c r="Y27" s="41">
        <v>14.78</v>
      </c>
      <c r="Z27" s="41">
        <v>14.46</v>
      </c>
      <c r="AA27" s="41">
        <v>14.52</v>
      </c>
      <c r="AB27" s="104">
        <v>2103400</v>
      </c>
      <c r="AC27" s="9">
        <v>14.52</v>
      </c>
      <c r="AD27" s="2">
        <f t="shared" si="1"/>
        <v>0.31999999999999851</v>
      </c>
      <c r="AE27" s="138">
        <f t="shared" si="2"/>
        <v>6.8917987594763197E-4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42515</v>
      </c>
      <c r="X28" s="41">
        <v>14.46</v>
      </c>
      <c r="Y28" s="41">
        <v>14.78</v>
      </c>
      <c r="Z28" s="41">
        <v>14.25</v>
      </c>
      <c r="AA28" s="41">
        <v>14.51</v>
      </c>
      <c r="AB28" s="104">
        <v>5134600</v>
      </c>
      <c r="AC28" s="9">
        <v>14.51</v>
      </c>
      <c r="AD28" s="2">
        <f t="shared" si="1"/>
        <v>0.52999999999999936</v>
      </c>
      <c r="AE28" s="138">
        <f t="shared" si="2"/>
        <v>-2.9431438127090259E-2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42514</v>
      </c>
      <c r="X29" s="41">
        <v>14.91</v>
      </c>
      <c r="Y29" s="41">
        <v>15.07</v>
      </c>
      <c r="Z29" s="41">
        <v>14.74</v>
      </c>
      <c r="AA29" s="41">
        <v>14.95</v>
      </c>
      <c r="AB29" s="104">
        <v>2564800</v>
      </c>
      <c r="AC29" s="9">
        <v>14.95</v>
      </c>
      <c r="AD29" s="2">
        <f t="shared" si="1"/>
        <v>0.33000000000000007</v>
      </c>
      <c r="AE29" s="138">
        <f t="shared" si="2"/>
        <v>8.0917060013485642E-3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6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42513</v>
      </c>
      <c r="X30" s="41">
        <v>14.93</v>
      </c>
      <c r="Y30" s="41">
        <v>15.01</v>
      </c>
      <c r="Z30" s="41">
        <v>14.68</v>
      </c>
      <c r="AA30" s="41">
        <v>14.83</v>
      </c>
      <c r="AB30" s="104">
        <v>2851500</v>
      </c>
      <c r="AC30" s="9">
        <v>14.83</v>
      </c>
      <c r="AD30" s="2">
        <f t="shared" si="1"/>
        <v>0.33000000000000007</v>
      </c>
      <c r="AE30" s="138">
        <f t="shared" si="2"/>
        <v>-8.0267558528427374E-3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6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42510</v>
      </c>
      <c r="X31" s="41">
        <v>14.55</v>
      </c>
      <c r="Y31" s="41">
        <v>14.98</v>
      </c>
      <c r="Z31" s="41">
        <v>14.47</v>
      </c>
      <c r="AA31" s="41">
        <v>14.95</v>
      </c>
      <c r="AB31" s="104">
        <v>3764600</v>
      </c>
      <c r="AC31" s="9">
        <v>14.95</v>
      </c>
      <c r="AD31" s="2">
        <f t="shared" si="1"/>
        <v>0.50999999999999979</v>
      </c>
      <c r="AE31" s="138">
        <f t="shared" si="2"/>
        <v>2.890571231933925E-2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6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42509</v>
      </c>
      <c r="X32" s="41">
        <v>14.24</v>
      </c>
      <c r="Y32" s="41">
        <v>14.57</v>
      </c>
      <c r="Z32" s="41">
        <v>14.22</v>
      </c>
      <c r="AA32" s="41">
        <v>14.53</v>
      </c>
      <c r="AB32" s="104">
        <v>1880700</v>
      </c>
      <c r="AC32" s="9">
        <v>14.53</v>
      </c>
      <c r="AD32" s="2">
        <f t="shared" si="1"/>
        <v>0.34999999999999964</v>
      </c>
      <c r="AE32" s="138">
        <f t="shared" si="2"/>
        <v>7.628294036061023E-3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6"/>
      <c r="H33" s="187">
        <v>200</v>
      </c>
      <c r="I33" s="253">
        <v>12.77</v>
      </c>
      <c r="J33" s="3">
        <v>0</v>
      </c>
      <c r="K33" s="3">
        <f t="shared" ref="K33:K45" si="6">H33*I33-J33</f>
        <v>2554</v>
      </c>
      <c r="Q33" s="2"/>
      <c r="W33" s="123">
        <v>42508</v>
      </c>
      <c r="X33" s="41">
        <v>14.67</v>
      </c>
      <c r="Y33" s="41">
        <v>14.8</v>
      </c>
      <c r="Z33" s="41">
        <v>14.26</v>
      </c>
      <c r="AA33" s="41">
        <v>14.42</v>
      </c>
      <c r="AB33" s="104">
        <v>2732100</v>
      </c>
      <c r="AC33" s="9">
        <v>14.42</v>
      </c>
      <c r="AD33" s="2">
        <f t="shared" si="1"/>
        <v>0.54000000000000092</v>
      </c>
      <c r="AE33" s="138">
        <f t="shared" si="2"/>
        <v>-2.3696682464454999E-2</v>
      </c>
      <c r="AL33" s="245"/>
      <c r="AO33" s="245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6"/>
      <c r="H34" s="187">
        <v>200</v>
      </c>
      <c r="I34" s="253">
        <v>12.77</v>
      </c>
      <c r="J34" s="3">
        <v>0</v>
      </c>
      <c r="K34" s="3">
        <f t="shared" si="6"/>
        <v>2554</v>
      </c>
      <c r="W34" s="123">
        <v>42507</v>
      </c>
      <c r="X34" s="41">
        <v>14.76</v>
      </c>
      <c r="Y34" s="41">
        <v>14.95</v>
      </c>
      <c r="Z34" s="41">
        <v>14.58</v>
      </c>
      <c r="AA34" s="41">
        <v>14.77</v>
      </c>
      <c r="AB34" s="104">
        <v>2231000</v>
      </c>
      <c r="AC34" s="9">
        <v>14.77</v>
      </c>
      <c r="AD34" s="2">
        <f t="shared" si="1"/>
        <v>0.36999999999999922</v>
      </c>
      <c r="AE34" s="138">
        <f t="shared" si="2"/>
        <v>0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6"/>
      <c r="H35" s="187">
        <v>200</v>
      </c>
      <c r="I35" s="253">
        <v>12.77</v>
      </c>
      <c r="J35" s="3">
        <v>0</v>
      </c>
      <c r="K35" s="3">
        <f t="shared" si="6"/>
        <v>2554</v>
      </c>
      <c r="W35" s="123">
        <v>42506</v>
      </c>
      <c r="X35" s="41">
        <v>14.82</v>
      </c>
      <c r="Y35" s="41">
        <v>14.91</v>
      </c>
      <c r="Z35" s="41">
        <v>14.7</v>
      </c>
      <c r="AA35" s="41">
        <v>14.77</v>
      </c>
      <c r="AB35" s="104">
        <v>1648100</v>
      </c>
      <c r="AC35" s="9">
        <v>14.77</v>
      </c>
      <c r="AD35" s="2">
        <f t="shared" si="1"/>
        <v>0.21000000000000085</v>
      </c>
      <c r="AE35" s="138">
        <f t="shared" si="2"/>
        <v>4.0788579197823527E-3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6"/>
      <c r="H36" s="187">
        <v>200</v>
      </c>
      <c r="I36" s="253">
        <v>12.77</v>
      </c>
      <c r="J36" s="3">
        <v>0</v>
      </c>
      <c r="K36" s="3">
        <f t="shared" si="6"/>
        <v>2554</v>
      </c>
      <c r="W36" s="123">
        <v>42503</v>
      </c>
      <c r="X36" s="41">
        <v>15.01</v>
      </c>
      <c r="Y36" s="41">
        <v>15.03</v>
      </c>
      <c r="Z36" s="41">
        <v>14.66</v>
      </c>
      <c r="AA36" s="41">
        <v>14.71</v>
      </c>
      <c r="AB36" s="104">
        <v>4353900</v>
      </c>
      <c r="AC36" s="9">
        <v>14.71</v>
      </c>
      <c r="AD36" s="2">
        <f t="shared" si="1"/>
        <v>0.36999999999999922</v>
      </c>
      <c r="AE36" s="138">
        <f t="shared" si="2"/>
        <v>-2.1290751829673882E-2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2" si="7">C37*D37+E37</f>
        <v>2994.95</v>
      </c>
      <c r="G37" s="506"/>
      <c r="H37" s="187">
        <v>200</v>
      </c>
      <c r="I37" s="253">
        <v>12.77</v>
      </c>
      <c r="J37" s="3">
        <v>0</v>
      </c>
      <c r="K37" s="3">
        <f t="shared" si="6"/>
        <v>2554</v>
      </c>
      <c r="W37" s="123">
        <v>42502</v>
      </c>
      <c r="X37" s="41">
        <v>15.19</v>
      </c>
      <c r="Y37" s="41">
        <v>15.3</v>
      </c>
      <c r="Z37" s="41">
        <v>14.8</v>
      </c>
      <c r="AA37" s="41">
        <v>15.03</v>
      </c>
      <c r="AB37" s="104">
        <v>3961400</v>
      </c>
      <c r="AC37" s="9">
        <v>15.03</v>
      </c>
      <c r="AD37" s="2">
        <f t="shared" si="1"/>
        <v>0.5</v>
      </c>
      <c r="AE37" s="138">
        <f t="shared" si="2"/>
        <v>0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6"/>
      <c r="H38" s="187">
        <v>200</v>
      </c>
      <c r="I38" s="253">
        <v>12.77</v>
      </c>
      <c r="J38" s="3">
        <v>0</v>
      </c>
      <c r="K38" s="3">
        <f t="shared" si="6"/>
        <v>2554</v>
      </c>
      <c r="W38" s="123">
        <v>42501</v>
      </c>
      <c r="X38" s="41">
        <v>15.32</v>
      </c>
      <c r="Y38" s="41">
        <v>15.33</v>
      </c>
      <c r="Z38" s="41">
        <v>14.97</v>
      </c>
      <c r="AA38" s="41">
        <v>15.03</v>
      </c>
      <c r="AB38" s="104">
        <v>2302500</v>
      </c>
      <c r="AC38" s="9">
        <v>15.03</v>
      </c>
      <c r="AD38" s="2">
        <f t="shared" si="1"/>
        <v>0.35999999999999943</v>
      </c>
      <c r="AE38" s="138">
        <f t="shared" si="2"/>
        <v>-1.7004578155657257E-2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6"/>
      <c r="H39" s="187">
        <v>200</v>
      </c>
      <c r="I39" s="253">
        <v>12.77</v>
      </c>
      <c r="J39" s="3">
        <v>0</v>
      </c>
      <c r="K39" s="3">
        <f t="shared" si="6"/>
        <v>2554</v>
      </c>
      <c r="W39" s="123">
        <v>42500</v>
      </c>
      <c r="X39" s="41">
        <v>14.95</v>
      </c>
      <c r="Y39" s="41">
        <v>15.31</v>
      </c>
      <c r="Z39" s="41">
        <v>14.82</v>
      </c>
      <c r="AA39" s="41">
        <v>15.29</v>
      </c>
      <c r="AB39" s="104">
        <v>5544500</v>
      </c>
      <c r="AC39" s="9">
        <v>15.29</v>
      </c>
      <c r="AD39" s="2">
        <f t="shared" si="1"/>
        <v>0.49000000000000021</v>
      </c>
      <c r="AE39" s="138">
        <f t="shared" si="2"/>
        <v>2.5486250838363533E-2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6"/>
      <c r="H40" s="187">
        <v>200</v>
      </c>
      <c r="I40" s="253">
        <v>12.77</v>
      </c>
      <c r="J40" s="3">
        <v>0</v>
      </c>
      <c r="K40" s="3">
        <f t="shared" si="6"/>
        <v>2554</v>
      </c>
      <c r="W40" s="123">
        <v>42499</v>
      </c>
      <c r="X40" s="41">
        <v>15.16</v>
      </c>
      <c r="Y40" s="41">
        <v>15.26</v>
      </c>
      <c r="Z40" s="41">
        <v>14.85</v>
      </c>
      <c r="AA40" s="41">
        <v>14.91</v>
      </c>
      <c r="AB40" s="104">
        <v>5050500</v>
      </c>
      <c r="AC40" s="9">
        <v>14.91</v>
      </c>
      <c r="AD40" s="2">
        <f t="shared" si="1"/>
        <v>0.41000000000000014</v>
      </c>
      <c r="AE40" s="138">
        <f t="shared" si="2"/>
        <v>-2.4214659685863782E-2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6"/>
      <c r="H41" s="187">
        <v>200</v>
      </c>
      <c r="I41" s="253">
        <v>12.77</v>
      </c>
      <c r="J41" s="3">
        <v>0</v>
      </c>
      <c r="K41" s="3">
        <f t="shared" si="6"/>
        <v>2554</v>
      </c>
      <c r="W41" s="123">
        <v>42496</v>
      </c>
      <c r="X41" s="41">
        <v>14.87</v>
      </c>
      <c r="Y41" s="41">
        <v>15.28</v>
      </c>
      <c r="Z41" s="41">
        <v>14.85</v>
      </c>
      <c r="AA41" s="41">
        <v>15.28</v>
      </c>
      <c r="AB41" s="104">
        <v>2791200</v>
      </c>
      <c r="AC41" s="9">
        <v>15.28</v>
      </c>
      <c r="AD41" s="2">
        <f t="shared" si="1"/>
        <v>0.42999999999999972</v>
      </c>
      <c r="AE41" s="138">
        <f t="shared" si="2"/>
        <v>1.8666666666666609E-2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6"/>
      <c r="H42" s="187">
        <v>200</v>
      </c>
      <c r="I42" s="253">
        <v>12.77</v>
      </c>
      <c r="J42" s="3">
        <v>0</v>
      </c>
      <c r="K42" s="3">
        <f t="shared" si="6"/>
        <v>2554</v>
      </c>
      <c r="O42" s="395" t="s">
        <v>78</v>
      </c>
      <c r="P42" s="395"/>
      <c r="T42" s="105" t="s">
        <v>92</v>
      </c>
      <c r="U42" s="109"/>
      <c r="W42" s="123">
        <v>42495</v>
      </c>
      <c r="X42" s="41">
        <v>15.19</v>
      </c>
      <c r="Y42" s="41">
        <v>15.45</v>
      </c>
      <c r="Z42" s="41">
        <v>14.9</v>
      </c>
      <c r="AA42" s="41">
        <v>15</v>
      </c>
      <c r="AB42" s="104">
        <v>2475900</v>
      </c>
      <c r="AC42" s="9">
        <v>15</v>
      </c>
      <c r="AD42" s="2">
        <f t="shared" si="1"/>
        <v>0.54999999999999893</v>
      </c>
      <c r="AE42" s="138">
        <f t="shared" si="2"/>
        <v>-1.3315579227696217E-3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6"/>
      <c r="H43" s="187">
        <v>200</v>
      </c>
      <c r="I43" s="25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16.181000000000001</v>
      </c>
      <c r="T43" s="108" t="s">
        <v>98</v>
      </c>
      <c r="U43" s="106">
        <v>14.75</v>
      </c>
      <c r="W43" s="123">
        <v>42494</v>
      </c>
      <c r="X43" s="41">
        <v>14.93</v>
      </c>
      <c r="Y43" s="41">
        <v>15.19</v>
      </c>
      <c r="Z43" s="41">
        <v>14.89</v>
      </c>
      <c r="AA43" s="41">
        <v>15.02</v>
      </c>
      <c r="AB43" s="104">
        <v>2746700</v>
      </c>
      <c r="AC43" s="9">
        <v>15.02</v>
      </c>
      <c r="AD43" s="2">
        <f t="shared" si="1"/>
        <v>0.29999999999999893</v>
      </c>
      <c r="AE43" s="138">
        <f t="shared" si="2"/>
        <v>6.6622251832115786E-4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6"/>
      <c r="H44" s="187">
        <v>200</v>
      </c>
      <c r="I44" s="25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16.033900000000003</v>
      </c>
      <c r="T44" s="108" t="s">
        <v>99</v>
      </c>
      <c r="U44" s="106">
        <v>14.81</v>
      </c>
      <c r="W44" s="123">
        <v>42493</v>
      </c>
      <c r="X44" s="41">
        <v>15.22</v>
      </c>
      <c r="Y44" s="41">
        <v>15.25</v>
      </c>
      <c r="Z44" s="41">
        <v>14.77</v>
      </c>
      <c r="AA44" s="41">
        <v>15.01</v>
      </c>
      <c r="AB44" s="104">
        <v>4597700</v>
      </c>
      <c r="AC44" s="9">
        <v>15.01</v>
      </c>
      <c r="AD44" s="2">
        <f t="shared" si="1"/>
        <v>0.48000000000000043</v>
      </c>
      <c r="AE44" s="138">
        <f t="shared" si="2"/>
        <v>-2.0874103065883887E-2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6"/>
      <c r="H45" s="187">
        <v>700</v>
      </c>
      <c r="I45" s="25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15.886800000000003</v>
      </c>
      <c r="Q45" s="2"/>
      <c r="T45" s="108" t="s">
        <v>100</v>
      </c>
      <c r="U45" s="106" t="s">
        <v>364</v>
      </c>
      <c r="W45" s="123">
        <v>42492</v>
      </c>
      <c r="X45" s="41">
        <v>15.74</v>
      </c>
      <c r="Y45" s="41">
        <v>15.83</v>
      </c>
      <c r="Z45" s="41">
        <v>15.26</v>
      </c>
      <c r="AA45" s="41">
        <v>15.33</v>
      </c>
      <c r="AB45" s="104">
        <v>3827900</v>
      </c>
      <c r="AC45" s="9">
        <v>15.33</v>
      </c>
      <c r="AD45" s="2">
        <f t="shared" si="1"/>
        <v>0.57000000000000028</v>
      </c>
      <c r="AE45" s="138">
        <f t="shared" si="2"/>
        <v>-2.8517110266159662E-2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6"/>
      <c r="H46" s="82"/>
      <c r="I46" s="79"/>
      <c r="J46" s="44"/>
      <c r="K46" s="44"/>
      <c r="O46" s="83">
        <v>1.07</v>
      </c>
      <c r="P46" s="83">
        <f t="shared" si="8"/>
        <v>15.739700000000003</v>
      </c>
      <c r="Q46" s="2"/>
      <c r="T46" s="108" t="s">
        <v>101</v>
      </c>
      <c r="U46" s="106" t="s">
        <v>365</v>
      </c>
      <c r="W46" s="123">
        <v>42489</v>
      </c>
      <c r="X46" s="41">
        <v>14.25</v>
      </c>
      <c r="Y46" s="41">
        <v>15.84</v>
      </c>
      <c r="Z46" s="41">
        <v>14.25</v>
      </c>
      <c r="AA46" s="41">
        <v>15.78</v>
      </c>
      <c r="AB46" s="104">
        <v>5358500</v>
      </c>
      <c r="AC46" s="9">
        <v>15.78</v>
      </c>
      <c r="AD46" s="2">
        <f t="shared" si="1"/>
        <v>1.5899999999999999</v>
      </c>
      <c r="AE46" s="138">
        <f t="shared" si="2"/>
        <v>1.4790996784565857E-2</v>
      </c>
    </row>
    <row r="47" spans="2:41" x14ac:dyDescent="0.25">
      <c r="B47" s="49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6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15.592600000000001</v>
      </c>
      <c r="Q47" s="2"/>
      <c r="T47" s="108" t="s">
        <v>102</v>
      </c>
      <c r="U47" s="106">
        <v>18.8</v>
      </c>
      <c r="W47" s="123">
        <v>42488</v>
      </c>
      <c r="X47" s="41">
        <v>15.66</v>
      </c>
      <c r="Y47" s="41">
        <v>16</v>
      </c>
      <c r="Z47" s="41">
        <v>15.46</v>
      </c>
      <c r="AA47" s="41">
        <v>15.55</v>
      </c>
      <c r="AB47" s="104">
        <v>5944800</v>
      </c>
      <c r="AC47" s="9">
        <v>15.55</v>
      </c>
      <c r="AD47" s="2">
        <f t="shared" si="1"/>
        <v>0.53999999999999915</v>
      </c>
      <c r="AE47" s="138">
        <f t="shared" si="2"/>
        <v>-6.4267352185087834E-4</v>
      </c>
    </row>
    <row r="48" spans="2:41" x14ac:dyDescent="0.25">
      <c r="B48" s="49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15.445500000000001</v>
      </c>
      <c r="Q48" s="2"/>
      <c r="T48" s="108" t="s">
        <v>103</v>
      </c>
      <c r="U48" s="106">
        <v>1.0523499999999999</v>
      </c>
      <c r="W48" s="123">
        <v>42487</v>
      </c>
      <c r="X48" s="41">
        <v>15.27</v>
      </c>
      <c r="Y48" s="41">
        <v>15.72</v>
      </c>
      <c r="Z48" s="41">
        <v>15.27</v>
      </c>
      <c r="AA48" s="41">
        <v>15.56</v>
      </c>
      <c r="AB48" s="104">
        <v>3082400</v>
      </c>
      <c r="AC48" s="9">
        <v>15.56</v>
      </c>
      <c r="AD48" s="2">
        <f t="shared" si="1"/>
        <v>0.45000000000000107</v>
      </c>
      <c r="AE48" s="138">
        <f t="shared" si="2"/>
        <v>2.166776099803025E-2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15.298400000000001</v>
      </c>
      <c r="Q49" s="2"/>
      <c r="T49" s="108" t="s">
        <v>104</v>
      </c>
      <c r="U49" s="106" t="s">
        <v>366</v>
      </c>
      <c r="W49" s="123">
        <v>42486</v>
      </c>
      <c r="X49" s="41">
        <v>15.08</v>
      </c>
      <c r="Y49" s="41">
        <v>15.32</v>
      </c>
      <c r="Z49" s="41">
        <v>14.93</v>
      </c>
      <c r="AA49" s="41">
        <v>15.23</v>
      </c>
      <c r="AB49" s="104">
        <v>3289800</v>
      </c>
      <c r="AC49" s="9">
        <v>15.23</v>
      </c>
      <c r="AD49" s="2">
        <f t="shared" si="1"/>
        <v>0.39000000000000057</v>
      </c>
      <c r="AE49" s="138">
        <f t="shared" si="2"/>
        <v>1.6010673782521634E-2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15.151300000000001</v>
      </c>
      <c r="Q50" s="2"/>
      <c r="T50" s="108"/>
      <c r="U50" s="106"/>
      <c r="W50" s="123">
        <v>42485</v>
      </c>
      <c r="X50" s="41">
        <v>15.3</v>
      </c>
      <c r="Y50" s="41">
        <v>15.49</v>
      </c>
      <c r="Z50" s="41">
        <v>14.94</v>
      </c>
      <c r="AA50" s="41">
        <v>14.99</v>
      </c>
      <c r="AB50" s="104">
        <v>2959200</v>
      </c>
      <c r="AC50" s="9">
        <v>14.99</v>
      </c>
      <c r="AD50" s="2">
        <f t="shared" si="1"/>
        <v>0.55000000000000071</v>
      </c>
      <c r="AE50" s="138">
        <f t="shared" si="2"/>
        <v>-2.7255029201816994E-2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15.004200000000001</v>
      </c>
      <c r="Q51" s="2"/>
      <c r="T51" s="108" t="s">
        <v>105</v>
      </c>
      <c r="U51" s="106" t="s">
        <v>367</v>
      </c>
      <c r="W51" s="123">
        <v>42482</v>
      </c>
      <c r="X51" s="41">
        <v>15.63</v>
      </c>
      <c r="Y51" s="41">
        <v>15.82</v>
      </c>
      <c r="Z51" s="41">
        <v>15.38</v>
      </c>
      <c r="AA51" s="41">
        <v>15.41</v>
      </c>
      <c r="AB51" s="104">
        <v>3160100</v>
      </c>
      <c r="AC51" s="9">
        <v>15.41</v>
      </c>
      <c r="AD51" s="2">
        <f t="shared" si="1"/>
        <v>0.4399999999999995</v>
      </c>
      <c r="AE51" s="138">
        <f t="shared" si="2"/>
        <v>-1.0276172125883165E-2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14.857100000000001</v>
      </c>
      <c r="Q52" s="2"/>
      <c r="T52" s="108" t="s">
        <v>106</v>
      </c>
      <c r="U52" s="106" t="s">
        <v>288</v>
      </c>
      <c r="W52" s="123">
        <v>42481</v>
      </c>
      <c r="X52" s="41">
        <v>15.4</v>
      </c>
      <c r="Y52" s="41">
        <v>15.65</v>
      </c>
      <c r="Z52" s="41">
        <v>15.28</v>
      </c>
      <c r="AA52" s="41">
        <v>15.57</v>
      </c>
      <c r="AB52" s="104">
        <v>4975800</v>
      </c>
      <c r="AC52" s="9">
        <v>15.57</v>
      </c>
      <c r="AD52" s="2">
        <f t="shared" si="1"/>
        <v>0.37000000000000099</v>
      </c>
      <c r="AE52" s="138">
        <f t="shared" si="2"/>
        <v>8.4196891191710144E-3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14.71</v>
      </c>
      <c r="Q53" s="2"/>
      <c r="T53" s="108" t="s">
        <v>107</v>
      </c>
      <c r="U53" s="107">
        <v>2653331</v>
      </c>
      <c r="W53" s="123">
        <v>42480</v>
      </c>
      <c r="X53" s="41">
        <v>15.66</v>
      </c>
      <c r="Y53" s="41">
        <v>15.66</v>
      </c>
      <c r="Z53" s="41">
        <v>15.37</v>
      </c>
      <c r="AA53" s="41">
        <v>15.44</v>
      </c>
      <c r="AB53" s="104">
        <v>5675000</v>
      </c>
      <c r="AC53" s="9">
        <v>15.44</v>
      </c>
      <c r="AD53" s="2">
        <f t="shared" si="1"/>
        <v>0.29000000000000092</v>
      </c>
      <c r="AE53" s="138">
        <f t="shared" si="2"/>
        <v>-1.8436109345200347E-2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14.562900000000001</v>
      </c>
      <c r="Q54" s="2"/>
      <c r="T54" s="108" t="s">
        <v>110</v>
      </c>
      <c r="U54" s="107">
        <v>3852110</v>
      </c>
      <c r="W54" s="123">
        <v>42479</v>
      </c>
      <c r="X54" s="41">
        <v>15.33</v>
      </c>
      <c r="Y54" s="41">
        <v>15.76</v>
      </c>
      <c r="Z54" s="41">
        <v>15.17</v>
      </c>
      <c r="AA54" s="41">
        <v>15.73</v>
      </c>
      <c r="AB54" s="104">
        <v>4362400</v>
      </c>
      <c r="AC54" s="9">
        <v>15.73</v>
      </c>
      <c r="AD54" s="2">
        <f t="shared" si="1"/>
        <v>0.58999999999999986</v>
      </c>
      <c r="AE54" s="138">
        <f t="shared" si="2"/>
        <v>3.2829940906106359E-2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14.415800000000001</v>
      </c>
      <c r="T55" s="108" t="s">
        <v>108</v>
      </c>
      <c r="U55" s="106" t="s">
        <v>368</v>
      </c>
      <c r="W55" s="123">
        <v>42478</v>
      </c>
      <c r="X55" s="41">
        <v>14.81</v>
      </c>
      <c r="Y55" s="41">
        <v>15.29</v>
      </c>
      <c r="Z55" s="41">
        <v>14.75</v>
      </c>
      <c r="AA55" s="41">
        <v>15.23</v>
      </c>
      <c r="AB55" s="104">
        <v>4816900</v>
      </c>
      <c r="AC55" s="9">
        <v>15.23</v>
      </c>
      <c r="AD55" s="2">
        <f t="shared" si="1"/>
        <v>0.53999999999999915</v>
      </c>
      <c r="AE55" s="138">
        <f t="shared" si="2"/>
        <v>1.736806947227798E-2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14.268700000000001</v>
      </c>
      <c r="T56" s="108" t="s">
        <v>111</v>
      </c>
      <c r="U56" s="106">
        <v>116.75</v>
      </c>
      <c r="W56" s="123">
        <v>42475</v>
      </c>
      <c r="X56" s="41">
        <v>14.9</v>
      </c>
      <c r="Y56" s="41">
        <v>15.07</v>
      </c>
      <c r="Z56" s="41">
        <v>14.9</v>
      </c>
      <c r="AA56" s="41">
        <v>14.97</v>
      </c>
      <c r="AB56" s="104">
        <v>2119000</v>
      </c>
      <c r="AC56" s="9">
        <v>14.97</v>
      </c>
      <c r="AD56" s="2">
        <f t="shared" si="1"/>
        <v>0.16999999999999993</v>
      </c>
      <c r="AE56" s="138">
        <f t="shared" si="2"/>
        <v>6.6844919786102075E-4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14.121600000000001</v>
      </c>
      <c r="T57" s="108" t="s">
        <v>112</v>
      </c>
      <c r="U57" s="106">
        <v>0.13</v>
      </c>
      <c r="W57" s="123">
        <v>42474</v>
      </c>
      <c r="X57" s="41">
        <v>14.92</v>
      </c>
      <c r="Y57" s="41">
        <v>15.02</v>
      </c>
      <c r="Z57" s="41">
        <v>14.81</v>
      </c>
      <c r="AA57" s="41">
        <v>14.96</v>
      </c>
      <c r="AB57" s="104">
        <v>3038200</v>
      </c>
      <c r="AC57" s="9">
        <v>14.96</v>
      </c>
      <c r="AD57" s="2">
        <f t="shared" si="1"/>
        <v>0.20999999999999908</v>
      </c>
      <c r="AE57" s="138">
        <f t="shared" si="2"/>
        <v>3.3534540576793948E-3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13.974500000000001</v>
      </c>
      <c r="T58" s="108" t="s">
        <v>109</v>
      </c>
      <c r="U58" s="106" t="s">
        <v>124</v>
      </c>
      <c r="W58" s="123">
        <v>42473</v>
      </c>
      <c r="X58" s="41">
        <v>14.89</v>
      </c>
      <c r="Y58" s="41">
        <v>15.05</v>
      </c>
      <c r="Z58" s="41">
        <v>14.76</v>
      </c>
      <c r="AA58" s="41">
        <v>14.91</v>
      </c>
      <c r="AB58" s="104">
        <v>3816500</v>
      </c>
      <c r="AC58" s="9">
        <v>14.91</v>
      </c>
      <c r="AD58" s="2">
        <f t="shared" si="1"/>
        <v>0.29000000000000092</v>
      </c>
      <c r="AE58" s="138">
        <f t="shared" si="2"/>
        <v>4.0404040404040664E-3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13.827400000000001</v>
      </c>
      <c r="W59" s="123">
        <v>42472</v>
      </c>
      <c r="X59" s="41">
        <v>14.53</v>
      </c>
      <c r="Y59" s="41">
        <v>14.89</v>
      </c>
      <c r="Z59" s="41">
        <v>14.43</v>
      </c>
      <c r="AA59" s="41">
        <v>14.85</v>
      </c>
      <c r="AB59" s="104">
        <v>6073500</v>
      </c>
      <c r="AC59" s="9">
        <v>14.85</v>
      </c>
      <c r="AD59" s="2">
        <f t="shared" si="1"/>
        <v>0.46000000000000085</v>
      </c>
      <c r="AE59" s="138">
        <f t="shared" si="2"/>
        <v>2.4844720496894457E-2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13.680300000000001</v>
      </c>
      <c r="W60" s="123">
        <v>42471</v>
      </c>
      <c r="X60" s="41">
        <v>14.46</v>
      </c>
      <c r="Y60" s="41">
        <v>14.71</v>
      </c>
      <c r="Z60" s="41">
        <v>14.32</v>
      </c>
      <c r="AA60" s="41">
        <v>14.49</v>
      </c>
      <c r="AB60" s="104">
        <v>5909500</v>
      </c>
      <c r="AC60" s="9">
        <v>14.49</v>
      </c>
      <c r="AD60" s="2">
        <f t="shared" si="1"/>
        <v>0.39000000000000057</v>
      </c>
      <c r="AE60" s="138">
        <f t="shared" si="2"/>
        <v>6.9492703266156308E-3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13.533200000000001</v>
      </c>
      <c r="W61" s="123">
        <v>42468</v>
      </c>
      <c r="X61" s="41">
        <v>14.41</v>
      </c>
      <c r="Y61" s="41">
        <v>14.71</v>
      </c>
      <c r="Z61" s="41">
        <v>14.28</v>
      </c>
      <c r="AA61" s="41">
        <v>14.39</v>
      </c>
      <c r="AB61" s="104">
        <v>3784700</v>
      </c>
      <c r="AC61" s="9">
        <v>14.39</v>
      </c>
      <c r="AD61" s="2">
        <f t="shared" si="1"/>
        <v>0.43000000000000149</v>
      </c>
      <c r="AE61" s="138">
        <f t="shared" si="2"/>
        <v>1.1243851018974071E-2</v>
      </c>
      <c r="AL61" s="245"/>
      <c r="AO61" s="245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13.386100000000001</v>
      </c>
      <c r="W62" s="123">
        <v>42467</v>
      </c>
      <c r="X62" s="41">
        <v>14.3</v>
      </c>
      <c r="Y62" s="41">
        <v>14.83</v>
      </c>
      <c r="Z62" s="41">
        <v>14.11</v>
      </c>
      <c r="AA62" s="41">
        <v>14.23</v>
      </c>
      <c r="AB62" s="104">
        <v>5665300</v>
      </c>
      <c r="AC62" s="9">
        <v>14.23</v>
      </c>
      <c r="AD62" s="2">
        <f t="shared" si="1"/>
        <v>0.72000000000000064</v>
      </c>
      <c r="AE62" s="138">
        <f t="shared" si="2"/>
        <v>-7.670850767085069E-3</v>
      </c>
    </row>
    <row r="63" spans="2:42" x14ac:dyDescent="0.25">
      <c r="C63" s="4"/>
      <c r="D63" s="253"/>
      <c r="E63" s="3"/>
      <c r="F63" s="3"/>
      <c r="H63" s="4"/>
      <c r="I63" s="253"/>
      <c r="J63" s="3"/>
      <c r="K63" s="3"/>
      <c r="O63" s="83">
        <v>0.9</v>
      </c>
      <c r="P63" s="83">
        <f t="shared" si="8"/>
        <v>13.239000000000001</v>
      </c>
      <c r="W63" s="123">
        <v>42466</v>
      </c>
      <c r="X63" s="41">
        <v>14.3</v>
      </c>
      <c r="Y63" s="41">
        <v>14.41</v>
      </c>
      <c r="Z63" s="41">
        <v>13.93</v>
      </c>
      <c r="AA63" s="41">
        <v>14.34</v>
      </c>
      <c r="AB63" s="104">
        <v>3521100</v>
      </c>
      <c r="AC63" s="9">
        <v>14.34</v>
      </c>
      <c r="AD63" s="2">
        <f t="shared" si="1"/>
        <v>0.48000000000000043</v>
      </c>
      <c r="AE63" s="138">
        <f t="shared" si="2"/>
        <v>4.2016806722688926E-3</v>
      </c>
      <c r="AL63" s="245"/>
      <c r="AO63" s="245"/>
      <c r="AP63" s="245"/>
    </row>
    <row r="64" spans="2:42" x14ac:dyDescent="0.25">
      <c r="C64" s="4"/>
      <c r="D64" s="253"/>
      <c r="E64" s="3"/>
      <c r="F64" s="3"/>
      <c r="W64" s="123">
        <v>42465</v>
      </c>
      <c r="X64" s="41">
        <v>14.63</v>
      </c>
      <c r="Y64" s="41">
        <v>14.71</v>
      </c>
      <c r="Z64" s="41">
        <v>14.22</v>
      </c>
      <c r="AA64" s="41">
        <v>14.28</v>
      </c>
      <c r="AB64" s="104">
        <v>5389200</v>
      </c>
      <c r="AC64" s="9">
        <v>14.28</v>
      </c>
      <c r="AD64" s="2">
        <f t="shared" si="1"/>
        <v>0.49000000000000021</v>
      </c>
      <c r="AE64" s="138">
        <f t="shared" si="2"/>
        <v>-2.9891304347826164E-2</v>
      </c>
    </row>
    <row r="65" spans="1:41" x14ac:dyDescent="0.25">
      <c r="W65" s="123">
        <v>42464</v>
      </c>
      <c r="X65" s="41">
        <v>15.36</v>
      </c>
      <c r="Y65" s="41">
        <v>15.44</v>
      </c>
      <c r="Z65" s="41">
        <v>14.65</v>
      </c>
      <c r="AA65" s="41">
        <v>14.72</v>
      </c>
      <c r="AB65" s="104">
        <v>3849800</v>
      </c>
      <c r="AC65" s="9">
        <v>14.72</v>
      </c>
      <c r="AD65" s="2">
        <f t="shared" si="1"/>
        <v>0.78999999999999915</v>
      </c>
      <c r="AE65" s="138">
        <f t="shared" si="2"/>
        <v>-4.4776119402985093E-2</v>
      </c>
      <c r="AL65" s="245"/>
      <c r="AO65" s="245"/>
    </row>
    <row r="66" spans="1:41" x14ac:dyDescent="0.25">
      <c r="W66" s="123">
        <v>42461</v>
      </c>
      <c r="X66" s="41">
        <v>14.92</v>
      </c>
      <c r="Y66" s="41">
        <v>15.52</v>
      </c>
      <c r="Z66" s="41">
        <v>14.87</v>
      </c>
      <c r="AA66" s="41">
        <v>15.41</v>
      </c>
      <c r="AB66" s="104">
        <v>4098000</v>
      </c>
      <c r="AC66" s="9">
        <v>15.41</v>
      </c>
      <c r="AD66" s="2">
        <f t="shared" si="1"/>
        <v>0.65000000000000036</v>
      </c>
      <c r="AE66" s="138">
        <f t="shared" si="2"/>
        <v>1.5820698747528006E-2</v>
      </c>
    </row>
    <row r="67" spans="1:41" x14ac:dyDescent="0.25">
      <c r="C67" s="4"/>
      <c r="D67" s="253"/>
      <c r="E67" s="3"/>
      <c r="F67" s="3"/>
      <c r="W67" s="123">
        <v>42460</v>
      </c>
      <c r="X67" s="41">
        <v>14.78</v>
      </c>
      <c r="Y67" s="41">
        <v>15.18</v>
      </c>
      <c r="Z67" s="41">
        <v>14.72</v>
      </c>
      <c r="AA67" s="41">
        <v>15.17</v>
      </c>
      <c r="AB67" s="104">
        <v>3069000</v>
      </c>
      <c r="AC67" s="9">
        <v>15.17</v>
      </c>
      <c r="AD67" s="2">
        <f>Y67-Z67</f>
        <v>0.45999999999999908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22405</v>
      </c>
      <c r="D69" s="377"/>
      <c r="E69" s="377"/>
      <c r="F69" s="378">
        <f>SumByColor($A$69,F2:F67)</f>
        <v>323902</v>
      </c>
      <c r="G69" s="377"/>
      <c r="H69" s="377">
        <f>SumByColor($A$69,H2:H67)</f>
        <v>22405</v>
      </c>
      <c r="I69" s="377"/>
      <c r="J69" s="377"/>
      <c r="K69" s="378">
        <f>SumByColor($A$69,K2:K67)</f>
        <v>324161</v>
      </c>
      <c r="L69" s="377"/>
      <c r="M69" s="378">
        <f>SumByColor($A$69,M2:M67)</f>
        <v>0</v>
      </c>
      <c r="O69" s="2"/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43">
        <f t="shared" ref="H75:H118" si="12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43">
        <f t="shared" si="12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43">
        <f t="shared" si="12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43">
        <f t="shared" si="12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43">
        <f t="shared" si="12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43">
        <f t="shared" si="12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43">
        <f t="shared" si="12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43">
        <f t="shared" si="12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43">
        <f t="shared" si="12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43">
        <f t="shared" si="12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43">
        <f t="shared" si="12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43">
        <f t="shared" si="12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43">
        <f t="shared" si="12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43">
        <f t="shared" si="12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43">
        <f t="shared" si="12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43">
        <f t="shared" si="12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43">
        <f t="shared" si="12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43">
        <f t="shared" si="12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43">
        <f t="shared" si="12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43">
        <f t="shared" si="12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43">
        <f t="shared" si="12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43">
        <f t="shared" si="12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43">
        <f t="shared" si="12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43">
        <f t="shared" si="12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43">
        <f t="shared" si="12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43">
        <f t="shared" si="12"/>
        <v>-0.50530580744742426</v>
      </c>
      <c r="I100" s="209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43">
        <f t="shared" si="12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43">
        <f t="shared" si="12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43">
        <f t="shared" si="12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43">
        <f t="shared" si="12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43">
        <f t="shared" si="12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43">
        <f t="shared" si="12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43">
        <f t="shared" si="12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43">
        <f t="shared" si="12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43">
        <f t="shared" si="12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43">
        <f t="shared" si="12"/>
        <v>-0.49773514521715961</v>
      </c>
      <c r="I110" s="209"/>
    </row>
    <row r="111" spans="2:9" x14ac:dyDescent="0.25">
      <c r="B111" s="200">
        <v>42530</v>
      </c>
      <c r="C111" s="473">
        <v>1520</v>
      </c>
      <c r="D111" s="475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43">
        <f t="shared" si="12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43">
        <f t="shared" si="12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43">
        <f t="shared" si="12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43">
        <f t="shared" si="12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43">
        <f t="shared" si="12"/>
        <v>-0.46334059775840603</v>
      </c>
      <c r="I115" s="209"/>
    </row>
    <row r="116" spans="2:9" x14ac:dyDescent="0.25">
      <c r="B116" s="200">
        <v>42544</v>
      </c>
      <c r="C116" s="473">
        <v>1520</v>
      </c>
      <c r="D116" s="475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43">
        <f t="shared" si="12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43">
        <f t="shared" si="12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43">
        <f t="shared" si="12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43">
        <f t="shared" ref="H119" si="15">IF(C119=0, D119, (E119-D119)/D119)</f>
        <v>-0.44396652850551344</v>
      </c>
      <c r="I119" s="209"/>
    </row>
    <row r="120" spans="2:9" x14ac:dyDescent="0.25">
      <c r="B120" s="200">
        <v>42550</v>
      </c>
      <c r="C120" s="473">
        <v>1520</v>
      </c>
      <c r="D120" s="475">
        <v>28.986999999999998</v>
      </c>
      <c r="E120" s="40">
        <v>14.58</v>
      </c>
      <c r="F120" s="40">
        <f t="shared" ref="F120" si="16">C120*(E120-D120)</f>
        <v>-21898.639999999996</v>
      </c>
      <c r="G120" s="40">
        <f t="shared" ref="G120" si="17">IF(C120=0, 0,D120*C120)</f>
        <v>44060.24</v>
      </c>
      <c r="H120" s="243">
        <f t="shared" ref="H120" si="18">IF(C120=0, D120, (E120-D120)/D120)</f>
        <v>-0.49701590368096038</v>
      </c>
      <c r="I120" s="209"/>
    </row>
    <row r="121" spans="2:9" x14ac:dyDescent="0.25">
      <c r="B121" s="200"/>
      <c r="C121" s="10"/>
      <c r="D121" s="209"/>
      <c r="E121" s="40"/>
      <c r="F121" s="40"/>
      <c r="G121" s="40"/>
      <c r="H121" s="243"/>
      <c r="I121" s="209"/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  <row r="125" spans="2:9" x14ac:dyDescent="0.25">
      <c r="B125" s="200"/>
      <c r="C125" s="10"/>
      <c r="D125" s="209"/>
      <c r="E125" s="40"/>
      <c r="F125" s="40"/>
      <c r="G125" s="40"/>
      <c r="H125" s="243"/>
      <c r="I125" s="209"/>
    </row>
    <row r="126" spans="2:9" x14ac:dyDescent="0.25">
      <c r="B126" s="200"/>
      <c r="C126" s="10"/>
      <c r="D126" s="209"/>
      <c r="E126" s="40"/>
      <c r="F126" s="40"/>
      <c r="G126" s="40"/>
      <c r="H126" s="243"/>
      <c r="I126" s="209"/>
    </row>
    <row r="127" spans="2:9" x14ac:dyDescent="0.25">
      <c r="B127" s="200"/>
      <c r="C127" s="10"/>
      <c r="D127" s="209"/>
      <c r="E127" s="40"/>
      <c r="F127" s="40"/>
      <c r="G127" s="40"/>
      <c r="H127" s="243"/>
      <c r="I127" s="209"/>
    </row>
    <row r="128" spans="2:9" x14ac:dyDescent="0.25">
      <c r="B128" s="200"/>
      <c r="C128" s="10"/>
      <c r="D128" s="209"/>
      <c r="E128" s="40"/>
      <c r="F128" s="40"/>
      <c r="G128" s="40"/>
      <c r="H128" s="243"/>
      <c r="I128" s="209"/>
    </row>
    <row r="129" spans="2:9" x14ac:dyDescent="0.25">
      <c r="B129" s="200"/>
      <c r="C129" s="10"/>
      <c r="D129" s="209"/>
      <c r="E129" s="40"/>
      <c r="F129" s="40"/>
      <c r="G129" s="40"/>
      <c r="H129" s="243"/>
      <c r="I129" s="209"/>
    </row>
    <row r="130" spans="2:9" x14ac:dyDescent="0.25">
      <c r="B130" s="200"/>
      <c r="C130" s="10"/>
      <c r="D130" s="209"/>
      <c r="E130" s="40"/>
      <c r="F130" s="40"/>
      <c r="G130" s="40"/>
      <c r="H130" s="243"/>
      <c r="I130" s="209"/>
    </row>
  </sheetData>
  <mergeCells count="2">
    <mergeCell ref="B47:B48"/>
    <mergeCell ref="G30:G47"/>
  </mergeCells>
  <conditionalFormatting sqref="Q12">
    <cfRule type="expression" dxfId="501" priority="38">
      <formula>Q12&gt;0</formula>
    </cfRule>
    <cfRule type="expression" dxfId="500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9" priority="31">
      <formula>F74&gt;0</formula>
    </cfRule>
    <cfRule type="expression" dxfId="498" priority="32">
      <formula>F74&lt;0</formula>
    </cfRule>
  </conditionalFormatting>
  <conditionalFormatting sqref="H74:H80">
    <cfRule type="expression" dxfId="497" priority="19">
      <formula>H74&gt;0</formula>
    </cfRule>
    <cfRule type="expression" dxfId="496" priority="20">
      <formula>H74&lt;0</formula>
    </cfRule>
  </conditionalFormatting>
  <conditionalFormatting sqref="H81">
    <cfRule type="expression" dxfId="495" priority="17">
      <formula>H81&gt;0</formula>
    </cfRule>
    <cfRule type="expression" dxfId="494" priority="18">
      <formula>H81&lt;0</formula>
    </cfRule>
  </conditionalFormatting>
  <conditionalFormatting sqref="H82">
    <cfRule type="expression" dxfId="493" priority="15">
      <formula>H82&gt;0</formula>
    </cfRule>
    <cfRule type="expression" dxfId="492" priority="16">
      <formula>H82&lt;0</formula>
    </cfRule>
  </conditionalFormatting>
  <conditionalFormatting sqref="H83:H85">
    <cfRule type="expression" dxfId="491" priority="13">
      <formula>H83&gt;0</formula>
    </cfRule>
    <cfRule type="expression" dxfId="490" priority="14">
      <formula>H83&lt;0</formula>
    </cfRule>
  </conditionalFormatting>
  <conditionalFormatting sqref="H86">
    <cfRule type="expression" dxfId="489" priority="9">
      <formula>H86&gt;0</formula>
    </cfRule>
    <cfRule type="expression" dxfId="488" priority="10">
      <formula>H86&lt;0</formula>
    </cfRule>
  </conditionalFormatting>
  <conditionalFormatting sqref="F95:F130">
    <cfRule type="expression" dxfId="487" priority="7">
      <formula>F95&gt;0</formula>
    </cfRule>
    <cfRule type="expression" dxfId="486" priority="8">
      <formula>F95&lt;0</formula>
    </cfRule>
  </conditionalFormatting>
  <conditionalFormatting sqref="H87:H130">
    <cfRule type="expression" dxfId="485" priority="5">
      <formula>H87&gt;0</formula>
    </cfRule>
    <cfRule type="expression" dxfId="484" priority="6">
      <formula>H87&lt;0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O2" s="11" t="s">
        <v>57</v>
      </c>
      <c r="Q2">
        <f>C18-H18</f>
        <v>100</v>
      </c>
      <c r="T2" s="16"/>
      <c r="U2" s="127"/>
      <c r="V2" s="16"/>
      <c r="W2" s="141">
        <v>42552</v>
      </c>
      <c r="X2" s="142">
        <v>55.07</v>
      </c>
      <c r="Y2" s="142">
        <v>55.81</v>
      </c>
      <c r="Z2" s="10">
        <v>54.91</v>
      </c>
      <c r="AA2" s="10">
        <v>55.61</v>
      </c>
      <c r="AB2" s="95">
        <v>9196100</v>
      </c>
      <c r="AC2" s="10">
        <v>55.61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41">
        <f>(F18-K18)/Q2</f>
        <v>54.651100000000007</v>
      </c>
      <c r="W3" s="133">
        <v>42551</v>
      </c>
      <c r="X3" s="10">
        <v>55.29</v>
      </c>
      <c r="Y3" s="10">
        <v>55.43</v>
      </c>
      <c r="Z3" s="10">
        <v>54.6</v>
      </c>
      <c r="AA3" s="10">
        <v>55.2</v>
      </c>
      <c r="AB3" s="95">
        <v>17350500</v>
      </c>
      <c r="AC3" s="10">
        <v>55.2</v>
      </c>
      <c r="AE3" s="138"/>
      <c r="AL3" s="245"/>
      <c r="AO3" s="245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10">
        <v>55.61</v>
      </c>
      <c r="T4" s="1"/>
      <c r="W4" s="133">
        <v>42550</v>
      </c>
      <c r="X4" s="10">
        <v>54.5</v>
      </c>
      <c r="Y4" s="10">
        <v>55.14</v>
      </c>
      <c r="Z4" s="10">
        <v>52.89</v>
      </c>
      <c r="AA4" s="10">
        <v>55.13</v>
      </c>
      <c r="AB4" s="95">
        <v>36084800</v>
      </c>
      <c r="AC4" s="10">
        <v>55.13</v>
      </c>
      <c r="AE4" s="138"/>
      <c r="AL4" s="245"/>
      <c r="AO4" s="245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5561</v>
      </c>
      <c r="W5" s="133">
        <v>42549</v>
      </c>
      <c r="X5" s="10">
        <v>52.04</v>
      </c>
      <c r="Y5" s="10">
        <v>53.2</v>
      </c>
      <c r="Z5" s="10">
        <v>51.57</v>
      </c>
      <c r="AA5" s="10">
        <v>53.09</v>
      </c>
      <c r="AB5" s="95">
        <v>20837800</v>
      </c>
      <c r="AC5" s="10">
        <v>53.09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5465.1100000000006</v>
      </c>
      <c r="W6" s="133">
        <v>42548</v>
      </c>
      <c r="X6" s="10">
        <v>52</v>
      </c>
      <c r="Y6" s="10">
        <v>52.52</v>
      </c>
      <c r="Z6" s="10">
        <v>51.48</v>
      </c>
      <c r="AA6" s="10">
        <v>51.89</v>
      </c>
      <c r="AB6" s="95">
        <v>15265700</v>
      </c>
      <c r="AC6" s="10">
        <v>51.89</v>
      </c>
      <c r="AE6" s="138"/>
      <c r="AL6" s="245"/>
      <c r="AO6" s="245"/>
    </row>
    <row r="7" spans="1:42" ht="15.75" x14ac:dyDescent="0.25">
      <c r="C7" s="4"/>
      <c r="D7" s="3"/>
      <c r="E7" s="3"/>
      <c r="F7" s="3"/>
      <c r="H7" s="187"/>
      <c r="I7" s="3"/>
      <c r="J7" s="3"/>
      <c r="K7" s="3"/>
      <c r="O7" s="11" t="s">
        <v>193</v>
      </c>
      <c r="Q7" s="2">
        <f>Q10+Q8</f>
        <v>95.889999999999418</v>
      </c>
      <c r="R7" s="367"/>
      <c r="W7" s="133">
        <v>42545</v>
      </c>
      <c r="X7" s="10">
        <v>52.36</v>
      </c>
      <c r="Y7" s="10">
        <v>53.36</v>
      </c>
      <c r="Z7" s="10">
        <v>52.18</v>
      </c>
      <c r="AA7" s="10">
        <v>52.59</v>
      </c>
      <c r="AB7" s="95">
        <v>18481200</v>
      </c>
      <c r="AC7" s="10">
        <v>52.59</v>
      </c>
      <c r="AE7" s="138"/>
    </row>
    <row r="8" spans="1:42" x14ac:dyDescent="0.25">
      <c r="H8" s="72"/>
      <c r="O8" s="11" t="s">
        <v>197</v>
      </c>
      <c r="P8" s="34"/>
      <c r="Q8" s="2">
        <f>K18+M18-F18+Q2*Q4</f>
        <v>95.889999999999418</v>
      </c>
      <c r="W8" s="133">
        <v>42544</v>
      </c>
      <c r="X8" s="10">
        <v>55.11</v>
      </c>
      <c r="Y8" s="10">
        <v>55.18</v>
      </c>
      <c r="Z8" s="10">
        <v>53.95</v>
      </c>
      <c r="AA8" s="10">
        <v>54.12</v>
      </c>
      <c r="AB8" s="95">
        <v>11219800</v>
      </c>
      <c r="AC8" s="10">
        <v>54.12</v>
      </c>
      <c r="AE8" s="138"/>
      <c r="AL8" s="245"/>
      <c r="AO8" s="245"/>
      <c r="AP8" s="245"/>
    </row>
    <row r="9" spans="1:42" x14ac:dyDescent="0.25">
      <c r="H9" s="72"/>
      <c r="O9" s="11" t="s">
        <v>253</v>
      </c>
      <c r="Q9" s="138">
        <f>IF(Q2=0, 0, Q8/Q6)</f>
        <v>1.7545849946295575E-2</v>
      </c>
      <c r="W9" s="133">
        <v>42543</v>
      </c>
      <c r="X9" s="10">
        <v>55</v>
      </c>
      <c r="Y9" s="10">
        <v>55.14</v>
      </c>
      <c r="Z9" s="10">
        <v>54.53</v>
      </c>
      <c r="AA9" s="10">
        <v>54.57</v>
      </c>
      <c r="AB9" s="95">
        <v>7019600</v>
      </c>
      <c r="AC9" s="10">
        <v>54.57</v>
      </c>
      <c r="AE9" s="138"/>
    </row>
    <row r="10" spans="1:42" x14ac:dyDescent="0.25">
      <c r="H10" s="72"/>
      <c r="O10" s="11" t="s">
        <v>252</v>
      </c>
      <c r="P10" s="34"/>
      <c r="Q10" s="2">
        <v>0</v>
      </c>
      <c r="T10" s="11"/>
      <c r="W10" s="133">
        <v>42542</v>
      </c>
      <c r="X10" s="10">
        <v>54.46</v>
      </c>
      <c r="Y10" s="10">
        <v>55.09</v>
      </c>
      <c r="Z10" s="10">
        <v>54.44</v>
      </c>
      <c r="AA10" s="10">
        <v>54.77</v>
      </c>
      <c r="AB10" s="95">
        <v>8278200</v>
      </c>
      <c r="AC10" s="10">
        <v>54.77</v>
      </c>
      <c r="AE10" s="138"/>
      <c r="AL10" s="245"/>
      <c r="AO10" s="245"/>
    </row>
    <row r="11" spans="1:42" x14ac:dyDescent="0.25">
      <c r="H11" s="72"/>
      <c r="O11" s="11" t="s">
        <v>186</v>
      </c>
      <c r="P11" s="34"/>
      <c r="Q11" s="138">
        <f>IF(U58="N/A (N/A)", 0, VALUE(TRIM(CLEAN(MID(U58, FIND("(", U58)+1, 5)))))</f>
        <v>1.21E-2</v>
      </c>
      <c r="T11" s="1"/>
      <c r="W11" s="133">
        <v>42541</v>
      </c>
      <c r="X11" s="10">
        <v>54.23</v>
      </c>
      <c r="Y11" s="10">
        <v>55.15</v>
      </c>
      <c r="Z11" s="10">
        <v>54.23</v>
      </c>
      <c r="AA11" s="10">
        <v>54.36</v>
      </c>
      <c r="AB11" s="95">
        <v>8429400</v>
      </c>
      <c r="AC11" s="10">
        <v>54.36</v>
      </c>
      <c r="AE11" s="138"/>
    </row>
    <row r="12" spans="1:42" x14ac:dyDescent="0.25">
      <c r="H12" s="72"/>
      <c r="W12" s="133">
        <v>42538</v>
      </c>
      <c r="X12" s="10">
        <v>53.45</v>
      </c>
      <c r="Y12" s="10">
        <v>53.87</v>
      </c>
      <c r="Z12" s="10">
        <v>53.16</v>
      </c>
      <c r="AA12" s="10">
        <v>53.71</v>
      </c>
      <c r="AB12" s="95">
        <v>11007100</v>
      </c>
      <c r="AC12" s="10">
        <v>53.71</v>
      </c>
      <c r="AE12" s="138"/>
      <c r="AL12" s="245"/>
      <c r="AO12" s="245"/>
    </row>
    <row r="13" spans="1:42" x14ac:dyDescent="0.25">
      <c r="H13" s="72"/>
      <c r="T13" s="1"/>
      <c r="W13" s="133">
        <v>42537</v>
      </c>
      <c r="X13" s="10">
        <v>53.54</v>
      </c>
      <c r="Y13" s="10">
        <v>53.64</v>
      </c>
      <c r="Z13" s="10">
        <v>52.94</v>
      </c>
      <c r="AA13" s="10">
        <v>53.47</v>
      </c>
      <c r="AB13" s="95">
        <v>14456500</v>
      </c>
      <c r="AC13" s="10">
        <v>53.47</v>
      </c>
      <c r="AE13" s="138"/>
    </row>
    <row r="14" spans="1:42" x14ac:dyDescent="0.25">
      <c r="H14" s="72"/>
      <c r="W14" s="133">
        <v>42536</v>
      </c>
      <c r="X14" s="10">
        <v>54.24</v>
      </c>
      <c r="Y14" s="10">
        <v>55.06</v>
      </c>
      <c r="Z14" s="10">
        <v>54.24</v>
      </c>
      <c r="AA14" s="10">
        <v>54.31</v>
      </c>
      <c r="AB14" s="95">
        <v>7498400</v>
      </c>
      <c r="AC14" s="10">
        <v>54.31</v>
      </c>
      <c r="AE14" s="138"/>
      <c r="AL14" s="245"/>
      <c r="AO14" s="245"/>
      <c r="AP14" s="245"/>
    </row>
    <row r="15" spans="1:42" x14ac:dyDescent="0.25">
      <c r="H15" s="72"/>
      <c r="W15" s="133">
        <v>42535</v>
      </c>
      <c r="X15" s="10">
        <v>54.58</v>
      </c>
      <c r="Y15" s="10">
        <v>54.94</v>
      </c>
      <c r="Z15" s="10">
        <v>54.08</v>
      </c>
      <c r="AA15" s="10">
        <v>54.12</v>
      </c>
      <c r="AB15" s="95">
        <v>9585600</v>
      </c>
      <c r="AC15" s="10">
        <v>54.12</v>
      </c>
      <c r="AE15" s="138"/>
    </row>
    <row r="16" spans="1:42" x14ac:dyDescent="0.25">
      <c r="H16" s="72"/>
      <c r="O16" s="2"/>
      <c r="P16" s="2"/>
      <c r="Q16" s="2"/>
      <c r="T16" s="69"/>
      <c r="W16" s="133">
        <v>42534</v>
      </c>
      <c r="X16" s="10">
        <v>55</v>
      </c>
      <c r="Y16" s="10">
        <v>55.64</v>
      </c>
      <c r="Z16" s="10">
        <v>54.88</v>
      </c>
      <c r="AA16" s="10">
        <v>54.91</v>
      </c>
      <c r="AB16" s="95">
        <v>8582200</v>
      </c>
      <c r="AC16" s="10">
        <v>54.91</v>
      </c>
      <c r="AE16" s="138"/>
    </row>
    <row r="17" spans="1:41" x14ac:dyDescent="0.25">
      <c r="H17" s="72"/>
      <c r="O17" s="2"/>
      <c r="P17" s="2"/>
      <c r="Q17" s="2"/>
      <c r="W17" s="133">
        <v>42531</v>
      </c>
      <c r="X17" s="10">
        <v>54.64</v>
      </c>
      <c r="Y17" s="10">
        <v>55.36</v>
      </c>
      <c r="Z17" s="10">
        <v>54.55</v>
      </c>
      <c r="AA17" s="10">
        <v>55.11</v>
      </c>
      <c r="AB17" s="95">
        <v>12183600</v>
      </c>
      <c r="AC17" s="10">
        <v>55.11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2"/>
      <c r="M18" s="12"/>
      <c r="O18" s="2"/>
      <c r="P18" s="2"/>
      <c r="Q18" s="2"/>
      <c r="W18" s="133">
        <v>42530</v>
      </c>
      <c r="X18" s="10">
        <v>54.11</v>
      </c>
      <c r="Y18" s="10">
        <v>55.05</v>
      </c>
      <c r="Z18" s="10">
        <v>53.88</v>
      </c>
      <c r="AA18" s="10">
        <v>54.94</v>
      </c>
      <c r="AB18" s="95">
        <v>11609800</v>
      </c>
      <c r="AC18" s="10">
        <v>54.94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SumByColor($A$19,F2:F5)</f>
        <v>2680</v>
      </c>
      <c r="G19" s="377"/>
      <c r="H19" s="377">
        <f>SumByColor($A$19,H2:H17)</f>
        <v>50</v>
      </c>
      <c r="I19" s="377"/>
      <c r="J19" s="377"/>
      <c r="K19" s="378">
        <f>SumByColor($A$19,K2:K17)</f>
        <v>2740</v>
      </c>
      <c r="L19" s="377"/>
      <c r="M19" s="378">
        <f>SumByColor($A$19,M2:M17)</f>
        <v>0</v>
      </c>
      <c r="O19" s="2"/>
      <c r="P19" s="2"/>
      <c r="Q19" s="2"/>
      <c r="W19" s="133">
        <v>42529</v>
      </c>
      <c r="X19" s="10">
        <v>53.83</v>
      </c>
      <c r="Y19" s="10">
        <v>54.34</v>
      </c>
      <c r="Z19" s="10">
        <v>53.66</v>
      </c>
      <c r="AA19" s="10">
        <v>54.12</v>
      </c>
      <c r="AB19" s="95">
        <v>12068500</v>
      </c>
      <c r="AC19" s="10">
        <v>54.12</v>
      </c>
      <c r="AE19" s="138"/>
    </row>
    <row r="20" spans="1:41" x14ac:dyDescent="0.25">
      <c r="O20" s="2"/>
      <c r="P20" s="2"/>
      <c r="Q20" s="2"/>
      <c r="W20" s="133">
        <v>42528</v>
      </c>
      <c r="X20" s="10">
        <v>54.16</v>
      </c>
      <c r="Y20" s="10">
        <v>54.35</v>
      </c>
      <c r="Z20" s="10">
        <v>53.55</v>
      </c>
      <c r="AA20" s="10">
        <v>53.55</v>
      </c>
      <c r="AB20" s="95">
        <v>13334000</v>
      </c>
      <c r="AC20" s="10">
        <v>53.55</v>
      </c>
      <c r="AE20" s="138"/>
    </row>
    <row r="21" spans="1:41" x14ac:dyDescent="0.25">
      <c r="O21" s="2"/>
      <c r="P21" s="2"/>
      <c r="Q21" s="2"/>
      <c r="W21" s="133">
        <v>42527</v>
      </c>
      <c r="X21" s="10">
        <v>53.77</v>
      </c>
      <c r="Y21" s="10">
        <v>54.54</v>
      </c>
      <c r="Z21" s="10">
        <v>53.69</v>
      </c>
      <c r="AA21" s="10">
        <v>54.3</v>
      </c>
      <c r="AB21" s="95">
        <v>13808300</v>
      </c>
      <c r="AC21" s="10">
        <v>54.3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42524</v>
      </c>
      <c r="X22" s="10">
        <v>54.29</v>
      </c>
      <c r="Y22" s="10">
        <v>54.57</v>
      </c>
      <c r="Z22" s="10">
        <v>53.4</v>
      </c>
      <c r="AA22" s="10">
        <v>53.45</v>
      </c>
      <c r="AB22" s="95">
        <v>17265800</v>
      </c>
      <c r="AC22" s="10">
        <v>53.45</v>
      </c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3">
        <f t="shared" ref="H23:H31" si="2">IF(C23=0, D23, (E23-D23)/D23)</f>
        <v>2.7373223372521408E-2</v>
      </c>
      <c r="I23" s="40"/>
      <c r="O23" s="2"/>
      <c r="P23" s="2"/>
      <c r="Q23" s="2"/>
      <c r="W23" s="133">
        <v>42523</v>
      </c>
      <c r="X23" s="10">
        <v>54.22</v>
      </c>
      <c r="Y23" s="10">
        <v>54.67</v>
      </c>
      <c r="Z23" s="10">
        <v>54.22</v>
      </c>
      <c r="AA23" s="10">
        <v>54.53</v>
      </c>
      <c r="AB23" s="95">
        <v>13901700</v>
      </c>
      <c r="AC23" s="10">
        <v>54.53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3">
        <f t="shared" si="2"/>
        <v>4.281452886471307E-2</v>
      </c>
      <c r="I24" s="40"/>
      <c r="O24" s="2"/>
      <c r="P24" s="2"/>
      <c r="Q24" s="2"/>
      <c r="W24" s="133">
        <v>42523</v>
      </c>
      <c r="X24" s="10" t="s">
        <v>214</v>
      </c>
      <c r="Y24" s="10"/>
      <c r="Z24" s="10"/>
      <c r="AA24" s="10"/>
      <c r="AB24" s="95"/>
      <c r="AC24" s="10"/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3">
        <f t="shared" si="2"/>
        <v>1.754693805930865E-2</v>
      </c>
      <c r="I25" s="40"/>
      <c r="O25" s="2"/>
      <c r="P25" s="2"/>
      <c r="Q25" s="2"/>
      <c r="W25" s="133">
        <v>42522</v>
      </c>
      <c r="X25" s="10">
        <v>53.33</v>
      </c>
      <c r="Y25" s="10">
        <v>55.04</v>
      </c>
      <c r="Z25" s="10">
        <v>52.92</v>
      </c>
      <c r="AA25" s="10">
        <v>54.93</v>
      </c>
      <c r="AB25" s="95">
        <v>28409300</v>
      </c>
      <c r="AC25" s="10">
        <v>54.77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3">
        <f t="shared" si="2"/>
        <v>-1.5265836111598605E-2</v>
      </c>
      <c r="I26" s="40"/>
      <c r="O26" s="2"/>
      <c r="P26" s="2"/>
      <c r="Q26" s="2"/>
      <c r="W26" s="133">
        <v>42521</v>
      </c>
      <c r="X26" s="10">
        <v>56.41</v>
      </c>
      <c r="Y26" s="10">
        <v>56.47</v>
      </c>
      <c r="Z26" s="10">
        <v>55.17</v>
      </c>
      <c r="AA26" s="10">
        <v>55.22</v>
      </c>
      <c r="AB26" s="95">
        <v>14233600</v>
      </c>
      <c r="AC26" s="10">
        <v>55.06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3">
        <f t="shared" si="2"/>
        <v>-3.3191643302884939E-2</v>
      </c>
      <c r="I27" s="40"/>
      <c r="O27" s="2"/>
      <c r="P27" s="2"/>
      <c r="Q27" s="2"/>
      <c r="W27" s="133">
        <v>42517</v>
      </c>
      <c r="X27" s="10">
        <v>56.17</v>
      </c>
      <c r="Y27" s="10">
        <v>56.53</v>
      </c>
      <c r="Z27" s="10">
        <v>55.98</v>
      </c>
      <c r="AA27" s="10">
        <v>56.19</v>
      </c>
      <c r="AB27" s="95">
        <v>8525900</v>
      </c>
      <c r="AC27" s="10">
        <v>56.03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3">
        <f t="shared" si="2"/>
        <v>-6.2403907027222373E-3</v>
      </c>
      <c r="I28" s="40"/>
      <c r="O28" s="2"/>
      <c r="P28" s="2"/>
      <c r="Q28" s="2"/>
      <c r="W28" s="133">
        <v>42516</v>
      </c>
      <c r="X28" s="10">
        <v>56.05</v>
      </c>
      <c r="Y28" s="10">
        <v>56.36</v>
      </c>
      <c r="Z28" s="10">
        <v>55.6</v>
      </c>
      <c r="AA28" s="10">
        <v>55.84</v>
      </c>
      <c r="AB28" s="95">
        <v>9063100</v>
      </c>
      <c r="AC28" s="10">
        <v>55.68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3">
        <f t="shared" si="2"/>
        <v>-3.2829881523017052E-2</v>
      </c>
      <c r="I29" s="40"/>
      <c r="W29" s="133">
        <v>42515</v>
      </c>
      <c r="X29" s="10">
        <v>56.47</v>
      </c>
      <c r="Y29" s="10">
        <v>56.69</v>
      </c>
      <c r="Z29" s="10">
        <v>55.77</v>
      </c>
      <c r="AA29" s="10">
        <v>55.99</v>
      </c>
      <c r="AB29" s="95">
        <v>9921500</v>
      </c>
      <c r="AC29" s="10">
        <v>55.83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3">
        <f t="shared" si="2"/>
        <v>-9.3153658315997742E-3</v>
      </c>
      <c r="I30" s="40"/>
      <c r="W30" s="133">
        <v>42514</v>
      </c>
      <c r="X30" s="10">
        <v>56.05</v>
      </c>
      <c r="Y30" s="10">
        <v>56.77</v>
      </c>
      <c r="Z30" s="10">
        <v>55.86</v>
      </c>
      <c r="AA30" s="10">
        <v>56.59</v>
      </c>
      <c r="AB30" s="95">
        <v>11098700</v>
      </c>
      <c r="AC30" s="10">
        <v>56.43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3">
        <f t="shared" si="2"/>
        <v>-3.8644340450424051E-2</v>
      </c>
      <c r="I31" s="40"/>
      <c r="W31" s="133">
        <v>42513</v>
      </c>
      <c r="X31" s="10">
        <v>56.6</v>
      </c>
      <c r="Y31" s="10">
        <v>56.97</v>
      </c>
      <c r="Z31" s="10">
        <v>55.95</v>
      </c>
      <c r="AA31" s="10">
        <v>55.99</v>
      </c>
      <c r="AB31" s="95">
        <v>7780700</v>
      </c>
      <c r="AC31" s="10">
        <v>55.83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3">-C32*(D32-E32)</f>
        <v>-242.09999999999957</v>
      </c>
      <c r="G32" s="40">
        <f t="shared" ref="G32" si="4">IF(C32=0, 0,D32*C32)</f>
        <v>8205.6</v>
      </c>
      <c r="H32" s="243">
        <f t="shared" ref="H32" si="5">IF(C32=0, D32, (E32-D32)/D32)</f>
        <v>-2.9504241006142094E-2</v>
      </c>
      <c r="I32" s="40" t="s">
        <v>337</v>
      </c>
      <c r="W32" s="133">
        <v>42510</v>
      </c>
      <c r="X32" s="10">
        <v>55.88</v>
      </c>
      <c r="Y32" s="10">
        <v>57.06</v>
      </c>
      <c r="Z32" s="10">
        <v>55.41</v>
      </c>
      <c r="AA32" s="10">
        <v>56.48</v>
      </c>
      <c r="AB32" s="95">
        <v>13745300</v>
      </c>
      <c r="AC32" s="10">
        <v>56.32</v>
      </c>
      <c r="AE32" s="138"/>
    </row>
    <row r="33" spans="2:41" x14ac:dyDescent="0.25">
      <c r="B33" s="200">
        <v>42550</v>
      </c>
      <c r="C33" s="7">
        <v>100</v>
      </c>
      <c r="D33" s="79">
        <v>54.6511</v>
      </c>
      <c r="E33" s="40">
        <v>55.13</v>
      </c>
      <c r="F33" s="40">
        <f t="shared" ref="F33:F34" si="6">-C33*(D33-E33)</f>
        <v>47.890000000000299</v>
      </c>
      <c r="G33" s="40">
        <f t="shared" ref="G33:G34" si="7">IF(C33=0, 0,D33*C33)</f>
        <v>5465.11</v>
      </c>
      <c r="H33" s="243">
        <f t="shared" ref="H33:H34" si="8">IF(C33=0, D33, (E33-D33)/D33)</f>
        <v>8.7628611317979513E-3</v>
      </c>
      <c r="I33" s="40" t="s">
        <v>343</v>
      </c>
      <c r="W33" s="133">
        <v>42509</v>
      </c>
      <c r="X33" s="10">
        <v>55.82</v>
      </c>
      <c r="Y33" s="10">
        <v>57.3</v>
      </c>
      <c r="Z33" s="10">
        <v>55.67</v>
      </c>
      <c r="AA33" s="10">
        <v>57.04</v>
      </c>
      <c r="AB33" s="95">
        <v>9376500</v>
      </c>
      <c r="AC33" s="10">
        <v>56.87</v>
      </c>
      <c r="AE33" s="138"/>
    </row>
    <row r="34" spans="2:41" x14ac:dyDescent="0.25">
      <c r="B34" s="200">
        <v>42552</v>
      </c>
      <c r="C34" s="10">
        <v>100</v>
      </c>
      <c r="D34" s="209">
        <v>54.6511</v>
      </c>
      <c r="E34" s="40">
        <v>55.61</v>
      </c>
      <c r="F34" s="40">
        <f t="shared" si="6"/>
        <v>95.889999999999986</v>
      </c>
      <c r="G34" s="40">
        <f t="shared" si="7"/>
        <v>5465.11</v>
      </c>
      <c r="H34" s="243">
        <f t="shared" si="8"/>
        <v>1.7545849946295679E-2</v>
      </c>
      <c r="I34" s="40"/>
      <c r="W34" s="133">
        <v>42508</v>
      </c>
      <c r="X34" s="10">
        <v>56.76</v>
      </c>
      <c r="Y34" s="10">
        <v>56.87</v>
      </c>
      <c r="Z34" s="10">
        <v>55.67</v>
      </c>
      <c r="AA34" s="10">
        <v>56.12</v>
      </c>
      <c r="AB34" s="95">
        <v>11532800</v>
      </c>
      <c r="AC34" s="10">
        <v>55.96</v>
      </c>
      <c r="AE34" s="138"/>
    </row>
    <row r="35" spans="2:41" x14ac:dyDescent="0.25">
      <c r="B35" s="200"/>
      <c r="C35" s="10"/>
      <c r="D35" s="209"/>
      <c r="E35" s="40"/>
      <c r="F35" s="40"/>
      <c r="G35" s="40"/>
      <c r="H35" s="243"/>
      <c r="I35" s="40"/>
      <c r="W35" s="133">
        <v>42507</v>
      </c>
      <c r="X35" s="10">
        <v>57.15</v>
      </c>
      <c r="Y35" s="10">
        <v>57.38</v>
      </c>
      <c r="Z35" s="10">
        <v>56.65</v>
      </c>
      <c r="AA35" s="10">
        <v>57.1</v>
      </c>
      <c r="AB35" s="95">
        <v>7620700</v>
      </c>
      <c r="AC35" s="10">
        <v>56.93</v>
      </c>
      <c r="AE35" s="138"/>
    </row>
    <row r="36" spans="2:41" x14ac:dyDescent="0.25">
      <c r="B36" s="200"/>
      <c r="C36" s="10"/>
      <c r="D36" s="209"/>
      <c r="E36" s="40"/>
      <c r="F36" s="40"/>
      <c r="G36" s="40"/>
      <c r="H36" s="243"/>
      <c r="I36" s="40"/>
      <c r="W36" s="133">
        <v>42506</v>
      </c>
      <c r="X36" s="10">
        <v>57.27</v>
      </c>
      <c r="Y36" s="10">
        <v>57.53</v>
      </c>
      <c r="Z36" s="10">
        <v>56.63</v>
      </c>
      <c r="AA36" s="10">
        <v>57.14</v>
      </c>
      <c r="AB36" s="95">
        <v>8045900</v>
      </c>
      <c r="AC36" s="10">
        <v>56.97</v>
      </c>
      <c r="AE36" s="138"/>
      <c r="AL36" s="245"/>
    </row>
    <row r="37" spans="2:41" x14ac:dyDescent="0.25">
      <c r="B37" s="200"/>
      <c r="C37" s="10"/>
      <c r="D37" s="209"/>
      <c r="E37" s="40"/>
      <c r="F37" s="40"/>
      <c r="G37" s="40"/>
      <c r="H37" s="243"/>
      <c r="I37" s="40"/>
      <c r="W37" s="133">
        <v>42503</v>
      </c>
      <c r="X37" s="10">
        <v>57.74</v>
      </c>
      <c r="Y37" s="10">
        <v>58.12</v>
      </c>
      <c r="Z37" s="10">
        <v>57.28</v>
      </c>
      <c r="AA37" s="10">
        <v>57.31</v>
      </c>
      <c r="AB37" s="95">
        <v>7392600</v>
      </c>
      <c r="AC37" s="10">
        <v>57.14</v>
      </c>
      <c r="AE37" s="138"/>
    </row>
    <row r="38" spans="2:41" x14ac:dyDescent="0.25">
      <c r="B38" s="200"/>
      <c r="C38" s="10"/>
      <c r="D38" s="209"/>
      <c r="E38" s="40"/>
      <c r="F38" s="40"/>
      <c r="G38" s="40"/>
      <c r="H38" s="243"/>
      <c r="I38" s="40"/>
      <c r="W38" s="133">
        <v>42502</v>
      </c>
      <c r="X38" s="10">
        <v>57.52</v>
      </c>
      <c r="Y38" s="10">
        <v>58.34</v>
      </c>
      <c r="Z38" s="10">
        <v>57.31</v>
      </c>
      <c r="AA38" s="10">
        <v>57.99</v>
      </c>
      <c r="AB38" s="95">
        <v>8083700</v>
      </c>
      <c r="AC38" s="10">
        <v>57.82</v>
      </c>
      <c r="AE38" s="138"/>
    </row>
    <row r="39" spans="2:41" x14ac:dyDescent="0.25">
      <c r="B39" s="200"/>
      <c r="C39" s="10"/>
      <c r="D39" s="209"/>
      <c r="E39" s="40"/>
      <c r="F39" s="40"/>
      <c r="G39" s="40"/>
      <c r="H39" s="243"/>
      <c r="I39" s="40"/>
      <c r="W39" s="133">
        <v>42501</v>
      </c>
      <c r="X39" s="10">
        <v>58.5</v>
      </c>
      <c r="Y39" s="10">
        <v>58.68</v>
      </c>
      <c r="Z39" s="10">
        <v>56.85</v>
      </c>
      <c r="AA39" s="10">
        <v>57.01</v>
      </c>
      <c r="AB39" s="95">
        <v>12823000</v>
      </c>
      <c r="AC39" s="10">
        <v>56.84</v>
      </c>
      <c r="AE39" s="138"/>
    </row>
    <row r="40" spans="2:41" x14ac:dyDescent="0.25">
      <c r="B40" s="200"/>
      <c r="C40" s="10"/>
      <c r="D40" s="209"/>
      <c r="E40" s="40"/>
      <c r="F40" s="40"/>
      <c r="G40" s="40"/>
      <c r="H40" s="243"/>
      <c r="I40" s="40"/>
      <c r="W40" s="133">
        <v>42500</v>
      </c>
      <c r="X40" s="10">
        <v>58.61</v>
      </c>
      <c r="Y40" s="10">
        <v>59.99</v>
      </c>
      <c r="Z40" s="10">
        <v>58.61</v>
      </c>
      <c r="AA40" s="10">
        <v>59.2</v>
      </c>
      <c r="AB40" s="95">
        <v>7600200</v>
      </c>
      <c r="AC40" s="10">
        <v>59.03</v>
      </c>
      <c r="AE40" s="138"/>
    </row>
    <row r="41" spans="2:41" x14ac:dyDescent="0.25">
      <c r="B41" s="200"/>
      <c r="C41" s="10"/>
      <c r="D41" s="209"/>
      <c r="E41" s="40"/>
      <c r="F41" s="40"/>
      <c r="G41" s="40"/>
      <c r="H41" s="243"/>
      <c r="I41" s="40"/>
      <c r="W41" s="133">
        <v>42499</v>
      </c>
      <c r="X41" s="10">
        <v>58.59</v>
      </c>
      <c r="Y41" s="10">
        <v>59.19</v>
      </c>
      <c r="Z41" s="10">
        <v>58.45</v>
      </c>
      <c r="AA41" s="10">
        <v>58.72</v>
      </c>
      <c r="AB41" s="95">
        <v>5604900</v>
      </c>
      <c r="AC41" s="10">
        <v>58.55</v>
      </c>
      <c r="AE41" s="138"/>
    </row>
    <row r="42" spans="2:41" ht="20.25" thickBot="1" x14ac:dyDescent="0.35">
      <c r="B42" s="200"/>
      <c r="C42" s="10"/>
      <c r="D42" s="209"/>
      <c r="E42" s="40"/>
      <c r="F42" s="40"/>
      <c r="G42" s="40"/>
      <c r="H42" s="243"/>
      <c r="I42" s="40"/>
      <c r="T42" s="91" t="s">
        <v>113</v>
      </c>
      <c r="W42" s="133">
        <v>42496</v>
      </c>
      <c r="X42" s="10">
        <v>58.16</v>
      </c>
      <c r="Y42" s="10">
        <v>58.44</v>
      </c>
      <c r="Z42" s="10">
        <v>57.38</v>
      </c>
      <c r="AA42" s="10">
        <v>58.43</v>
      </c>
      <c r="AB42" s="95">
        <v>7308000</v>
      </c>
      <c r="AC42" s="10">
        <v>58.26</v>
      </c>
      <c r="AE42" s="138"/>
      <c r="AL42" s="245"/>
      <c r="AO42" s="245"/>
    </row>
    <row r="43" spans="2:41" ht="15.75" thickTop="1" x14ac:dyDescent="0.25">
      <c r="B43" s="200"/>
      <c r="C43" s="10"/>
      <c r="D43" s="209"/>
      <c r="E43" s="40"/>
      <c r="F43" s="40"/>
      <c r="G43" s="40"/>
      <c r="H43" s="243"/>
      <c r="I43" s="40"/>
      <c r="T43" s="128" t="s">
        <v>98</v>
      </c>
      <c r="U43" s="129">
        <v>55.2</v>
      </c>
      <c r="W43" s="133">
        <v>42495</v>
      </c>
      <c r="X43" s="10">
        <v>58.94</v>
      </c>
      <c r="Y43" s="10">
        <v>58.98</v>
      </c>
      <c r="Z43" s="10">
        <v>58</v>
      </c>
      <c r="AA43" s="10">
        <v>58.19</v>
      </c>
      <c r="AB43" s="95">
        <v>7846000</v>
      </c>
      <c r="AC43" s="10">
        <v>58.02</v>
      </c>
      <c r="AE43" s="138"/>
    </row>
    <row r="44" spans="2:41" ht="20.25" thickBot="1" x14ac:dyDescent="0.35">
      <c r="B44" s="200"/>
      <c r="C44" s="10"/>
      <c r="D44" s="209"/>
      <c r="E44" s="40"/>
      <c r="F44" s="40"/>
      <c r="G44" s="40"/>
      <c r="H44" s="243"/>
      <c r="I44" s="40"/>
      <c r="O44" s="495" t="s">
        <v>78</v>
      </c>
      <c r="P44" s="495"/>
      <c r="T44" s="93" t="s">
        <v>99</v>
      </c>
      <c r="U44" s="130">
        <v>55.07</v>
      </c>
      <c r="W44" s="133">
        <v>42494</v>
      </c>
      <c r="X44" s="10">
        <v>59.23</v>
      </c>
      <c r="Y44" s="10">
        <v>59.96</v>
      </c>
      <c r="Z44" s="10">
        <v>58.82</v>
      </c>
      <c r="AA44" s="10">
        <v>59.11</v>
      </c>
      <c r="AB44" s="95">
        <v>8062800</v>
      </c>
      <c r="AC44" s="10">
        <v>58.94</v>
      </c>
      <c r="AE44" s="138"/>
    </row>
    <row r="45" spans="2:41" ht="15.75" thickTop="1" x14ac:dyDescent="0.25">
      <c r="B45" s="200"/>
      <c r="C45" s="10"/>
      <c r="D45" s="209"/>
      <c r="E45" s="40"/>
      <c r="F45" s="40"/>
      <c r="G45" s="40"/>
      <c r="H45" s="243"/>
      <c r="I45" s="40"/>
      <c r="O45" s="83">
        <v>1.1000000000000001</v>
      </c>
      <c r="P45" s="83">
        <f>O45*$Q$4</f>
        <v>61.171000000000006</v>
      </c>
      <c r="T45" s="93" t="s">
        <v>100</v>
      </c>
      <c r="U45" s="130" t="s">
        <v>493</v>
      </c>
      <c r="W45" s="133">
        <v>42493</v>
      </c>
      <c r="X45" s="10">
        <v>59.24</v>
      </c>
      <c r="Y45" s="10">
        <v>59.85</v>
      </c>
      <c r="Z45" s="10">
        <v>59.03</v>
      </c>
      <c r="AA45" s="10">
        <v>59.52</v>
      </c>
      <c r="AB45" s="95">
        <v>8061300</v>
      </c>
      <c r="AC45" s="10">
        <v>59.35</v>
      </c>
      <c r="AE45" s="138"/>
    </row>
    <row r="46" spans="2:41" x14ac:dyDescent="0.25">
      <c r="O46" s="83">
        <v>1.0900000000000001</v>
      </c>
      <c r="P46" s="83">
        <f t="shared" ref="P46:P65" si="9">O46*$Q$4</f>
        <v>60.614900000000006</v>
      </c>
      <c r="T46" s="93" t="s">
        <v>101</v>
      </c>
      <c r="U46" s="130" t="s">
        <v>494</v>
      </c>
      <c r="W46" s="133">
        <v>42492</v>
      </c>
      <c r="X46" s="10">
        <v>59.09</v>
      </c>
      <c r="Y46" s="10">
        <v>59.75</v>
      </c>
      <c r="Z46" s="10">
        <v>58.99</v>
      </c>
      <c r="AA46" s="10">
        <v>59.59</v>
      </c>
      <c r="AB46" s="95">
        <v>8647800</v>
      </c>
      <c r="AC46" s="10">
        <v>59.42</v>
      </c>
      <c r="AE46" s="138"/>
    </row>
    <row r="47" spans="2:41" x14ac:dyDescent="0.25">
      <c r="O47" s="83">
        <v>1.08</v>
      </c>
      <c r="P47" s="83">
        <f t="shared" si="9"/>
        <v>60.058800000000005</v>
      </c>
      <c r="T47" s="93" t="s">
        <v>102</v>
      </c>
      <c r="U47" s="130">
        <v>66.81</v>
      </c>
      <c r="W47" s="133">
        <v>42489</v>
      </c>
      <c r="X47" s="10">
        <v>58.41</v>
      </c>
      <c r="Y47" s="10">
        <v>59.09</v>
      </c>
      <c r="Z47" s="10">
        <v>58.1</v>
      </c>
      <c r="AA47" s="10">
        <v>58.94</v>
      </c>
      <c r="AB47" s="95">
        <v>8178700</v>
      </c>
      <c r="AC47" s="10">
        <v>58.77</v>
      </c>
      <c r="AE47" s="138"/>
    </row>
    <row r="48" spans="2:41" x14ac:dyDescent="0.25">
      <c r="O48" s="83">
        <v>1.07</v>
      </c>
      <c r="P48" s="83">
        <f t="shared" si="9"/>
        <v>59.502700000000004</v>
      </c>
      <c r="T48" s="93" t="s">
        <v>103</v>
      </c>
      <c r="U48" s="130">
        <v>0.50823499999999999</v>
      </c>
      <c r="W48" s="133">
        <v>42488</v>
      </c>
      <c r="X48" s="10">
        <v>58.95</v>
      </c>
      <c r="Y48" s="10">
        <v>59.89</v>
      </c>
      <c r="Z48" s="10">
        <v>58.42</v>
      </c>
      <c r="AA48" s="10">
        <v>58.54</v>
      </c>
      <c r="AB48" s="95">
        <v>6028600</v>
      </c>
      <c r="AC48" s="10">
        <v>58.37</v>
      </c>
      <c r="AE48" s="138"/>
    </row>
    <row r="49" spans="15:41" x14ac:dyDescent="0.25">
      <c r="O49" s="83">
        <v>1.06</v>
      </c>
      <c r="P49" s="83">
        <f t="shared" si="9"/>
        <v>58.946600000000004</v>
      </c>
      <c r="T49" s="93" t="s">
        <v>123</v>
      </c>
      <c r="U49" s="130" t="s">
        <v>495</v>
      </c>
      <c r="W49" s="133">
        <v>42487</v>
      </c>
      <c r="X49" s="10">
        <v>59.63</v>
      </c>
      <c r="Y49" s="10">
        <v>59.73</v>
      </c>
      <c r="Z49" s="10">
        <v>58.63</v>
      </c>
      <c r="AA49" s="10">
        <v>59.27</v>
      </c>
      <c r="AB49" s="95">
        <v>8094600</v>
      </c>
      <c r="AC49" s="10">
        <v>59.1</v>
      </c>
      <c r="AE49" s="138"/>
    </row>
    <row r="50" spans="15:41" x14ac:dyDescent="0.25">
      <c r="O50" s="83">
        <v>1.05</v>
      </c>
      <c r="P50" s="83">
        <f t="shared" si="9"/>
        <v>58.390500000000003</v>
      </c>
      <c r="T50" s="93"/>
      <c r="U50" s="130"/>
      <c r="W50" s="133">
        <v>42486</v>
      </c>
      <c r="X50" s="10">
        <v>59.31</v>
      </c>
      <c r="Y50" s="10">
        <v>59.97</v>
      </c>
      <c r="Z50" s="10">
        <v>59.27</v>
      </c>
      <c r="AA50" s="10">
        <v>59.54</v>
      </c>
      <c r="AB50" s="95">
        <v>5582200</v>
      </c>
      <c r="AC50" s="10">
        <v>59.37</v>
      </c>
      <c r="AE50" s="138"/>
      <c r="AL50" s="245"/>
      <c r="AO50" s="245"/>
    </row>
    <row r="51" spans="15:41" x14ac:dyDescent="0.25">
      <c r="O51" s="83">
        <v>1.04</v>
      </c>
      <c r="P51" s="83">
        <f t="shared" si="9"/>
        <v>57.834400000000002</v>
      </c>
      <c r="T51" s="93" t="s">
        <v>105</v>
      </c>
      <c r="U51" s="130" t="s">
        <v>496</v>
      </c>
      <c r="W51" s="133">
        <v>42485</v>
      </c>
      <c r="X51" s="10">
        <v>59.34</v>
      </c>
      <c r="Y51" s="10">
        <v>59.42</v>
      </c>
      <c r="Z51" s="10">
        <v>58.76</v>
      </c>
      <c r="AA51" s="10">
        <v>59.21</v>
      </c>
      <c r="AB51" s="95">
        <v>6117700</v>
      </c>
      <c r="AC51" s="10">
        <v>59.04</v>
      </c>
      <c r="AE51" s="138"/>
    </row>
    <row r="52" spans="15:41" x14ac:dyDescent="0.25">
      <c r="O52" s="83">
        <v>1.03</v>
      </c>
      <c r="P52" s="83">
        <f t="shared" si="9"/>
        <v>57.278300000000002</v>
      </c>
      <c r="T52" s="93" t="s">
        <v>106</v>
      </c>
      <c r="U52" s="130" t="s">
        <v>213</v>
      </c>
      <c r="W52" s="133">
        <v>42482</v>
      </c>
      <c r="X52" s="10">
        <v>60.18</v>
      </c>
      <c r="Y52" s="10">
        <v>60.22</v>
      </c>
      <c r="Z52" s="10">
        <v>58.97</v>
      </c>
      <c r="AA52" s="10">
        <v>59.43</v>
      </c>
      <c r="AB52" s="95">
        <v>8294300</v>
      </c>
      <c r="AC52" s="10">
        <v>59.26</v>
      </c>
      <c r="AE52" s="138"/>
    </row>
    <row r="53" spans="15:41" x14ac:dyDescent="0.25">
      <c r="O53" s="83">
        <v>1.02</v>
      </c>
      <c r="P53" s="83">
        <f t="shared" si="9"/>
        <v>56.722200000000001</v>
      </c>
      <c r="T53" s="93" t="s">
        <v>107</v>
      </c>
      <c r="U53" s="131">
        <v>9285096</v>
      </c>
      <c r="W53" s="133">
        <v>42481</v>
      </c>
      <c r="X53" s="10">
        <v>60.53</v>
      </c>
      <c r="Y53" s="10">
        <v>60.53</v>
      </c>
      <c r="Z53" s="10">
        <v>59.71</v>
      </c>
      <c r="AA53" s="10">
        <v>60.08</v>
      </c>
      <c r="AB53" s="95">
        <v>7156700</v>
      </c>
      <c r="AC53" s="10">
        <v>59.91</v>
      </c>
      <c r="AE53" s="138"/>
    </row>
    <row r="54" spans="15:41" x14ac:dyDescent="0.25">
      <c r="O54" s="83">
        <v>1.01</v>
      </c>
      <c r="P54" s="83">
        <f t="shared" si="9"/>
        <v>56.1661</v>
      </c>
      <c r="T54" s="93" t="s">
        <v>110</v>
      </c>
      <c r="U54" s="131">
        <v>10762700</v>
      </c>
      <c r="W54" s="133">
        <v>42480</v>
      </c>
      <c r="X54" s="10">
        <v>59.43</v>
      </c>
      <c r="Y54" s="10">
        <v>60.24</v>
      </c>
      <c r="Z54" s="10">
        <v>59.43</v>
      </c>
      <c r="AA54" s="10">
        <v>59.62</v>
      </c>
      <c r="AB54" s="95">
        <v>7177500</v>
      </c>
      <c r="AC54" s="10">
        <v>59.45</v>
      </c>
      <c r="AE54" s="138"/>
      <c r="AL54" s="245"/>
      <c r="AO54" s="245"/>
    </row>
    <row r="55" spans="15:41" x14ac:dyDescent="0.25">
      <c r="O55" s="83">
        <v>1</v>
      </c>
      <c r="P55" s="83">
        <f t="shared" si="9"/>
        <v>55.61</v>
      </c>
      <c r="T55" s="93" t="s">
        <v>108</v>
      </c>
      <c r="U55" s="130" t="s">
        <v>497</v>
      </c>
      <c r="W55" s="133">
        <v>42479</v>
      </c>
      <c r="X55" s="10">
        <v>59.96</v>
      </c>
      <c r="Y55" s="10">
        <v>59.99</v>
      </c>
      <c r="Z55" s="10">
        <v>59.33</v>
      </c>
      <c r="AA55" s="10">
        <v>59.56</v>
      </c>
      <c r="AB55" s="95">
        <v>6594400</v>
      </c>
      <c r="AC55" s="10">
        <v>59.39</v>
      </c>
      <c r="AE55" s="138"/>
    </row>
    <row r="56" spans="15:41" x14ac:dyDescent="0.25">
      <c r="O56" s="83">
        <v>0.99</v>
      </c>
      <c r="P56" s="83">
        <f t="shared" si="9"/>
        <v>55.053899999999999</v>
      </c>
      <c r="T56" s="93" t="s">
        <v>111</v>
      </c>
      <c r="U56" s="130">
        <v>25.75</v>
      </c>
      <c r="W56" s="133">
        <v>42478</v>
      </c>
      <c r="X56" s="10">
        <v>59.38</v>
      </c>
      <c r="Y56" s="10">
        <v>60</v>
      </c>
      <c r="Z56" s="10">
        <v>59.38</v>
      </c>
      <c r="AA56" s="10">
        <v>59.57</v>
      </c>
      <c r="AB56" s="95">
        <v>6075900</v>
      </c>
      <c r="AC56" s="10">
        <v>59.4</v>
      </c>
      <c r="AE56" s="138"/>
    </row>
    <row r="57" spans="15:41" x14ac:dyDescent="0.25">
      <c r="O57" s="83">
        <v>0.98</v>
      </c>
      <c r="P57" s="83">
        <f t="shared" si="9"/>
        <v>54.497799999999998</v>
      </c>
      <c r="T57" s="93" t="s">
        <v>112</v>
      </c>
      <c r="U57" s="130">
        <v>2.16</v>
      </c>
      <c r="W57" s="133">
        <v>42475</v>
      </c>
      <c r="X57" s="10">
        <v>59.02</v>
      </c>
      <c r="Y57" s="10">
        <v>59.59</v>
      </c>
      <c r="Z57" s="10">
        <v>58.39</v>
      </c>
      <c r="AA57" s="10">
        <v>59.5</v>
      </c>
      <c r="AB57" s="95">
        <v>7653600</v>
      </c>
      <c r="AC57" s="10">
        <v>59.33</v>
      </c>
      <c r="AE57" s="138"/>
    </row>
    <row r="58" spans="15:41" x14ac:dyDescent="0.25">
      <c r="O58" s="83">
        <v>0.97</v>
      </c>
      <c r="P58" s="83">
        <f t="shared" si="9"/>
        <v>53.941699999999997</v>
      </c>
      <c r="T58" s="93" t="s">
        <v>109</v>
      </c>
      <c r="U58" s="130" t="s">
        <v>498</v>
      </c>
      <c r="W58" s="133">
        <v>42474</v>
      </c>
      <c r="X58" s="10">
        <v>59.71</v>
      </c>
      <c r="Y58" s="10">
        <v>60.34</v>
      </c>
      <c r="Z58" s="10">
        <v>59.44</v>
      </c>
      <c r="AA58" s="10">
        <v>59.49</v>
      </c>
      <c r="AB58" s="95">
        <v>7785200</v>
      </c>
      <c r="AC58" s="10">
        <v>59.32</v>
      </c>
      <c r="AE58" s="138"/>
      <c r="AL58" s="245"/>
      <c r="AO58" s="245"/>
    </row>
    <row r="59" spans="15:41" x14ac:dyDescent="0.25">
      <c r="O59" s="83">
        <v>0.96</v>
      </c>
      <c r="P59" s="83">
        <f t="shared" si="9"/>
        <v>53.385599999999997</v>
      </c>
      <c r="W59" s="133">
        <v>42473</v>
      </c>
      <c r="X59" s="10">
        <v>59.02</v>
      </c>
      <c r="Y59" s="10">
        <v>59.95</v>
      </c>
      <c r="Z59" s="10">
        <v>58.83</v>
      </c>
      <c r="AA59" s="10">
        <v>59.58</v>
      </c>
      <c r="AB59" s="95">
        <v>10629100</v>
      </c>
      <c r="AC59" s="10">
        <v>59.41</v>
      </c>
      <c r="AE59" s="138"/>
    </row>
    <row r="60" spans="15:41" x14ac:dyDescent="0.25">
      <c r="O60" s="83">
        <v>0.95</v>
      </c>
      <c r="P60" s="83">
        <f t="shared" si="9"/>
        <v>52.829499999999996</v>
      </c>
      <c r="W60" s="133">
        <v>42472</v>
      </c>
      <c r="X60" s="10">
        <v>58</v>
      </c>
      <c r="Y60" s="10">
        <v>58.62</v>
      </c>
      <c r="Z60" s="10">
        <v>56.89</v>
      </c>
      <c r="AA60" s="10">
        <v>58.55</v>
      </c>
      <c r="AB60" s="95">
        <v>12471100</v>
      </c>
      <c r="AC60" s="10">
        <v>58.38</v>
      </c>
      <c r="AE60" s="138"/>
    </row>
    <row r="61" spans="15:41" x14ac:dyDescent="0.25">
      <c r="O61" s="83">
        <v>0.94</v>
      </c>
      <c r="P61" s="83">
        <f t="shared" si="9"/>
        <v>52.273399999999995</v>
      </c>
      <c r="W61" s="133">
        <v>42471</v>
      </c>
      <c r="X61" s="10">
        <v>59.73</v>
      </c>
      <c r="Y61" s="10">
        <v>59.78</v>
      </c>
      <c r="Z61" s="10">
        <v>57.82</v>
      </c>
      <c r="AA61" s="10">
        <v>57.92</v>
      </c>
      <c r="AB61" s="95">
        <v>12593400</v>
      </c>
      <c r="AC61" s="10">
        <v>57.75</v>
      </c>
      <c r="AE61" s="138"/>
    </row>
    <row r="62" spans="15:41" x14ac:dyDescent="0.25">
      <c r="O62" s="83">
        <v>0.93</v>
      </c>
      <c r="P62" s="83">
        <f t="shared" si="9"/>
        <v>51.717300000000002</v>
      </c>
      <c r="W62" s="133">
        <v>42468</v>
      </c>
      <c r="X62" s="10">
        <v>60.49</v>
      </c>
      <c r="Y62" s="10">
        <v>60.56</v>
      </c>
      <c r="Z62" s="10">
        <v>59.32</v>
      </c>
      <c r="AA62" s="10">
        <v>59.42</v>
      </c>
      <c r="AB62" s="95">
        <v>8761700</v>
      </c>
      <c r="AC62" s="10">
        <v>59.25</v>
      </c>
      <c r="AE62" s="138"/>
    </row>
    <row r="63" spans="15:41" x14ac:dyDescent="0.25">
      <c r="O63" s="83">
        <v>0.92</v>
      </c>
      <c r="P63" s="83">
        <f t="shared" si="9"/>
        <v>51.161200000000001</v>
      </c>
      <c r="W63" s="133">
        <v>42467</v>
      </c>
      <c r="X63" s="10">
        <v>59.79</v>
      </c>
      <c r="Y63" s="10">
        <v>60.58</v>
      </c>
      <c r="Z63" s="10">
        <v>59.71</v>
      </c>
      <c r="AA63" s="10">
        <v>60.3</v>
      </c>
      <c r="AB63" s="95">
        <v>7092900</v>
      </c>
      <c r="AC63" s="10">
        <v>60.12</v>
      </c>
      <c r="AE63" s="138"/>
    </row>
    <row r="64" spans="15:41" x14ac:dyDescent="0.25">
      <c r="O64" s="83">
        <v>0.91</v>
      </c>
      <c r="P64" s="83">
        <f t="shared" si="9"/>
        <v>50.6051</v>
      </c>
      <c r="W64" s="133">
        <v>42466</v>
      </c>
      <c r="X64" s="10">
        <v>59.6</v>
      </c>
      <c r="Y64" s="10">
        <v>60.68</v>
      </c>
      <c r="Z64" s="10">
        <v>59.19</v>
      </c>
      <c r="AA64" s="10">
        <v>60.31</v>
      </c>
      <c r="AB64" s="95">
        <v>10201500</v>
      </c>
      <c r="AC64" s="10">
        <v>60.13</v>
      </c>
      <c r="AE64" s="138"/>
    </row>
    <row r="65" spans="15:31" x14ac:dyDescent="0.25">
      <c r="O65" s="83">
        <v>0.9</v>
      </c>
      <c r="P65" s="83">
        <f t="shared" si="9"/>
        <v>50.048999999999999</v>
      </c>
      <c r="W65" s="133">
        <v>42465</v>
      </c>
      <c r="X65" s="10">
        <v>59.62</v>
      </c>
      <c r="Y65" s="10">
        <v>60.17</v>
      </c>
      <c r="Z65" s="10">
        <v>59.44</v>
      </c>
      <c r="AA65" s="10">
        <v>59.67</v>
      </c>
      <c r="AB65" s="95">
        <v>7554000</v>
      </c>
      <c r="AC65" s="10">
        <v>59.5</v>
      </c>
      <c r="AE65" s="138"/>
    </row>
    <row r="66" spans="15:31" x14ac:dyDescent="0.25">
      <c r="W66" s="133">
        <v>42464</v>
      </c>
      <c r="X66" s="10">
        <v>61.73</v>
      </c>
      <c r="Y66" s="10">
        <v>61.85</v>
      </c>
      <c r="Z66" s="10">
        <v>59.42</v>
      </c>
      <c r="AA66" s="10">
        <v>59.97</v>
      </c>
      <c r="AB66" s="95">
        <v>16523400</v>
      </c>
      <c r="AC66" s="10">
        <v>59.8</v>
      </c>
      <c r="AE66" s="138"/>
    </row>
    <row r="67" spans="15:31" x14ac:dyDescent="0.25">
      <c r="W67" s="133">
        <v>42461</v>
      </c>
      <c r="X67" s="10">
        <v>61.22</v>
      </c>
      <c r="Y67" s="10">
        <v>61.82</v>
      </c>
      <c r="Z67" s="10">
        <v>61.15</v>
      </c>
      <c r="AA67" s="10">
        <v>61.59</v>
      </c>
      <c r="AB67" s="95">
        <v>7555300</v>
      </c>
      <c r="AC67" s="10">
        <v>61.41</v>
      </c>
      <c r="AE67" s="138"/>
    </row>
    <row r="68" spans="15:31" x14ac:dyDescent="0.25">
      <c r="W68" s="133">
        <v>42460</v>
      </c>
      <c r="X68" s="10">
        <v>61.99</v>
      </c>
      <c r="Y68" s="10">
        <v>62.64</v>
      </c>
      <c r="Z68" s="10">
        <v>61.31</v>
      </c>
      <c r="AA68" s="10">
        <v>61.47</v>
      </c>
      <c r="AB68" s="95">
        <v>8257800</v>
      </c>
      <c r="AC68" s="10">
        <v>61.29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9" priority="29">
      <formula>F27&gt;0</formula>
    </cfRule>
    <cfRule type="expression" dxfId="478" priority="30">
      <formula>F27&lt;0</formula>
    </cfRule>
  </conditionalFormatting>
  <conditionalFormatting sqref="H27:H33 H35:H45">
    <cfRule type="expression" dxfId="477" priority="25">
      <formula>H27&gt;0</formula>
    </cfRule>
    <cfRule type="expression" dxfId="476" priority="26">
      <formula>H27&lt;0</formula>
    </cfRule>
  </conditionalFormatting>
  <conditionalFormatting sqref="F23:F26">
    <cfRule type="expression" dxfId="475" priority="11">
      <formula>F23&gt;0</formula>
    </cfRule>
    <cfRule type="expression" dxfId="474" priority="12">
      <formula>F23&lt;0</formula>
    </cfRule>
  </conditionalFormatting>
  <conditionalFormatting sqref="H23:H26">
    <cfRule type="expression" dxfId="473" priority="9">
      <formula>H23&gt;0</formula>
    </cfRule>
    <cfRule type="expression" dxfId="472" priority="10">
      <formula>H23&lt;0</formula>
    </cfRule>
  </conditionalFormatting>
  <conditionalFormatting sqref="Q8">
    <cfRule type="expression" dxfId="471" priority="5">
      <formula>Q8&gt;0</formula>
    </cfRule>
    <cfRule type="expression" dxfId="470" priority="6">
      <formula>Q8&lt;0</formula>
    </cfRule>
  </conditionalFormatting>
  <conditionalFormatting sqref="Q7">
    <cfRule type="expression" dxfId="469" priority="7">
      <formula>Q7&gt;0</formula>
    </cfRule>
    <cfRule type="expression" dxfId="468" priority="8">
      <formula>Q7&lt;0</formula>
    </cfRule>
  </conditionalFormatting>
  <conditionalFormatting sqref="F34">
    <cfRule type="expression" dxfId="467" priority="3">
      <formula>F34&gt;0</formula>
    </cfRule>
    <cfRule type="expression" dxfId="466" priority="4">
      <formula>F34&lt;0</formula>
    </cfRule>
  </conditionalFormatting>
  <conditionalFormatting sqref="H34">
    <cfRule type="expression" dxfId="465" priority="1">
      <formula>H34&gt;0</formula>
    </cfRule>
    <cfRule type="expression" dxfId="46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318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 t="s">
        <v>341</v>
      </c>
      <c r="M2" s="4"/>
      <c r="O2" s="11" t="s">
        <v>57</v>
      </c>
      <c r="Q2">
        <f>C18-H18</f>
        <v>100</v>
      </c>
      <c r="T2" s="1"/>
      <c r="W2" s="133">
        <v>42552</v>
      </c>
      <c r="X2" s="10">
        <v>26.03</v>
      </c>
      <c r="Y2" s="10">
        <v>26.87</v>
      </c>
      <c r="Z2" s="10">
        <v>26.02</v>
      </c>
      <c r="AA2" s="10">
        <v>26.57</v>
      </c>
      <c r="AB2" s="95">
        <v>3842300</v>
      </c>
      <c r="AC2" s="10">
        <v>26.57</v>
      </c>
      <c r="AD2" s="2">
        <f>Y2-Z2</f>
        <v>0.85000000000000142</v>
      </c>
      <c r="AE2" s="138">
        <f>AC2/AC3-1</f>
        <v>1.4896867838044336E-2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/>
      <c r="W3" s="133">
        <v>42551</v>
      </c>
      <c r="X3" s="10">
        <v>25.71</v>
      </c>
      <c r="Y3" s="10">
        <v>26.79</v>
      </c>
      <c r="Z3" s="10">
        <v>25.21</v>
      </c>
      <c r="AA3" s="10">
        <v>26.18</v>
      </c>
      <c r="AB3" s="95">
        <v>7548800</v>
      </c>
      <c r="AC3" s="10">
        <v>26.18</v>
      </c>
      <c r="AD3" s="2">
        <f t="shared" ref="AD3:AD66" si="0">Y3-Z3</f>
        <v>1.5799999999999983</v>
      </c>
      <c r="AE3" s="138">
        <f t="shared" ref="AE3:AE66" si="1">AC3/AC4-1</f>
        <v>2.1857923497267784E-2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26.57</v>
      </c>
      <c r="T4" s="163"/>
      <c r="U4" s="1"/>
      <c r="W4" s="133">
        <v>42550</v>
      </c>
      <c r="X4" s="10">
        <v>25.58</v>
      </c>
      <c r="Y4" s="10">
        <v>25.73</v>
      </c>
      <c r="Z4" s="10">
        <v>25.04</v>
      </c>
      <c r="AA4" s="10">
        <v>25.62</v>
      </c>
      <c r="AB4" s="95">
        <v>4469700</v>
      </c>
      <c r="AC4" s="10">
        <v>25.62</v>
      </c>
      <c r="AD4" s="2">
        <f t="shared" si="0"/>
        <v>0.69000000000000128</v>
      </c>
      <c r="AE4" s="138">
        <f t="shared" si="1"/>
        <v>1.4251781472684133E-2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2657</v>
      </c>
      <c r="W5" s="133">
        <v>42549</v>
      </c>
      <c r="X5" s="10">
        <v>25.27</v>
      </c>
      <c r="Y5" s="10">
        <v>25.58</v>
      </c>
      <c r="Z5" s="10">
        <v>24.84</v>
      </c>
      <c r="AA5" s="10">
        <v>25.26</v>
      </c>
      <c r="AB5" s="95">
        <v>4953400</v>
      </c>
      <c r="AC5" s="10">
        <v>25.26</v>
      </c>
      <c r="AD5" s="2">
        <f t="shared" si="0"/>
        <v>0.73999999999999844</v>
      </c>
      <c r="AE5" s="138">
        <f t="shared" si="1"/>
        <v>2.3086269744835963E-2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42548</v>
      </c>
      <c r="X6" s="10">
        <v>26.43</v>
      </c>
      <c r="Y6" s="10">
        <v>26.5</v>
      </c>
      <c r="Z6" s="10">
        <v>24.53</v>
      </c>
      <c r="AA6" s="10">
        <v>24.69</v>
      </c>
      <c r="AB6" s="95">
        <v>7350400</v>
      </c>
      <c r="AC6" s="10">
        <v>24.69</v>
      </c>
      <c r="AD6" s="2">
        <f t="shared" si="0"/>
        <v>1.9699999999999989</v>
      </c>
      <c r="AE6" s="138">
        <f t="shared" si="1"/>
        <v>-8.2497212931995523E-2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157</v>
      </c>
      <c r="R7" s="445"/>
      <c r="W7" s="133">
        <v>42545</v>
      </c>
      <c r="X7" s="10">
        <v>26.93</v>
      </c>
      <c r="Y7" s="10">
        <v>27.83</v>
      </c>
      <c r="Z7" s="10">
        <v>26.64</v>
      </c>
      <c r="AA7" s="10">
        <v>26.91</v>
      </c>
      <c r="AB7" s="95">
        <v>8695100</v>
      </c>
      <c r="AC7" s="10">
        <v>26.91</v>
      </c>
      <c r="AD7" s="2">
        <f t="shared" si="0"/>
        <v>1.1899999999999977</v>
      </c>
      <c r="AE7" s="138">
        <f t="shared" si="1"/>
        <v>-3.8928571428571423E-2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157</v>
      </c>
      <c r="W8" s="133">
        <v>42544</v>
      </c>
      <c r="X8" s="10">
        <v>27.57</v>
      </c>
      <c r="Y8" s="10">
        <v>28.7</v>
      </c>
      <c r="Z8" s="10">
        <v>27.55</v>
      </c>
      <c r="AA8" s="10">
        <v>28</v>
      </c>
      <c r="AB8" s="95">
        <v>9273100</v>
      </c>
      <c r="AC8" s="10">
        <v>28</v>
      </c>
      <c r="AD8" s="2">
        <f t="shared" si="0"/>
        <v>1.1499999999999986</v>
      </c>
      <c r="AE8" s="138">
        <f t="shared" si="1"/>
        <v>4.7120418848167533E-2</v>
      </c>
    </row>
    <row r="9" spans="1:31" x14ac:dyDescent="0.25">
      <c r="H9" s="72"/>
      <c r="O9" s="11" t="s">
        <v>253</v>
      </c>
      <c r="Q9" s="138">
        <f>IF(Q2=0, 0, Q8/Q6)</f>
        <v>6.2799999999999995E-2</v>
      </c>
      <c r="W9" s="133">
        <v>42543</v>
      </c>
      <c r="X9" s="10">
        <v>27.19</v>
      </c>
      <c r="Y9" s="10">
        <v>27.65</v>
      </c>
      <c r="Z9" s="10">
        <v>26.69</v>
      </c>
      <c r="AA9" s="10">
        <v>26.74</v>
      </c>
      <c r="AB9" s="95">
        <v>4821100</v>
      </c>
      <c r="AC9" s="10">
        <v>26.74</v>
      </c>
      <c r="AD9" s="2">
        <f t="shared" si="0"/>
        <v>0.9599999999999973</v>
      </c>
      <c r="AE9" s="138">
        <f t="shared" si="1"/>
        <v>-8.5279940674823917E-3</v>
      </c>
    </row>
    <row r="10" spans="1:31" x14ac:dyDescent="0.25">
      <c r="H10" s="72"/>
      <c r="O10" s="11" t="s">
        <v>252</v>
      </c>
      <c r="P10" s="34"/>
      <c r="Q10" s="2">
        <v>0</v>
      </c>
      <c r="W10" s="133">
        <v>42542</v>
      </c>
      <c r="X10" s="10">
        <v>26.86</v>
      </c>
      <c r="Y10" s="10">
        <v>27.15</v>
      </c>
      <c r="Z10" s="10">
        <v>26.08</v>
      </c>
      <c r="AA10" s="10">
        <v>26.97</v>
      </c>
      <c r="AB10" s="95">
        <v>6251200</v>
      </c>
      <c r="AC10" s="10">
        <v>26.97</v>
      </c>
      <c r="AD10" s="2">
        <f t="shared" si="0"/>
        <v>1.0700000000000003</v>
      </c>
      <c r="AE10" s="138">
        <f t="shared" si="1"/>
        <v>3.3482142857141906E-3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42541</v>
      </c>
      <c r="X11" s="10">
        <v>27.07</v>
      </c>
      <c r="Y11" s="10">
        <v>27.73</v>
      </c>
      <c r="Z11" s="10">
        <v>26.85</v>
      </c>
      <c r="AA11" s="10">
        <v>26.88</v>
      </c>
      <c r="AB11" s="95">
        <v>5225600</v>
      </c>
      <c r="AC11" s="10">
        <v>26.88</v>
      </c>
      <c r="AD11" s="2">
        <f t="shared" si="0"/>
        <v>0.87999999999999901</v>
      </c>
      <c r="AE11" s="138">
        <f t="shared" si="1"/>
        <v>5.2356020942407877E-3</v>
      </c>
    </row>
    <row r="12" spans="1:31" x14ac:dyDescent="0.25">
      <c r="H12" s="72"/>
      <c r="W12" s="133">
        <v>42538</v>
      </c>
      <c r="X12" s="10">
        <v>25.93</v>
      </c>
      <c r="Y12" s="10">
        <v>26.87</v>
      </c>
      <c r="Z12" s="10">
        <v>25.93</v>
      </c>
      <c r="AA12" s="10">
        <v>26.74</v>
      </c>
      <c r="AB12" s="95">
        <v>6420700</v>
      </c>
      <c r="AC12" s="10">
        <v>26.74</v>
      </c>
      <c r="AD12" s="2">
        <f t="shared" si="0"/>
        <v>0.94000000000000128</v>
      </c>
      <c r="AE12" s="138">
        <f t="shared" si="1"/>
        <v>3.2432432432432323E-2</v>
      </c>
    </row>
    <row r="13" spans="1:31" x14ac:dyDescent="0.25">
      <c r="H13" s="72"/>
      <c r="W13" s="133">
        <v>42537</v>
      </c>
      <c r="X13" s="10">
        <v>26.07</v>
      </c>
      <c r="Y13" s="10">
        <v>26.11</v>
      </c>
      <c r="Z13" s="10">
        <v>25.44</v>
      </c>
      <c r="AA13" s="10">
        <v>25.9</v>
      </c>
      <c r="AB13" s="95">
        <v>4591500</v>
      </c>
      <c r="AC13" s="10">
        <v>25.9</v>
      </c>
      <c r="AD13" s="2">
        <f t="shared" si="0"/>
        <v>0.66999999999999815</v>
      </c>
      <c r="AE13" s="138">
        <f t="shared" si="1"/>
        <v>-1.5209125475285301E-2</v>
      </c>
    </row>
    <row r="14" spans="1:31" x14ac:dyDescent="0.25">
      <c r="H14" s="72"/>
      <c r="W14" s="133">
        <v>42536</v>
      </c>
      <c r="X14" s="10">
        <v>26.4</v>
      </c>
      <c r="Y14" s="10">
        <v>27.04</v>
      </c>
      <c r="Z14" s="10">
        <v>26.24</v>
      </c>
      <c r="AA14" s="10">
        <v>26.3</v>
      </c>
      <c r="AB14" s="95">
        <v>3910300</v>
      </c>
      <c r="AC14" s="10">
        <v>26.3</v>
      </c>
      <c r="AD14" s="2">
        <f t="shared" si="0"/>
        <v>0.80000000000000071</v>
      </c>
      <c r="AE14" s="138">
        <f t="shared" si="1"/>
        <v>3.8037276530999975E-4</v>
      </c>
    </row>
    <row r="15" spans="1:31" x14ac:dyDescent="0.25">
      <c r="H15" s="72"/>
      <c r="W15" s="133">
        <v>42535</v>
      </c>
      <c r="X15" s="10">
        <v>26.85</v>
      </c>
      <c r="Y15" s="10">
        <v>27.47</v>
      </c>
      <c r="Z15" s="10">
        <v>25.95</v>
      </c>
      <c r="AA15" s="10">
        <v>26.29</v>
      </c>
      <c r="AB15" s="95">
        <v>5589000</v>
      </c>
      <c r="AC15" s="10">
        <v>26.29</v>
      </c>
      <c r="AD15" s="2">
        <f t="shared" si="0"/>
        <v>1.5199999999999996</v>
      </c>
      <c r="AE15" s="138">
        <f t="shared" si="1"/>
        <v>-2.3039762170196987E-2</v>
      </c>
    </row>
    <row r="16" spans="1:31" x14ac:dyDescent="0.25">
      <c r="H16" s="72"/>
      <c r="W16" s="133">
        <v>42534</v>
      </c>
      <c r="X16" s="10">
        <v>27.22</v>
      </c>
      <c r="Y16" s="10">
        <v>28.08</v>
      </c>
      <c r="Z16" s="10">
        <v>26.89</v>
      </c>
      <c r="AA16" s="10">
        <v>26.91</v>
      </c>
      <c r="AB16" s="95">
        <v>4073000</v>
      </c>
      <c r="AC16" s="10">
        <v>26.91</v>
      </c>
      <c r="AD16" s="2">
        <f t="shared" si="0"/>
        <v>1.1899999999999977</v>
      </c>
      <c r="AE16" s="138">
        <f t="shared" si="1"/>
        <v>-2.2246941045606095E-3</v>
      </c>
    </row>
    <row r="17" spans="1:31" x14ac:dyDescent="0.25">
      <c r="W17" s="133">
        <v>42531</v>
      </c>
      <c r="X17" s="10">
        <v>27.21</v>
      </c>
      <c r="Y17" s="10">
        <v>27.46</v>
      </c>
      <c r="Z17" s="10">
        <v>26.62</v>
      </c>
      <c r="AA17" s="10">
        <v>26.97</v>
      </c>
      <c r="AB17" s="95">
        <v>5135600</v>
      </c>
      <c r="AC17" s="10">
        <v>26.97</v>
      </c>
      <c r="AD17" s="2">
        <f t="shared" si="0"/>
        <v>0.83999999999999986</v>
      </c>
      <c r="AE17" s="138">
        <f t="shared" si="1"/>
        <v>-2.0341445695604921E-2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28.05</v>
      </c>
      <c r="Y18" s="10">
        <v>28.13</v>
      </c>
      <c r="Z18" s="10">
        <v>27.11</v>
      </c>
      <c r="AA18" s="10">
        <v>27.53</v>
      </c>
      <c r="AB18" s="95">
        <v>5002900</v>
      </c>
      <c r="AC18" s="10">
        <v>27.53</v>
      </c>
      <c r="AD18" s="2">
        <f t="shared" si="0"/>
        <v>1.0199999999999996</v>
      </c>
      <c r="AE18" s="138">
        <f t="shared" si="1"/>
        <v>-1.7487508922198414E-2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42529</v>
      </c>
      <c r="X19" s="10">
        <v>29.3</v>
      </c>
      <c r="Y19" s="10">
        <v>29.46</v>
      </c>
      <c r="Z19" s="10">
        <v>27.63</v>
      </c>
      <c r="AA19" s="10">
        <v>28.02</v>
      </c>
      <c r="AB19" s="95">
        <v>6700200</v>
      </c>
      <c r="AC19" s="10">
        <v>28.02</v>
      </c>
      <c r="AD19" s="2">
        <f t="shared" si="0"/>
        <v>1.8300000000000018</v>
      </c>
      <c r="AE19" s="138">
        <f t="shared" si="1"/>
        <v>-3.4791594901825706E-2</v>
      </c>
    </row>
    <row r="20" spans="1:31" x14ac:dyDescent="0.25">
      <c r="W20" s="133">
        <v>42528</v>
      </c>
      <c r="X20" s="10">
        <v>28.52</v>
      </c>
      <c r="Y20" s="10">
        <v>29.39</v>
      </c>
      <c r="Z20" s="10">
        <v>28.47</v>
      </c>
      <c r="AA20" s="10">
        <v>29.03</v>
      </c>
      <c r="AB20" s="95">
        <v>6579700</v>
      </c>
      <c r="AC20" s="10">
        <v>29.03</v>
      </c>
      <c r="AD20" s="2">
        <f t="shared" si="0"/>
        <v>0.92000000000000171</v>
      </c>
      <c r="AE20" s="138">
        <f t="shared" si="1"/>
        <v>2.3624823695345576E-2</v>
      </c>
    </row>
    <row r="21" spans="1:31" x14ac:dyDescent="0.25">
      <c r="W21" s="133">
        <v>42527</v>
      </c>
      <c r="X21" s="10">
        <v>26.85</v>
      </c>
      <c r="Y21" s="10">
        <v>28.49</v>
      </c>
      <c r="Z21" s="10">
        <v>26.75</v>
      </c>
      <c r="AA21" s="10">
        <v>28.36</v>
      </c>
      <c r="AB21" s="95">
        <v>7450700</v>
      </c>
      <c r="AC21" s="10">
        <v>28.36</v>
      </c>
      <c r="AD21" s="2">
        <f t="shared" si="0"/>
        <v>1.7399999999999984</v>
      </c>
      <c r="AE21" s="138">
        <f t="shared" si="1"/>
        <v>6.2172284644194775E-2</v>
      </c>
    </row>
    <row r="22" spans="1:31" x14ac:dyDescent="0.25">
      <c r="W22" s="133">
        <v>42524</v>
      </c>
      <c r="X22" s="10">
        <v>25.28</v>
      </c>
      <c r="Y22" s="10">
        <v>26.73</v>
      </c>
      <c r="Z22" s="10">
        <v>25.25</v>
      </c>
      <c r="AA22" s="10">
        <v>26.7</v>
      </c>
      <c r="AB22" s="95">
        <v>6587600</v>
      </c>
      <c r="AC22" s="10">
        <v>26.7</v>
      </c>
      <c r="AD22" s="2">
        <f t="shared" si="0"/>
        <v>1.4800000000000004</v>
      </c>
      <c r="AE22" s="138">
        <f t="shared" si="1"/>
        <v>4.0935672514619936E-2</v>
      </c>
    </row>
    <row r="23" spans="1:31" x14ac:dyDescent="0.25">
      <c r="W23" s="133">
        <v>42523</v>
      </c>
      <c r="X23" s="10">
        <v>25.29</v>
      </c>
      <c r="Y23" s="10">
        <v>26</v>
      </c>
      <c r="Z23" s="10">
        <v>25.12</v>
      </c>
      <c r="AA23" s="10">
        <v>25.65</v>
      </c>
      <c r="AB23" s="95">
        <v>7305900</v>
      </c>
      <c r="AC23" s="10">
        <v>25.65</v>
      </c>
      <c r="AD23" s="2">
        <f t="shared" si="0"/>
        <v>0.87999999999999901</v>
      </c>
      <c r="AE23" s="138">
        <f t="shared" si="1"/>
        <v>1.6646848989298357E-2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25</v>
      </c>
      <c r="Y24" s="10">
        <v>25.31</v>
      </c>
      <c r="Z24" s="10">
        <v>24.42</v>
      </c>
      <c r="AA24" s="10">
        <v>25.23</v>
      </c>
      <c r="AB24" s="95">
        <v>7758900</v>
      </c>
      <c r="AC24" s="10">
        <v>25.23</v>
      </c>
      <c r="AD24" s="2">
        <f t="shared" si="0"/>
        <v>0.88999999999999702</v>
      </c>
      <c r="AE24" s="138">
        <f t="shared" si="1"/>
        <v>0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42521</v>
      </c>
      <c r="X25" s="10">
        <v>25.47</v>
      </c>
      <c r="Y25" s="10">
        <v>25.47</v>
      </c>
      <c r="Z25" s="10">
        <v>24.75</v>
      </c>
      <c r="AA25" s="10">
        <v>25.23</v>
      </c>
      <c r="AB25" s="95">
        <v>7570700</v>
      </c>
      <c r="AC25" s="10">
        <v>25.23</v>
      </c>
      <c r="AD25" s="2">
        <f t="shared" si="0"/>
        <v>0.71999999999999886</v>
      </c>
      <c r="AE25" s="138" t="e">
        <f t="shared" si="1"/>
        <v>#DIV/0!</v>
      </c>
    </row>
    <row r="26" spans="1:31" x14ac:dyDescent="0.25">
      <c r="B26" s="200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42">
        <f>(E26-D26)/D26</f>
        <v>1.0400000000000062E-2</v>
      </c>
      <c r="I26" s="40"/>
      <c r="W26" s="133">
        <v>42521</v>
      </c>
      <c r="X26" s="10" t="s">
        <v>322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0">
        <v>42552</v>
      </c>
      <c r="C27" s="10">
        <v>100</v>
      </c>
      <c r="D27" s="40">
        <v>25</v>
      </c>
      <c r="E27" s="40">
        <v>26.57</v>
      </c>
      <c r="F27" s="40">
        <f>C27*(E27-D27)</f>
        <v>157.00000000000003</v>
      </c>
      <c r="G27" s="40">
        <f>D27*C27</f>
        <v>2500</v>
      </c>
      <c r="H27" s="242">
        <f>(E27-D27)/D27</f>
        <v>6.2800000000000009E-2</v>
      </c>
      <c r="I27" s="40"/>
      <c r="W27" s="133">
        <v>42517</v>
      </c>
      <c r="X27" s="10">
        <v>26.17</v>
      </c>
      <c r="Y27" s="10">
        <v>26.27</v>
      </c>
      <c r="Z27" s="10">
        <v>25.61</v>
      </c>
      <c r="AA27" s="10">
        <v>25.69</v>
      </c>
      <c r="AB27" s="95">
        <v>3800000</v>
      </c>
      <c r="AC27" s="10">
        <v>25.42</v>
      </c>
      <c r="AD27" s="2">
        <f t="shared" si="0"/>
        <v>0.66000000000000014</v>
      </c>
      <c r="AE27" s="138">
        <f t="shared" si="1"/>
        <v>-1.6634429400386841E-2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42516</v>
      </c>
      <c r="X28" s="10">
        <v>26.68</v>
      </c>
      <c r="Y28" s="10">
        <v>26.81</v>
      </c>
      <c r="Z28" s="10">
        <v>26</v>
      </c>
      <c r="AA28" s="10">
        <v>26.13</v>
      </c>
      <c r="AB28" s="95">
        <v>5229100</v>
      </c>
      <c r="AC28" s="10">
        <v>25.85</v>
      </c>
      <c r="AD28" s="2">
        <f t="shared" si="0"/>
        <v>0.80999999999999872</v>
      </c>
      <c r="AE28" s="138">
        <f t="shared" si="1"/>
        <v>-1.3735215566577641E-2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42515</v>
      </c>
      <c r="X29" s="10">
        <v>26.14</v>
      </c>
      <c r="Y29" s="10">
        <v>26.63</v>
      </c>
      <c r="Z29" s="10">
        <v>26.03</v>
      </c>
      <c r="AA29" s="10">
        <v>26.49</v>
      </c>
      <c r="AB29" s="95">
        <v>5039200</v>
      </c>
      <c r="AC29" s="10">
        <v>26.21</v>
      </c>
      <c r="AD29" s="2">
        <f t="shared" si="0"/>
        <v>0.59999999999999787</v>
      </c>
      <c r="AE29" s="138">
        <f t="shared" si="1"/>
        <v>2.0638629283489252E-2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42514</v>
      </c>
      <c r="X30" s="10">
        <v>26.51</v>
      </c>
      <c r="Y30" s="10">
        <v>26.59</v>
      </c>
      <c r="Z30" s="10">
        <v>25.84</v>
      </c>
      <c r="AA30" s="10">
        <v>25.96</v>
      </c>
      <c r="AB30" s="95">
        <v>4216500</v>
      </c>
      <c r="AC30" s="10">
        <v>25.68</v>
      </c>
      <c r="AD30" s="2">
        <f t="shared" si="0"/>
        <v>0.75</v>
      </c>
      <c r="AE30" s="138">
        <f t="shared" si="1"/>
        <v>-1.3446023818670771E-2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42513</v>
      </c>
      <c r="X31" s="10">
        <v>25.8</v>
      </c>
      <c r="Y31" s="10">
        <v>26.72</v>
      </c>
      <c r="Z31" s="10">
        <v>25.65</v>
      </c>
      <c r="AA31" s="10">
        <v>26.31</v>
      </c>
      <c r="AB31" s="95">
        <v>4993100</v>
      </c>
      <c r="AC31" s="10">
        <v>26.03</v>
      </c>
      <c r="AD31" s="2">
        <f t="shared" si="0"/>
        <v>1.0700000000000003</v>
      </c>
      <c r="AE31" s="138">
        <f t="shared" si="1"/>
        <v>1.4419329696024885E-2</v>
      </c>
    </row>
    <row r="32" spans="1:31" x14ac:dyDescent="0.25">
      <c r="W32" s="133">
        <v>42510</v>
      </c>
      <c r="X32" s="10">
        <v>25.78</v>
      </c>
      <c r="Y32" s="10">
        <v>26.36</v>
      </c>
      <c r="Z32" s="10">
        <v>25.7</v>
      </c>
      <c r="AA32" s="10">
        <v>25.94</v>
      </c>
      <c r="AB32" s="95">
        <v>4125100</v>
      </c>
      <c r="AC32" s="10">
        <v>25.66</v>
      </c>
      <c r="AD32" s="2">
        <f t="shared" si="0"/>
        <v>0.66000000000000014</v>
      </c>
      <c r="AE32" s="138">
        <f t="shared" si="1"/>
        <v>1.0236220472441104E-2</v>
      </c>
    </row>
    <row r="33" spans="15:31" x14ac:dyDescent="0.25">
      <c r="W33" s="133">
        <v>42509</v>
      </c>
      <c r="X33" s="10">
        <v>25.22</v>
      </c>
      <c r="Y33" s="10">
        <v>25.82</v>
      </c>
      <c r="Z33" s="10">
        <v>25.05</v>
      </c>
      <c r="AA33" s="10">
        <v>25.67</v>
      </c>
      <c r="AB33" s="95">
        <v>4506600</v>
      </c>
      <c r="AC33" s="10">
        <v>25.4</v>
      </c>
      <c r="AD33" s="2">
        <f t="shared" si="0"/>
        <v>0.76999999999999957</v>
      </c>
      <c r="AE33" s="138">
        <f t="shared" si="1"/>
        <v>1.7628205128205066E-2</v>
      </c>
    </row>
    <row r="34" spans="15:31" x14ac:dyDescent="0.25">
      <c r="W34" s="133">
        <v>42508</v>
      </c>
      <c r="X34" s="10">
        <v>25.95</v>
      </c>
      <c r="Y34" s="10">
        <v>26.55</v>
      </c>
      <c r="Z34" s="10">
        <v>25.1</v>
      </c>
      <c r="AA34" s="10">
        <v>25.23</v>
      </c>
      <c r="AB34" s="95">
        <v>4776900</v>
      </c>
      <c r="AC34" s="10">
        <v>24.96</v>
      </c>
      <c r="AD34" s="2">
        <f t="shared" si="0"/>
        <v>1.4499999999999993</v>
      </c>
      <c r="AE34" s="138">
        <f t="shared" si="1"/>
        <v>-3.703703703703709E-2</v>
      </c>
    </row>
    <row r="35" spans="15:31" x14ac:dyDescent="0.25">
      <c r="W35" s="133">
        <v>42507</v>
      </c>
      <c r="X35" s="10">
        <v>25.78</v>
      </c>
      <c r="Y35" s="10">
        <v>26.59</v>
      </c>
      <c r="Z35" s="10">
        <v>25.67</v>
      </c>
      <c r="AA35" s="10">
        <v>26.2</v>
      </c>
      <c r="AB35" s="95">
        <v>5543600</v>
      </c>
      <c r="AC35" s="10">
        <v>25.92</v>
      </c>
      <c r="AD35" s="2">
        <f t="shared" si="0"/>
        <v>0.91999999999999815</v>
      </c>
      <c r="AE35" s="138">
        <f t="shared" si="1"/>
        <v>1.5673981191222763E-2</v>
      </c>
    </row>
    <row r="36" spans="15:31" x14ac:dyDescent="0.25">
      <c r="W36" s="133">
        <v>42506</v>
      </c>
      <c r="X36" s="10">
        <v>25.03</v>
      </c>
      <c r="Y36" s="10">
        <v>25.89</v>
      </c>
      <c r="Z36" s="10">
        <v>25.01</v>
      </c>
      <c r="AA36" s="10">
        <v>25.8</v>
      </c>
      <c r="AB36" s="95">
        <v>4577500</v>
      </c>
      <c r="AC36" s="10">
        <v>25.52</v>
      </c>
      <c r="AD36" s="2">
        <f t="shared" si="0"/>
        <v>0.87999999999999901</v>
      </c>
      <c r="AE36" s="138">
        <f t="shared" si="1"/>
        <v>3.8665038665038676E-2</v>
      </c>
    </row>
    <row r="37" spans="15:31" x14ac:dyDescent="0.25">
      <c r="W37" s="133">
        <v>42503</v>
      </c>
      <c r="X37" s="10">
        <v>25.31</v>
      </c>
      <c r="Y37" s="10">
        <v>25.6</v>
      </c>
      <c r="Z37" s="10">
        <v>24.75</v>
      </c>
      <c r="AA37" s="10">
        <v>24.84</v>
      </c>
      <c r="AB37" s="95">
        <v>4880000</v>
      </c>
      <c r="AC37" s="10">
        <v>24.57</v>
      </c>
      <c r="AD37" s="2">
        <f t="shared" si="0"/>
        <v>0.85000000000000142</v>
      </c>
      <c r="AE37" s="138">
        <f t="shared" si="1"/>
        <v>-2.3837902264600808E-2</v>
      </c>
    </row>
    <row r="38" spans="15:31" x14ac:dyDescent="0.25">
      <c r="W38" s="133">
        <v>42502</v>
      </c>
      <c r="X38" s="10">
        <v>26.68</v>
      </c>
      <c r="Y38" s="10">
        <v>26.9</v>
      </c>
      <c r="Z38" s="10">
        <v>25.38</v>
      </c>
      <c r="AA38" s="10">
        <v>25.44</v>
      </c>
      <c r="AB38" s="95">
        <v>5245500</v>
      </c>
      <c r="AC38" s="10">
        <v>25.17</v>
      </c>
      <c r="AD38" s="2">
        <f t="shared" si="0"/>
        <v>1.5199999999999996</v>
      </c>
      <c r="AE38" s="138">
        <f t="shared" si="1"/>
        <v>-2.4040325707638477E-2</v>
      </c>
    </row>
    <row r="39" spans="15:31" x14ac:dyDescent="0.25">
      <c r="W39" s="133">
        <v>42501</v>
      </c>
      <c r="X39" s="10">
        <v>26.05</v>
      </c>
      <c r="Y39" s="10">
        <v>26.67</v>
      </c>
      <c r="Z39" s="10">
        <v>25.67</v>
      </c>
      <c r="AA39" s="10">
        <v>26.07</v>
      </c>
      <c r="AB39" s="95">
        <v>6846100</v>
      </c>
      <c r="AC39" s="10">
        <v>25.79</v>
      </c>
      <c r="AD39" s="2">
        <f t="shared" si="0"/>
        <v>1</v>
      </c>
      <c r="AE39" s="138">
        <f t="shared" si="1"/>
        <v>3.8789759503488064E-4</v>
      </c>
    </row>
    <row r="40" spans="15:31" ht="20.25" thickBot="1" x14ac:dyDescent="0.35">
      <c r="O40" s="495" t="s">
        <v>78</v>
      </c>
      <c r="P40" s="495"/>
      <c r="W40" s="133">
        <v>42500</v>
      </c>
      <c r="X40" s="10">
        <v>25.03</v>
      </c>
      <c r="Y40" s="10">
        <v>26.18</v>
      </c>
      <c r="Z40" s="10">
        <v>24.81</v>
      </c>
      <c r="AA40" s="10">
        <v>26.06</v>
      </c>
      <c r="AB40" s="95">
        <v>5092300</v>
      </c>
      <c r="AC40" s="10">
        <v>25.78</v>
      </c>
      <c r="AD40" s="2">
        <f t="shared" si="0"/>
        <v>1.370000000000001</v>
      </c>
      <c r="AE40" s="138">
        <f t="shared" si="1"/>
        <v>4.5417680454176823E-2</v>
      </c>
    </row>
    <row r="41" spans="15:31" ht="15.75" thickTop="1" x14ac:dyDescent="0.25">
      <c r="O41" s="83">
        <v>1.1000000000000001</v>
      </c>
      <c r="P41" s="83">
        <f>O41*$Q$4</f>
        <v>29.227000000000004</v>
      </c>
      <c r="Q41" s="2"/>
      <c r="W41" s="133">
        <v>42499</v>
      </c>
      <c r="X41" s="10">
        <v>25.74</v>
      </c>
      <c r="Y41" s="10">
        <v>25.74</v>
      </c>
      <c r="Z41" s="10">
        <v>24.91</v>
      </c>
      <c r="AA41" s="10">
        <v>24.93</v>
      </c>
      <c r="AB41" s="95">
        <v>5396600</v>
      </c>
      <c r="AC41" s="10">
        <v>24.66</v>
      </c>
      <c r="AD41" s="2">
        <f t="shared" si="0"/>
        <v>0.82999999999999829</v>
      </c>
      <c r="AE41" s="138">
        <f t="shared" si="1"/>
        <v>-4.0840140023337246E-2</v>
      </c>
    </row>
    <row r="42" spans="15:31" ht="20.25" thickBot="1" x14ac:dyDescent="0.35">
      <c r="O42" s="83">
        <v>1.0900000000000001</v>
      </c>
      <c r="P42" s="83">
        <f t="shared" ref="P42:P61" si="3">O42*$Q$4</f>
        <v>28.961300000000001</v>
      </c>
      <c r="Q42" s="2"/>
      <c r="T42" s="91" t="s">
        <v>113</v>
      </c>
      <c r="W42" s="133">
        <v>42496</v>
      </c>
      <c r="X42" s="10">
        <v>25.92</v>
      </c>
      <c r="Y42" s="10">
        <v>26.45</v>
      </c>
      <c r="Z42" s="10">
        <v>25.84</v>
      </c>
      <c r="AA42" s="10">
        <v>25.99</v>
      </c>
      <c r="AB42" s="95">
        <v>3612900</v>
      </c>
      <c r="AC42" s="10">
        <v>25.71</v>
      </c>
      <c r="AD42" s="2">
        <f t="shared" si="0"/>
        <v>0.60999999999999943</v>
      </c>
      <c r="AE42" s="138">
        <f t="shared" si="1"/>
        <v>-3.4883720930232176E-3</v>
      </c>
    </row>
    <row r="43" spans="15:31" ht="15.75" thickTop="1" x14ac:dyDescent="0.25">
      <c r="O43" s="83">
        <v>1.08</v>
      </c>
      <c r="P43" s="83">
        <f t="shared" si="3"/>
        <v>28.695600000000002</v>
      </c>
      <c r="Q43" s="2"/>
      <c r="T43" s="128" t="s">
        <v>98</v>
      </c>
      <c r="U43" s="129">
        <v>26.18</v>
      </c>
      <c r="W43" s="133">
        <v>42495</v>
      </c>
      <c r="X43" s="10">
        <v>27.28</v>
      </c>
      <c r="Y43" s="10">
        <v>27.33</v>
      </c>
      <c r="Z43" s="10">
        <v>25.96</v>
      </c>
      <c r="AA43" s="10">
        <v>26.08</v>
      </c>
      <c r="AB43" s="95">
        <v>6181000</v>
      </c>
      <c r="AC43" s="10">
        <v>25.8</v>
      </c>
      <c r="AD43" s="2">
        <f t="shared" si="0"/>
        <v>1.3699999999999974</v>
      </c>
      <c r="AE43" s="138">
        <f t="shared" si="1"/>
        <v>-3.8031319910514561E-2</v>
      </c>
    </row>
    <row r="44" spans="15:31" x14ac:dyDescent="0.25">
      <c r="O44" s="83">
        <v>1.07</v>
      </c>
      <c r="P44" s="83">
        <f t="shared" si="3"/>
        <v>28.429900000000004</v>
      </c>
      <c r="Q44" s="2"/>
      <c r="T44" s="93" t="s">
        <v>99</v>
      </c>
      <c r="U44" s="130">
        <v>26.03</v>
      </c>
      <c r="W44" s="133">
        <v>42494</v>
      </c>
      <c r="X44" s="10">
        <v>27.07</v>
      </c>
      <c r="Y44" s="10">
        <v>27.89</v>
      </c>
      <c r="Z44" s="10">
        <v>26.04</v>
      </c>
      <c r="AA44" s="10">
        <v>27.11</v>
      </c>
      <c r="AB44" s="95">
        <v>7040800</v>
      </c>
      <c r="AC44" s="10">
        <v>26.82</v>
      </c>
      <c r="AD44" s="2">
        <f t="shared" si="0"/>
        <v>1.8500000000000014</v>
      </c>
      <c r="AE44" s="138">
        <f t="shared" si="1"/>
        <v>-1.4695077149154967E-2</v>
      </c>
    </row>
    <row r="45" spans="15:31" x14ac:dyDescent="0.25">
      <c r="O45" s="83">
        <v>1.06</v>
      </c>
      <c r="P45" s="83">
        <f t="shared" si="3"/>
        <v>28.164200000000001</v>
      </c>
      <c r="Q45" s="2"/>
      <c r="T45" s="93" t="s">
        <v>100</v>
      </c>
      <c r="U45" s="130" t="s">
        <v>499</v>
      </c>
      <c r="W45" s="133">
        <v>42493</v>
      </c>
      <c r="X45" s="10">
        <v>28.19</v>
      </c>
      <c r="Y45" s="10">
        <v>28.39</v>
      </c>
      <c r="Z45" s="10">
        <v>27.41</v>
      </c>
      <c r="AA45" s="10">
        <v>27.51</v>
      </c>
      <c r="AB45" s="95">
        <v>4966100</v>
      </c>
      <c r="AC45" s="10">
        <v>27.22</v>
      </c>
      <c r="AD45" s="2">
        <f t="shared" si="0"/>
        <v>0.98000000000000043</v>
      </c>
      <c r="AE45" s="138">
        <f t="shared" si="1"/>
        <v>-3.5093938319744833E-2</v>
      </c>
    </row>
    <row r="46" spans="15:31" x14ac:dyDescent="0.25">
      <c r="O46" s="83">
        <v>1.05</v>
      </c>
      <c r="P46" s="83">
        <f t="shared" si="3"/>
        <v>27.898500000000002</v>
      </c>
      <c r="Q46" s="2"/>
      <c r="T46" s="93" t="s">
        <v>101</v>
      </c>
      <c r="U46" s="130" t="s">
        <v>500</v>
      </c>
      <c r="W46" s="133">
        <v>42492</v>
      </c>
      <c r="X46" s="10">
        <v>28.27</v>
      </c>
      <c r="Y46" s="10">
        <v>28.59</v>
      </c>
      <c r="Z46" s="10">
        <v>27.43</v>
      </c>
      <c r="AA46" s="10">
        <v>28.52</v>
      </c>
      <c r="AB46" s="95">
        <v>5288000</v>
      </c>
      <c r="AC46" s="10">
        <v>28.21</v>
      </c>
      <c r="AD46" s="2">
        <f t="shared" si="0"/>
        <v>1.1600000000000001</v>
      </c>
      <c r="AE46" s="138">
        <f t="shared" si="1"/>
        <v>1.8779342723004744E-2</v>
      </c>
    </row>
    <row r="47" spans="15:31" x14ac:dyDescent="0.25">
      <c r="O47" s="83">
        <v>1.04</v>
      </c>
      <c r="P47" s="83">
        <f t="shared" si="3"/>
        <v>27.6328</v>
      </c>
      <c r="Q47" s="2"/>
      <c r="T47" s="93" t="s">
        <v>102</v>
      </c>
      <c r="U47" s="130">
        <v>26.57</v>
      </c>
      <c r="W47" s="133">
        <v>42489</v>
      </c>
      <c r="X47" s="10">
        <v>28.42</v>
      </c>
      <c r="Y47" s="10">
        <v>28.74</v>
      </c>
      <c r="Z47" s="10">
        <v>27.7</v>
      </c>
      <c r="AA47" s="10">
        <v>27.99</v>
      </c>
      <c r="AB47" s="95">
        <v>7335500</v>
      </c>
      <c r="AC47" s="10">
        <v>27.69</v>
      </c>
      <c r="AD47" s="2">
        <f t="shared" si="0"/>
        <v>1.0399999999999991</v>
      </c>
      <c r="AE47" s="138">
        <f t="shared" si="1"/>
        <v>-2.0169851380042458E-2</v>
      </c>
    </row>
    <row r="48" spans="15:31" x14ac:dyDescent="0.25">
      <c r="O48" s="83">
        <v>1.03</v>
      </c>
      <c r="P48" s="83">
        <f t="shared" si="3"/>
        <v>27.367100000000001</v>
      </c>
      <c r="Q48" s="2"/>
      <c r="T48" s="93" t="s">
        <v>103</v>
      </c>
      <c r="U48" s="130">
        <v>-0.68668799999999997</v>
      </c>
      <c r="W48" s="133">
        <v>42488</v>
      </c>
      <c r="X48" s="10">
        <v>27.98</v>
      </c>
      <c r="Y48" s="10">
        <v>29.26</v>
      </c>
      <c r="Z48" s="10">
        <v>27.52</v>
      </c>
      <c r="AA48" s="10">
        <v>28.57</v>
      </c>
      <c r="AB48" s="95">
        <v>7435600</v>
      </c>
      <c r="AC48" s="10">
        <v>28.26</v>
      </c>
      <c r="AD48" s="2">
        <f t="shared" si="0"/>
        <v>1.740000000000002</v>
      </c>
      <c r="AE48" s="138">
        <f t="shared" si="1"/>
        <v>1.0626992561104665E-3</v>
      </c>
    </row>
    <row r="49" spans="15:31" x14ac:dyDescent="0.25">
      <c r="O49" s="83">
        <v>1.02</v>
      </c>
      <c r="P49" s="83">
        <f t="shared" si="3"/>
        <v>27.101400000000002</v>
      </c>
      <c r="Q49" s="2"/>
      <c r="T49" s="93" t="s">
        <v>104</v>
      </c>
      <c r="U49" s="130" t="s">
        <v>320</v>
      </c>
      <c r="W49" s="133">
        <v>42487</v>
      </c>
      <c r="X49" s="10">
        <v>28.58</v>
      </c>
      <c r="Y49" s="10">
        <v>28.83</v>
      </c>
      <c r="Z49" s="10">
        <v>28.24</v>
      </c>
      <c r="AA49" s="10">
        <v>28.54</v>
      </c>
      <c r="AB49" s="95">
        <v>5928000</v>
      </c>
      <c r="AC49" s="10">
        <v>28.23</v>
      </c>
      <c r="AD49" s="2">
        <f t="shared" si="0"/>
        <v>0.58999999999999986</v>
      </c>
      <c r="AE49" s="138">
        <f t="shared" si="1"/>
        <v>-3.5410764872512157E-4</v>
      </c>
    </row>
    <row r="50" spans="15:31" x14ac:dyDescent="0.25">
      <c r="O50" s="83">
        <v>1.01</v>
      </c>
      <c r="P50" s="83">
        <f t="shared" si="3"/>
        <v>26.835699999999999</v>
      </c>
      <c r="Q50" s="2"/>
      <c r="T50" s="93"/>
      <c r="U50" s="130"/>
      <c r="W50" s="133">
        <v>42486</v>
      </c>
      <c r="X50" s="10">
        <v>28.34</v>
      </c>
      <c r="Y50" s="10">
        <v>28.69</v>
      </c>
      <c r="Z50" s="10">
        <v>27.72</v>
      </c>
      <c r="AA50" s="10">
        <v>28.55</v>
      </c>
      <c r="AB50" s="95">
        <v>3989600</v>
      </c>
      <c r="AC50" s="10">
        <v>28.24</v>
      </c>
      <c r="AD50" s="2">
        <f t="shared" si="0"/>
        <v>0.97000000000000242</v>
      </c>
      <c r="AE50" s="138">
        <f t="shared" si="1"/>
        <v>9.2923516797711603E-3</v>
      </c>
    </row>
    <row r="51" spans="15:31" x14ac:dyDescent="0.25">
      <c r="O51" s="83">
        <v>1</v>
      </c>
      <c r="P51" s="83">
        <f t="shared" si="3"/>
        <v>26.57</v>
      </c>
      <c r="Q51" s="2"/>
      <c r="T51" s="93" t="s">
        <v>105</v>
      </c>
      <c r="U51" s="130" t="s">
        <v>501</v>
      </c>
      <c r="W51" s="133">
        <v>42485</v>
      </c>
      <c r="X51" s="10">
        <v>28.28</v>
      </c>
      <c r="Y51" s="10">
        <v>29.16</v>
      </c>
      <c r="Z51" s="10">
        <v>28.09</v>
      </c>
      <c r="AA51" s="10">
        <v>28.28</v>
      </c>
      <c r="AB51" s="95">
        <v>4030800</v>
      </c>
      <c r="AC51" s="10">
        <v>27.98</v>
      </c>
      <c r="AD51" s="2">
        <f t="shared" si="0"/>
        <v>1.0700000000000003</v>
      </c>
      <c r="AE51" s="138">
        <f t="shared" si="1"/>
        <v>-9.2067988668554923E-3</v>
      </c>
    </row>
    <row r="52" spans="15:31" x14ac:dyDescent="0.25">
      <c r="O52" s="83">
        <v>0.99</v>
      </c>
      <c r="P52" s="83">
        <f t="shared" si="3"/>
        <v>26.304300000000001</v>
      </c>
      <c r="Q52" s="2"/>
      <c r="T52" s="93" t="s">
        <v>106</v>
      </c>
      <c r="U52" s="130" t="s">
        <v>502</v>
      </c>
      <c r="W52" s="133">
        <v>42482</v>
      </c>
      <c r="X52" s="10">
        <v>28.8</v>
      </c>
      <c r="Y52" s="10">
        <v>29.17</v>
      </c>
      <c r="Z52" s="10">
        <v>28.38</v>
      </c>
      <c r="AA52" s="10">
        <v>28.55</v>
      </c>
      <c r="AB52" s="95">
        <v>3495000</v>
      </c>
      <c r="AC52" s="10">
        <v>28.24</v>
      </c>
      <c r="AD52" s="2">
        <f t="shared" si="0"/>
        <v>0.7900000000000027</v>
      </c>
      <c r="AE52" s="138">
        <f t="shared" si="1"/>
        <v>-5.6338028169014009E-3</v>
      </c>
    </row>
    <row r="53" spans="15:31" x14ac:dyDescent="0.25">
      <c r="O53" s="83">
        <v>0.98</v>
      </c>
      <c r="P53" s="83">
        <f t="shared" si="3"/>
        <v>26.038599999999999</v>
      </c>
      <c r="Q53" s="2"/>
      <c r="T53" s="93" t="s">
        <v>107</v>
      </c>
      <c r="U53" s="131">
        <v>3845867</v>
      </c>
      <c r="W53" s="133">
        <v>42481</v>
      </c>
      <c r="X53" s="10">
        <v>28.84</v>
      </c>
      <c r="Y53" s="10">
        <v>29.66</v>
      </c>
      <c r="Z53" s="10">
        <v>28.59</v>
      </c>
      <c r="AA53" s="10">
        <v>28.71</v>
      </c>
      <c r="AB53" s="95">
        <v>5772600</v>
      </c>
      <c r="AC53" s="10">
        <v>28.4</v>
      </c>
      <c r="AD53" s="2">
        <f t="shared" si="0"/>
        <v>1.0700000000000003</v>
      </c>
      <c r="AE53" s="138">
        <f t="shared" si="1"/>
        <v>6.735200283587206E-3</v>
      </c>
    </row>
    <row r="54" spans="15:31" x14ac:dyDescent="0.25">
      <c r="O54" s="83">
        <v>0.97</v>
      </c>
      <c r="P54" s="83">
        <f t="shared" si="3"/>
        <v>25.7729</v>
      </c>
      <c r="T54" s="93" t="s">
        <v>110</v>
      </c>
      <c r="U54" s="131">
        <v>5503790</v>
      </c>
      <c r="W54" s="133">
        <v>42480</v>
      </c>
      <c r="X54" s="10">
        <v>28.5</v>
      </c>
      <c r="Y54" s="10">
        <v>28.93</v>
      </c>
      <c r="Z54" s="10">
        <v>28.06</v>
      </c>
      <c r="AA54" s="10">
        <v>28.52</v>
      </c>
      <c r="AB54" s="95">
        <v>6413600</v>
      </c>
      <c r="AC54" s="10">
        <v>28.21</v>
      </c>
      <c r="AD54" s="2">
        <f t="shared" si="0"/>
        <v>0.87000000000000099</v>
      </c>
      <c r="AE54" s="138">
        <f t="shared" si="1"/>
        <v>1.0386819484240695E-2</v>
      </c>
    </row>
    <row r="55" spans="15:31" x14ac:dyDescent="0.25">
      <c r="O55" s="83">
        <v>0.96</v>
      </c>
      <c r="P55" s="83">
        <f t="shared" si="3"/>
        <v>25.507200000000001</v>
      </c>
      <c r="T55" s="93" t="s">
        <v>108</v>
      </c>
      <c r="U55" s="130" t="s">
        <v>503</v>
      </c>
      <c r="W55" s="133">
        <v>42479</v>
      </c>
      <c r="X55" s="10">
        <v>26.44</v>
      </c>
      <c r="Y55" s="10">
        <v>28.25</v>
      </c>
      <c r="Z55" s="10">
        <v>26.38</v>
      </c>
      <c r="AA55" s="10">
        <v>28.22</v>
      </c>
      <c r="AB55" s="95">
        <v>7156900</v>
      </c>
      <c r="AC55" s="10">
        <v>27.92</v>
      </c>
      <c r="AD55" s="2">
        <f t="shared" si="0"/>
        <v>1.870000000000001</v>
      </c>
      <c r="AE55" s="138">
        <f t="shared" si="1"/>
        <v>6.483600305110615E-2</v>
      </c>
    </row>
    <row r="56" spans="15:31" x14ac:dyDescent="0.25">
      <c r="O56" s="83">
        <v>0.95</v>
      </c>
      <c r="P56" s="83">
        <f t="shared" si="3"/>
        <v>25.241499999999998</v>
      </c>
      <c r="T56" s="93" t="s">
        <v>111</v>
      </c>
      <c r="U56" s="130">
        <v>9.82</v>
      </c>
      <c r="W56" s="133">
        <v>42478</v>
      </c>
      <c r="X56" s="10">
        <v>25.96</v>
      </c>
      <c r="Y56" s="10">
        <v>26.72</v>
      </c>
      <c r="Z56" s="10">
        <v>25.8</v>
      </c>
      <c r="AA56" s="10">
        <v>26.5</v>
      </c>
      <c r="AB56" s="95">
        <v>4539900</v>
      </c>
      <c r="AC56" s="10">
        <v>26.22</v>
      </c>
      <c r="AD56" s="2">
        <f t="shared" si="0"/>
        <v>0.91999999999999815</v>
      </c>
      <c r="AE56" s="138">
        <f t="shared" si="1"/>
        <v>1.5098722415795685E-2</v>
      </c>
    </row>
    <row r="57" spans="15:31" x14ac:dyDescent="0.25">
      <c r="O57" s="83">
        <v>0.94</v>
      </c>
      <c r="P57" s="83">
        <f t="shared" si="3"/>
        <v>24.9758</v>
      </c>
      <c r="T57" s="93" t="s">
        <v>112</v>
      </c>
      <c r="U57" s="130">
        <v>2.71</v>
      </c>
      <c r="W57" s="133">
        <v>42475</v>
      </c>
      <c r="X57" s="10">
        <v>25.42</v>
      </c>
      <c r="Y57" s="10">
        <v>26.24</v>
      </c>
      <c r="Z57" s="10">
        <v>25.11</v>
      </c>
      <c r="AA57" s="10">
        <v>26.11</v>
      </c>
      <c r="AB57" s="95">
        <v>4706300</v>
      </c>
      <c r="AC57" s="10">
        <v>25.83</v>
      </c>
      <c r="AD57" s="2">
        <f t="shared" si="0"/>
        <v>1.129999999999999</v>
      </c>
      <c r="AE57" s="138">
        <f t="shared" si="1"/>
        <v>2.4999999999999911E-2</v>
      </c>
    </row>
    <row r="58" spans="15:31" x14ac:dyDescent="0.25">
      <c r="O58" s="83">
        <v>0.93</v>
      </c>
      <c r="P58" s="83">
        <f t="shared" si="3"/>
        <v>24.710100000000001</v>
      </c>
      <c r="T58" s="93" t="s">
        <v>109</v>
      </c>
      <c r="U58" s="130" t="s">
        <v>321</v>
      </c>
      <c r="W58" s="133">
        <v>42474</v>
      </c>
      <c r="X58" s="10">
        <v>26.02</v>
      </c>
      <c r="Y58" s="10">
        <v>26.11</v>
      </c>
      <c r="Z58" s="10">
        <v>25.18</v>
      </c>
      <c r="AA58" s="10">
        <v>25.47</v>
      </c>
      <c r="AB58" s="95">
        <v>6128300</v>
      </c>
      <c r="AC58" s="10">
        <v>25.2</v>
      </c>
      <c r="AD58" s="2">
        <f t="shared" si="0"/>
        <v>0.92999999999999972</v>
      </c>
      <c r="AE58" s="138">
        <f t="shared" si="1"/>
        <v>-3.9634146341463339E-2</v>
      </c>
    </row>
    <row r="59" spans="15:31" x14ac:dyDescent="0.25">
      <c r="O59" s="83">
        <v>0.92</v>
      </c>
      <c r="P59" s="83">
        <f t="shared" si="3"/>
        <v>24.444400000000002</v>
      </c>
      <c r="W59" s="133">
        <v>42473</v>
      </c>
      <c r="X59" s="10">
        <v>25.89</v>
      </c>
      <c r="Y59" s="10">
        <v>26.56</v>
      </c>
      <c r="Z59" s="10">
        <v>25.68</v>
      </c>
      <c r="AA59" s="10">
        <v>26.52</v>
      </c>
      <c r="AB59" s="95">
        <v>5014300</v>
      </c>
      <c r="AC59" s="10">
        <v>26.24</v>
      </c>
      <c r="AD59" s="2">
        <f t="shared" si="0"/>
        <v>0.87999999999999901</v>
      </c>
      <c r="AE59" s="138">
        <f t="shared" si="1"/>
        <v>3.8796516231195399E-2</v>
      </c>
    </row>
    <row r="60" spans="15:31" x14ac:dyDescent="0.25">
      <c r="O60" s="83">
        <v>0.91</v>
      </c>
      <c r="P60" s="83">
        <f t="shared" si="3"/>
        <v>24.178700000000003</v>
      </c>
      <c r="W60" s="133">
        <v>42472</v>
      </c>
      <c r="X60" s="10">
        <v>24.98</v>
      </c>
      <c r="Y60" s="10">
        <v>25.64</v>
      </c>
      <c r="Z60" s="10">
        <v>24.57</v>
      </c>
      <c r="AA60" s="10">
        <v>25.53</v>
      </c>
      <c r="AB60" s="95">
        <v>6008800</v>
      </c>
      <c r="AC60" s="10">
        <v>25.26</v>
      </c>
      <c r="AD60" s="2">
        <f t="shared" si="0"/>
        <v>1.0700000000000003</v>
      </c>
      <c r="AE60" s="138">
        <f t="shared" si="1"/>
        <v>2.6829268292682951E-2</v>
      </c>
    </row>
    <row r="61" spans="15:31" x14ac:dyDescent="0.25">
      <c r="O61" s="83">
        <v>0.9</v>
      </c>
      <c r="P61" s="83">
        <f t="shared" si="3"/>
        <v>23.913</v>
      </c>
      <c r="W61" s="133">
        <v>42471</v>
      </c>
      <c r="X61" s="10">
        <v>24.96</v>
      </c>
      <c r="Y61" s="10">
        <v>25.15</v>
      </c>
      <c r="Z61" s="10">
        <v>24.65</v>
      </c>
      <c r="AA61" s="10">
        <v>24.87</v>
      </c>
      <c r="AB61" s="95">
        <v>4243800</v>
      </c>
      <c r="AC61" s="10">
        <v>24.6</v>
      </c>
      <c r="AD61" s="2">
        <f t="shared" si="0"/>
        <v>0.5</v>
      </c>
      <c r="AE61" s="138">
        <f t="shared" si="1"/>
        <v>-3.6452004860266785E-3</v>
      </c>
    </row>
    <row r="62" spans="15:31" x14ac:dyDescent="0.25">
      <c r="W62" s="133">
        <v>42468</v>
      </c>
      <c r="X62" s="10">
        <v>25.11</v>
      </c>
      <c r="Y62" s="10">
        <v>25.67</v>
      </c>
      <c r="Z62" s="10">
        <v>24.87</v>
      </c>
      <c r="AA62" s="10">
        <v>24.96</v>
      </c>
      <c r="AB62" s="95">
        <v>3948000</v>
      </c>
      <c r="AC62" s="10">
        <v>24.69</v>
      </c>
      <c r="AD62" s="2">
        <f t="shared" si="0"/>
        <v>0.80000000000000071</v>
      </c>
      <c r="AE62" s="138">
        <f t="shared" si="1"/>
        <v>8.166598611678344E-3</v>
      </c>
    </row>
    <row r="63" spans="15:31" x14ac:dyDescent="0.25">
      <c r="W63" s="133">
        <v>42467</v>
      </c>
      <c r="X63" s="10">
        <v>25.19</v>
      </c>
      <c r="Y63" s="10">
        <v>25.4</v>
      </c>
      <c r="Z63" s="10">
        <v>24.52</v>
      </c>
      <c r="AA63" s="10">
        <v>24.75</v>
      </c>
      <c r="AB63" s="95">
        <v>4492300</v>
      </c>
      <c r="AC63" s="10">
        <v>24.49</v>
      </c>
      <c r="AD63" s="2">
        <f t="shared" si="0"/>
        <v>0.87999999999999901</v>
      </c>
      <c r="AE63" s="138">
        <f t="shared" si="1"/>
        <v>-2.5467568643056104E-2</v>
      </c>
    </row>
    <row r="64" spans="15:31" x14ac:dyDescent="0.25">
      <c r="W64" s="133">
        <v>42466</v>
      </c>
      <c r="X64" s="10">
        <v>25.41</v>
      </c>
      <c r="Y64" s="10">
        <v>25.5</v>
      </c>
      <c r="Z64" s="10">
        <v>24.52</v>
      </c>
      <c r="AA64" s="10">
        <v>25.4</v>
      </c>
      <c r="AB64" s="95">
        <v>4730500</v>
      </c>
      <c r="AC64" s="10">
        <v>25.13</v>
      </c>
      <c r="AD64" s="2">
        <f t="shared" si="0"/>
        <v>0.98000000000000043</v>
      </c>
      <c r="AE64" s="138">
        <f t="shared" si="1"/>
        <v>1.1952191235058418E-3</v>
      </c>
    </row>
    <row r="65" spans="23:31" x14ac:dyDescent="0.25">
      <c r="W65" s="133">
        <v>42465</v>
      </c>
      <c r="X65" s="10">
        <v>25.6</v>
      </c>
      <c r="Y65" s="10">
        <v>25.8</v>
      </c>
      <c r="Z65" s="10">
        <v>25.17</v>
      </c>
      <c r="AA65" s="10">
        <v>25.37</v>
      </c>
      <c r="AB65" s="95">
        <v>3911900</v>
      </c>
      <c r="AC65" s="10">
        <v>25.1</v>
      </c>
      <c r="AD65" s="2">
        <f t="shared" si="0"/>
        <v>0.62999999999999901</v>
      </c>
      <c r="AE65" s="138">
        <f t="shared" si="1"/>
        <v>-1.684292988640812E-2</v>
      </c>
    </row>
    <row r="66" spans="23:31" x14ac:dyDescent="0.25">
      <c r="W66" s="133">
        <v>42464</v>
      </c>
      <c r="X66" s="10">
        <v>26.38</v>
      </c>
      <c r="Y66" s="10">
        <v>26.65</v>
      </c>
      <c r="Z66" s="10">
        <v>25.65</v>
      </c>
      <c r="AA66" s="10">
        <v>25.81</v>
      </c>
      <c r="AB66" s="95">
        <v>4496300</v>
      </c>
      <c r="AC66" s="10">
        <v>25.53</v>
      </c>
      <c r="AD66" s="2">
        <f t="shared" si="0"/>
        <v>1</v>
      </c>
      <c r="AE66" s="138">
        <f t="shared" si="1"/>
        <v>-3.8418079096045221E-2</v>
      </c>
    </row>
    <row r="67" spans="23:31" x14ac:dyDescent="0.25">
      <c r="W67" s="133">
        <v>42461</v>
      </c>
      <c r="X67" s="10">
        <v>26.89</v>
      </c>
      <c r="Y67" s="10">
        <v>27.03</v>
      </c>
      <c r="Z67" s="10">
        <v>25.79</v>
      </c>
      <c r="AA67" s="10">
        <v>26.84</v>
      </c>
      <c r="AB67" s="95">
        <v>7022100</v>
      </c>
      <c r="AC67" s="10">
        <v>26.55</v>
      </c>
      <c r="AD67" s="2">
        <f>Y67-Z67</f>
        <v>1.240000000000002</v>
      </c>
      <c r="AE67" s="138" t="e">
        <f>AC67/#REF!-1</f>
        <v>#REF!</v>
      </c>
    </row>
    <row r="68" spans="23:31" x14ac:dyDescent="0.25">
      <c r="W68" s="133">
        <v>42460</v>
      </c>
      <c r="X68" s="10">
        <v>28.16</v>
      </c>
      <c r="Y68" s="10">
        <v>28.31</v>
      </c>
      <c r="Z68" s="10">
        <v>26.88</v>
      </c>
      <c r="AA68" s="10">
        <v>27</v>
      </c>
      <c r="AB68" s="95">
        <v>6785800</v>
      </c>
      <c r="AC68" s="10">
        <v>26.71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1 H28:H31">
    <cfRule type="expression" dxfId="463" priority="19">
      <formula>F28&gt;0</formula>
    </cfRule>
    <cfRule type="expression" dxfId="462" priority="20">
      <formula>F28&lt;0</formula>
    </cfRule>
  </conditionalFormatting>
  <conditionalFormatting sqref="Q7">
    <cfRule type="expression" dxfId="461" priority="7">
      <formula>Q7&gt;0</formula>
    </cfRule>
    <cfRule type="expression" dxfId="460" priority="8">
      <formula>Q7&lt;0</formula>
    </cfRule>
  </conditionalFormatting>
  <conditionalFormatting sqref="Q8">
    <cfRule type="expression" dxfId="459" priority="5">
      <formula>Q8&gt;0</formula>
    </cfRule>
    <cfRule type="expression" dxfId="458" priority="6">
      <formula>Q8&lt;0</formula>
    </cfRule>
  </conditionalFormatting>
  <conditionalFormatting sqref="F25:F27">
    <cfRule type="expression" dxfId="457" priority="3">
      <formula>F25&gt;0</formula>
    </cfRule>
    <cfRule type="expression" dxfId="456" priority="4">
      <formula>F25&lt;0</formula>
    </cfRule>
  </conditionalFormatting>
  <conditionalFormatting sqref="H25:H27">
    <cfRule type="expression" dxfId="455" priority="1">
      <formula>H25&gt;0</formula>
    </cfRule>
    <cfRule type="expression" dxfId="4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315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42552</v>
      </c>
      <c r="X2" s="10">
        <v>46.76</v>
      </c>
      <c r="Y2" s="10">
        <v>46.88</v>
      </c>
      <c r="Z2" s="10">
        <v>46.63</v>
      </c>
      <c r="AA2" s="10">
        <v>46.72</v>
      </c>
      <c r="AB2" s="95">
        <v>8105900</v>
      </c>
      <c r="AC2" s="10">
        <v>46.72</v>
      </c>
      <c r="AD2" s="2">
        <f>Y2-Z2</f>
        <v>0.25</v>
      </c>
      <c r="AE2" s="138">
        <f>AC2/AC3-1</f>
        <v>1.285897985426443E-3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/>
      <c r="W3" s="133">
        <v>42551</v>
      </c>
      <c r="X3" s="10">
        <v>45.86</v>
      </c>
      <c r="Y3" s="10">
        <v>46.66</v>
      </c>
      <c r="Z3" s="10">
        <v>45.79</v>
      </c>
      <c r="AA3" s="10">
        <v>46.66</v>
      </c>
      <c r="AB3" s="95">
        <v>12204600</v>
      </c>
      <c r="AC3" s="10">
        <v>46.66</v>
      </c>
      <c r="AD3" s="2">
        <f t="shared" ref="AD3:AD66" si="0">Y3-Z3</f>
        <v>0.86999999999999744</v>
      </c>
      <c r="AE3" s="138">
        <f t="shared" ref="AE3:AE66" si="1">AC3/AC4-1</f>
        <v>2.2124863088718527E-2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46.72</v>
      </c>
      <c r="T4" s="163"/>
      <c r="U4" s="1"/>
      <c r="W4" s="133">
        <v>42550</v>
      </c>
      <c r="X4" s="10">
        <v>45.51</v>
      </c>
      <c r="Y4" s="10">
        <v>45.88</v>
      </c>
      <c r="Z4" s="10">
        <v>45.37</v>
      </c>
      <c r="AA4" s="10">
        <v>45.65</v>
      </c>
      <c r="AB4" s="95">
        <v>7148600</v>
      </c>
      <c r="AC4" s="10">
        <v>45.65</v>
      </c>
      <c r="AD4" s="2">
        <f t="shared" si="0"/>
        <v>0.51000000000000512</v>
      </c>
      <c r="AE4" s="138">
        <f t="shared" si="1"/>
        <v>2.0339740724184097E-2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4672</v>
      </c>
      <c r="W5" s="133">
        <v>42549</v>
      </c>
      <c r="X5" s="10">
        <v>44.53</v>
      </c>
      <c r="Y5" s="10">
        <v>44.74</v>
      </c>
      <c r="Z5" s="10">
        <v>44.12</v>
      </c>
      <c r="AA5" s="10">
        <v>44.74</v>
      </c>
      <c r="AB5" s="95">
        <v>9806000</v>
      </c>
      <c r="AC5" s="10">
        <v>44.74</v>
      </c>
      <c r="AD5" s="2">
        <f t="shared" si="0"/>
        <v>0.62000000000000455</v>
      </c>
      <c r="AE5" s="138">
        <f t="shared" si="1"/>
        <v>3.2779316712834738E-2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42548</v>
      </c>
      <c r="X6" s="10">
        <v>43.57</v>
      </c>
      <c r="Y6" s="10">
        <v>43.63</v>
      </c>
      <c r="Z6" s="10">
        <v>42.73</v>
      </c>
      <c r="AA6" s="10">
        <v>43.32</v>
      </c>
      <c r="AB6" s="95">
        <v>10904600</v>
      </c>
      <c r="AC6" s="10">
        <v>43.32</v>
      </c>
      <c r="AD6" s="2">
        <f t="shared" si="0"/>
        <v>0.90000000000000568</v>
      </c>
      <c r="AE6" s="138">
        <f t="shared" si="1"/>
        <v>-2.6079136690647431E-2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147</v>
      </c>
      <c r="R7" s="445"/>
      <c r="W7" s="133">
        <v>42545</v>
      </c>
      <c r="X7" s="10">
        <v>44.93</v>
      </c>
      <c r="Y7" s="10">
        <v>46.02</v>
      </c>
      <c r="Z7" s="10">
        <v>44.48</v>
      </c>
      <c r="AA7" s="10">
        <v>44.48</v>
      </c>
      <c r="AB7" s="95">
        <v>29139700</v>
      </c>
      <c r="AC7" s="10">
        <v>44.48</v>
      </c>
      <c r="AD7" s="2">
        <f t="shared" si="0"/>
        <v>1.5400000000000063</v>
      </c>
      <c r="AE7" s="138">
        <f t="shared" si="1"/>
        <v>-0.11288392500997213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147</v>
      </c>
      <c r="W8" s="133">
        <v>42544</v>
      </c>
      <c r="X8" s="10">
        <v>49.74</v>
      </c>
      <c r="Y8" s="10">
        <v>50.23</v>
      </c>
      <c r="Z8" s="10">
        <v>49.27</v>
      </c>
      <c r="AA8" s="10">
        <v>50.14</v>
      </c>
      <c r="AB8" s="95">
        <v>7688300</v>
      </c>
      <c r="AC8" s="10">
        <v>50.14</v>
      </c>
      <c r="AD8" s="2">
        <f t="shared" si="0"/>
        <v>0.95999999999999375</v>
      </c>
      <c r="AE8" s="138">
        <f t="shared" si="1"/>
        <v>3.1262854792266648E-2</v>
      </c>
    </row>
    <row r="9" spans="1:31" x14ac:dyDescent="0.25">
      <c r="H9" s="72"/>
      <c r="O9" s="11" t="s">
        <v>253</v>
      </c>
      <c r="Q9" s="138">
        <f>IF(Q2=0, 0, Q8/Q6)</f>
        <v>3.2486187845303868E-2</v>
      </c>
      <c r="W9" s="133">
        <v>42543</v>
      </c>
      <c r="X9" s="10">
        <v>48.81</v>
      </c>
      <c r="Y9" s="10">
        <v>49.09</v>
      </c>
      <c r="Z9" s="10">
        <v>48.59</v>
      </c>
      <c r="AA9" s="10">
        <v>48.62</v>
      </c>
      <c r="AB9" s="95">
        <v>9102500</v>
      </c>
      <c r="AC9" s="10">
        <v>48.62</v>
      </c>
      <c r="AD9" s="2">
        <f t="shared" si="0"/>
        <v>0.5</v>
      </c>
      <c r="AE9" s="138">
        <f t="shared" si="1"/>
        <v>4.1152263374466536E-4</v>
      </c>
    </row>
    <row r="10" spans="1:31" x14ac:dyDescent="0.25">
      <c r="H10" s="72"/>
      <c r="O10" s="11" t="s">
        <v>252</v>
      </c>
      <c r="P10" s="34"/>
      <c r="Q10" s="2">
        <v>0</v>
      </c>
      <c r="W10" s="133">
        <v>42542</v>
      </c>
      <c r="X10" s="10">
        <v>48.44</v>
      </c>
      <c r="Y10" s="10">
        <v>48.93</v>
      </c>
      <c r="Z10" s="10">
        <v>48.24</v>
      </c>
      <c r="AA10" s="10">
        <v>48.6</v>
      </c>
      <c r="AB10" s="95">
        <v>5259200</v>
      </c>
      <c r="AC10" s="10">
        <v>48.6</v>
      </c>
      <c r="AD10" s="2">
        <f t="shared" si="0"/>
        <v>0.68999999999999773</v>
      </c>
      <c r="AE10" s="138">
        <f t="shared" si="1"/>
        <v>9.5554632322392141E-3</v>
      </c>
    </row>
    <row r="11" spans="1:31" x14ac:dyDescent="0.25">
      <c r="H11" s="72"/>
      <c r="O11" s="11" t="s">
        <v>186</v>
      </c>
      <c r="P11" s="34"/>
      <c r="Q11" s="138">
        <v>0</v>
      </c>
      <c r="W11" s="133">
        <v>42541</v>
      </c>
      <c r="X11" s="10">
        <v>48.49</v>
      </c>
      <c r="Y11" s="10">
        <v>48.52</v>
      </c>
      <c r="Z11" s="10">
        <v>48.12</v>
      </c>
      <c r="AA11" s="10">
        <v>48.14</v>
      </c>
      <c r="AB11" s="95">
        <v>7925800</v>
      </c>
      <c r="AC11" s="10">
        <v>48.14</v>
      </c>
      <c r="AD11" s="2">
        <f t="shared" si="0"/>
        <v>0.40000000000000568</v>
      </c>
      <c r="AE11" s="138">
        <f t="shared" si="1"/>
        <v>2.7096223597183666E-2</v>
      </c>
    </row>
    <row r="12" spans="1:31" x14ac:dyDescent="0.25">
      <c r="H12" s="72"/>
      <c r="W12" s="133">
        <v>42538</v>
      </c>
      <c r="X12" s="10">
        <v>46.41</v>
      </c>
      <c r="Y12" s="10">
        <v>46.92</v>
      </c>
      <c r="Z12" s="10">
        <v>46.21</v>
      </c>
      <c r="AA12" s="10">
        <v>46.87</v>
      </c>
      <c r="AB12" s="95">
        <v>9032800</v>
      </c>
      <c r="AC12" s="10">
        <v>46.87</v>
      </c>
      <c r="AD12" s="2">
        <f t="shared" si="0"/>
        <v>0.71000000000000085</v>
      </c>
      <c r="AE12" s="138">
        <f t="shared" si="1"/>
        <v>1.7144097222222099E-2</v>
      </c>
    </row>
    <row r="13" spans="1:31" x14ac:dyDescent="0.25">
      <c r="H13" s="72"/>
      <c r="W13" s="133">
        <v>42537</v>
      </c>
      <c r="X13" s="10">
        <v>45.17</v>
      </c>
      <c r="Y13" s="10">
        <v>46.1</v>
      </c>
      <c r="Z13" s="10">
        <v>44.83</v>
      </c>
      <c r="AA13" s="10">
        <v>46.08</v>
      </c>
      <c r="AB13" s="95">
        <v>7857600</v>
      </c>
      <c r="AC13" s="10">
        <v>46.08</v>
      </c>
      <c r="AD13" s="2">
        <f t="shared" si="0"/>
        <v>1.2700000000000031</v>
      </c>
      <c r="AE13" s="138">
        <f t="shared" si="1"/>
        <v>4.7972088966419246E-3</v>
      </c>
    </row>
    <row r="14" spans="1:31" x14ac:dyDescent="0.25">
      <c r="H14" s="72"/>
      <c r="W14" s="133">
        <v>42536</v>
      </c>
      <c r="X14" s="10">
        <v>45.97</v>
      </c>
      <c r="Y14" s="10">
        <v>46.21</v>
      </c>
      <c r="Z14" s="10">
        <v>45.78</v>
      </c>
      <c r="AA14" s="10">
        <v>45.86</v>
      </c>
      <c r="AB14" s="95">
        <v>6372700</v>
      </c>
      <c r="AC14" s="10">
        <v>45.86</v>
      </c>
      <c r="AD14" s="2">
        <f t="shared" si="0"/>
        <v>0.42999999999999972</v>
      </c>
      <c r="AE14" s="138">
        <f t="shared" si="1"/>
        <v>6.36383585692335E-3</v>
      </c>
    </row>
    <row r="15" spans="1:31" x14ac:dyDescent="0.25">
      <c r="H15" s="72"/>
      <c r="W15" s="133">
        <v>42535</v>
      </c>
      <c r="X15" s="10">
        <v>45.88</v>
      </c>
      <c r="Y15" s="10">
        <v>45.99</v>
      </c>
      <c r="Z15" s="10">
        <v>45.33</v>
      </c>
      <c r="AA15" s="10">
        <v>45.57</v>
      </c>
      <c r="AB15" s="95">
        <v>8372300</v>
      </c>
      <c r="AC15" s="10">
        <v>45.57</v>
      </c>
      <c r="AD15" s="2">
        <f t="shared" si="0"/>
        <v>0.66000000000000369</v>
      </c>
      <c r="AE15" s="138" t="e">
        <f t="shared" si="1"/>
        <v>#DIV/0!</v>
      </c>
    </row>
    <row r="16" spans="1:31" x14ac:dyDescent="0.25">
      <c r="H16" s="72"/>
      <c r="W16" s="133">
        <v>42535</v>
      </c>
      <c r="X16" s="10" t="s">
        <v>347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42534</v>
      </c>
      <c r="X17" s="10">
        <v>47.51</v>
      </c>
      <c r="Y17" s="10">
        <v>47.92</v>
      </c>
      <c r="Z17" s="10">
        <v>47.27</v>
      </c>
      <c r="AA17" s="10">
        <v>47.36</v>
      </c>
      <c r="AB17" s="95">
        <v>5610400</v>
      </c>
      <c r="AC17" s="10">
        <v>46.44</v>
      </c>
      <c r="AD17" s="2">
        <f t="shared" si="0"/>
        <v>0.64999999999999858</v>
      </c>
      <c r="AE17" s="138">
        <f t="shared" si="1"/>
        <v>-1.6101694915254372E-2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42531</v>
      </c>
      <c r="X18" s="10">
        <v>48.7</v>
      </c>
      <c r="Y18" s="10">
        <v>48.73</v>
      </c>
      <c r="Z18" s="10">
        <v>48.02</v>
      </c>
      <c r="AA18" s="10">
        <v>48.14</v>
      </c>
      <c r="AB18" s="95">
        <v>4333200</v>
      </c>
      <c r="AC18" s="10">
        <v>47.2</v>
      </c>
      <c r="AD18" s="2">
        <f t="shared" si="0"/>
        <v>0.70999999999999375</v>
      </c>
      <c r="AE18" s="138">
        <f t="shared" si="1"/>
        <v>-3.3974621367171443E-2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42530</v>
      </c>
      <c r="X19" s="10">
        <v>49.85</v>
      </c>
      <c r="Y19" s="10">
        <v>50.03</v>
      </c>
      <c r="Z19" s="10">
        <v>49.71</v>
      </c>
      <c r="AA19" s="10">
        <v>49.83</v>
      </c>
      <c r="AB19" s="95">
        <v>2563700</v>
      </c>
      <c r="AC19" s="10">
        <v>48.86</v>
      </c>
      <c r="AD19" s="2">
        <f t="shared" si="0"/>
        <v>0.32000000000000028</v>
      </c>
      <c r="AE19" s="138">
        <f t="shared" si="1"/>
        <v>-1.4323179342344172E-2</v>
      </c>
    </row>
    <row r="20" spans="1:31" x14ac:dyDescent="0.25">
      <c r="W20" s="133">
        <v>42529</v>
      </c>
      <c r="X20" s="10">
        <v>50.61</v>
      </c>
      <c r="Y20" s="10">
        <v>50.7</v>
      </c>
      <c r="Z20" s="10">
        <v>50.5</v>
      </c>
      <c r="AA20" s="10">
        <v>50.56</v>
      </c>
      <c r="AB20" s="95">
        <v>4458800</v>
      </c>
      <c r="AC20" s="10">
        <v>49.57</v>
      </c>
      <c r="AD20" s="2">
        <f t="shared" si="0"/>
        <v>0.20000000000000284</v>
      </c>
      <c r="AE20" s="138">
        <f t="shared" si="1"/>
        <v>1.4141414141413122E-3</v>
      </c>
    </row>
    <row r="21" spans="1:31" x14ac:dyDescent="0.25">
      <c r="W21" s="133">
        <v>42528</v>
      </c>
      <c r="X21" s="10">
        <v>50.52</v>
      </c>
      <c r="Y21" s="10">
        <v>50.68</v>
      </c>
      <c r="Z21" s="10">
        <v>50.45</v>
      </c>
      <c r="AA21" s="10">
        <v>50.49</v>
      </c>
      <c r="AB21" s="95">
        <v>6441300</v>
      </c>
      <c r="AC21" s="10">
        <v>49.5</v>
      </c>
      <c r="AD21" s="2">
        <f t="shared" si="0"/>
        <v>0.22999999999999687</v>
      </c>
      <c r="AE21" s="138">
        <f t="shared" si="1"/>
        <v>6.9161920260374377E-3</v>
      </c>
    </row>
    <row r="22" spans="1:31" x14ac:dyDescent="0.25">
      <c r="W22" s="133">
        <v>42527</v>
      </c>
      <c r="X22" s="10">
        <v>49.97</v>
      </c>
      <c r="Y22" s="10">
        <v>50.26</v>
      </c>
      <c r="Z22" s="10">
        <v>49.94</v>
      </c>
      <c r="AA22" s="10">
        <v>50.14</v>
      </c>
      <c r="AB22" s="95">
        <v>3202100</v>
      </c>
      <c r="AC22" s="10">
        <v>49.16</v>
      </c>
      <c r="AD22" s="2">
        <f t="shared" si="0"/>
        <v>0.32000000000000028</v>
      </c>
      <c r="AE22" s="138">
        <f t="shared" si="1"/>
        <v>2.6514378951660866E-3</v>
      </c>
    </row>
    <row r="23" spans="1:31" x14ac:dyDescent="0.25">
      <c r="W23" s="133">
        <v>42524</v>
      </c>
      <c r="X23" s="10">
        <v>49.78</v>
      </c>
      <c r="Y23" s="10">
        <v>50.02</v>
      </c>
      <c r="Z23" s="10">
        <v>49.55</v>
      </c>
      <c r="AA23" s="10">
        <v>50.01</v>
      </c>
      <c r="AB23" s="95">
        <v>5386600</v>
      </c>
      <c r="AC23" s="10">
        <v>49.03</v>
      </c>
      <c r="AD23" s="2">
        <f t="shared" si="0"/>
        <v>0.47000000000000597</v>
      </c>
      <c r="AE23" s="138">
        <f t="shared" si="1"/>
        <v>6.5694929172654959E-3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42523</v>
      </c>
      <c r="X24" s="10">
        <v>49.37</v>
      </c>
      <c r="Y24" s="10">
        <v>49.68</v>
      </c>
      <c r="Z24" s="10">
        <v>49.33</v>
      </c>
      <c r="AA24" s="10">
        <v>49.68</v>
      </c>
      <c r="AB24" s="95">
        <v>11306100</v>
      </c>
      <c r="AC24" s="10">
        <v>48.71</v>
      </c>
      <c r="AD24" s="2">
        <f t="shared" si="0"/>
        <v>0.35000000000000142</v>
      </c>
      <c r="AE24" s="138">
        <f t="shared" si="1"/>
        <v>2.8824377187564032E-3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42">
        <f t="shared" ref="H25" si="5">(E25-D25)/D25</f>
        <v>0</v>
      </c>
      <c r="I25" s="40"/>
      <c r="W25" s="133">
        <v>42522</v>
      </c>
      <c r="X25" s="10">
        <v>49.26</v>
      </c>
      <c r="Y25" s="10">
        <v>49.6</v>
      </c>
      <c r="Z25" s="10">
        <v>49.25</v>
      </c>
      <c r="AA25" s="10">
        <v>49.54</v>
      </c>
      <c r="AB25" s="95">
        <v>3351600</v>
      </c>
      <c r="AC25" s="10">
        <v>48.57</v>
      </c>
      <c r="AD25" s="2">
        <f t="shared" si="0"/>
        <v>0.35000000000000142</v>
      </c>
      <c r="AE25" s="138">
        <f t="shared" si="1"/>
        <v>-1.4391447368421462E-3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42">
        <f t="shared" ref="H26" si="8">(E26-D26)/D26</f>
        <v>-1.1270718232044155E-2</v>
      </c>
      <c r="I26" s="40"/>
      <c r="W26" s="133">
        <v>42521</v>
      </c>
      <c r="X26" s="10">
        <v>50.13</v>
      </c>
      <c r="Y26" s="10">
        <v>50.23</v>
      </c>
      <c r="Z26" s="10">
        <v>49.48</v>
      </c>
      <c r="AA26" s="10">
        <v>49.61</v>
      </c>
      <c r="AB26" s="95">
        <v>4226000</v>
      </c>
      <c r="AC26" s="10">
        <v>48.64</v>
      </c>
      <c r="AD26" s="2">
        <f t="shared" si="0"/>
        <v>0.75</v>
      </c>
      <c r="AE26" s="138">
        <f t="shared" si="1"/>
        <v>-7.3469387755101812E-3</v>
      </c>
    </row>
    <row r="27" spans="1:31" x14ac:dyDescent="0.25">
      <c r="B27" s="200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42">
        <f t="shared" ref="H27" si="11">(E27-D27)/D27</f>
        <v>8.8397790055248313E-3</v>
      </c>
      <c r="I27" s="40"/>
      <c r="W27" s="133">
        <v>42517</v>
      </c>
      <c r="X27" s="10">
        <v>50.02</v>
      </c>
      <c r="Y27" s="10">
        <v>50.09</v>
      </c>
      <c r="Z27" s="10">
        <v>49.88</v>
      </c>
      <c r="AA27" s="10">
        <v>49.97</v>
      </c>
      <c r="AB27" s="95">
        <v>4377500</v>
      </c>
      <c r="AC27" s="10">
        <v>49</v>
      </c>
      <c r="AD27" s="2">
        <f t="shared" si="0"/>
        <v>0.21000000000000085</v>
      </c>
      <c r="AE27" s="138">
        <f t="shared" si="1"/>
        <v>-2.4429967426710109E-3</v>
      </c>
    </row>
    <row r="28" spans="1:31" x14ac:dyDescent="0.25">
      <c r="B28" s="200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42">
        <f t="shared" ref="H28" si="14">(E28-D28)/D28</f>
        <v>3.2486187845303841E-2</v>
      </c>
      <c r="I28" s="40"/>
      <c r="W28" s="133">
        <v>42516</v>
      </c>
      <c r="X28" s="10">
        <v>50.19</v>
      </c>
      <c r="Y28" s="10">
        <v>50.26</v>
      </c>
      <c r="Z28" s="10">
        <v>49.97</v>
      </c>
      <c r="AA28" s="10">
        <v>50.1</v>
      </c>
      <c r="AB28" s="95">
        <v>2557400</v>
      </c>
      <c r="AC28" s="10">
        <v>49.12</v>
      </c>
      <c r="AD28" s="2">
        <f t="shared" si="0"/>
        <v>0.28999999999999915</v>
      </c>
      <c r="AE28" s="138">
        <f t="shared" si="1"/>
        <v>3.2679738562091387E-3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42515</v>
      </c>
      <c r="X29" s="10">
        <v>49.74</v>
      </c>
      <c r="Y29" s="10">
        <v>50</v>
      </c>
      <c r="Z29" s="10">
        <v>49.74</v>
      </c>
      <c r="AA29" s="10">
        <v>49.93</v>
      </c>
      <c r="AB29" s="95">
        <v>3403900</v>
      </c>
      <c r="AC29" s="10">
        <v>48.96</v>
      </c>
      <c r="AD29" s="2">
        <f t="shared" si="0"/>
        <v>0.25999999999999801</v>
      </c>
      <c r="AE29" s="138">
        <f t="shared" si="1"/>
        <v>1.1152416356877248E-2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42514</v>
      </c>
      <c r="X30" s="10">
        <v>48.96</v>
      </c>
      <c r="Y30" s="10">
        <v>49.46</v>
      </c>
      <c r="Z30" s="10">
        <v>48.94</v>
      </c>
      <c r="AA30" s="10">
        <v>49.38</v>
      </c>
      <c r="AB30" s="95">
        <v>10452400</v>
      </c>
      <c r="AC30" s="10">
        <v>48.42</v>
      </c>
      <c r="AD30" s="2">
        <f t="shared" si="0"/>
        <v>0.52000000000000313</v>
      </c>
      <c r="AE30" s="138">
        <f t="shared" si="1"/>
        <v>1.8725015779507581E-2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42513</v>
      </c>
      <c r="X31" s="10">
        <v>48.43</v>
      </c>
      <c r="Y31" s="10">
        <v>48.6</v>
      </c>
      <c r="Z31" s="10">
        <v>48.35</v>
      </c>
      <c r="AA31" s="10">
        <v>48.48</v>
      </c>
      <c r="AB31" s="95">
        <v>2771800</v>
      </c>
      <c r="AC31" s="10">
        <v>47.53</v>
      </c>
      <c r="AD31" s="2">
        <f t="shared" si="0"/>
        <v>0.25</v>
      </c>
      <c r="AE31" s="138">
        <f t="shared" si="1"/>
        <v>-2.5183630640083221E-3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42510</v>
      </c>
      <c r="X32" s="10">
        <v>48.53</v>
      </c>
      <c r="Y32" s="10">
        <v>48.7</v>
      </c>
      <c r="Z32" s="10">
        <v>48.49</v>
      </c>
      <c r="AA32" s="10">
        <v>48.6</v>
      </c>
      <c r="AB32" s="95">
        <v>2990600</v>
      </c>
      <c r="AC32" s="10">
        <v>47.65</v>
      </c>
      <c r="AD32" s="2">
        <f t="shared" si="0"/>
        <v>0.21000000000000085</v>
      </c>
      <c r="AE32" s="138">
        <f t="shared" si="1"/>
        <v>9.1063108852180719E-3</v>
      </c>
    </row>
    <row r="33" spans="15:31" x14ac:dyDescent="0.25">
      <c r="W33" s="133">
        <v>42509</v>
      </c>
      <c r="X33" s="10">
        <v>48.18</v>
      </c>
      <c r="Y33" s="10">
        <v>48.28</v>
      </c>
      <c r="Z33" s="10">
        <v>47.98</v>
      </c>
      <c r="AA33" s="10">
        <v>48.16</v>
      </c>
      <c r="AB33" s="95">
        <v>4192900</v>
      </c>
      <c r="AC33" s="10">
        <v>47.22</v>
      </c>
      <c r="AD33" s="2">
        <f t="shared" si="0"/>
        <v>0.30000000000000426</v>
      </c>
      <c r="AE33" s="138">
        <f t="shared" si="1"/>
        <v>-6.1039781098716217E-3</v>
      </c>
    </row>
    <row r="34" spans="15:31" x14ac:dyDescent="0.25">
      <c r="W34" s="133">
        <v>42508</v>
      </c>
      <c r="X34" s="10">
        <v>48.38</v>
      </c>
      <c r="Y34" s="10">
        <v>48.92</v>
      </c>
      <c r="Z34" s="10">
        <v>48.22</v>
      </c>
      <c r="AA34" s="10">
        <v>48.46</v>
      </c>
      <c r="AB34" s="95">
        <v>5098400</v>
      </c>
      <c r="AC34" s="10">
        <v>47.51</v>
      </c>
      <c r="AD34" s="2">
        <f t="shared" si="0"/>
        <v>0.70000000000000284</v>
      </c>
      <c r="AE34" s="138">
        <f t="shared" si="1"/>
        <v>3.1672297297296037E-3</v>
      </c>
    </row>
    <row r="35" spans="15:31" x14ac:dyDescent="0.25">
      <c r="W35" s="133">
        <v>42507</v>
      </c>
      <c r="X35" s="10">
        <v>48.57</v>
      </c>
      <c r="Y35" s="10">
        <v>48.75</v>
      </c>
      <c r="Z35" s="10">
        <v>48.26</v>
      </c>
      <c r="AA35" s="10">
        <v>48.3</v>
      </c>
      <c r="AB35" s="95">
        <v>4697000</v>
      </c>
      <c r="AC35" s="10">
        <v>47.36</v>
      </c>
      <c r="AD35" s="2">
        <f t="shared" si="0"/>
        <v>0.49000000000000199</v>
      </c>
      <c r="AE35" s="138">
        <f t="shared" si="1"/>
        <v>-7.9597821533305968E-3</v>
      </c>
    </row>
    <row r="36" spans="15:31" x14ac:dyDescent="0.25">
      <c r="W36" s="133">
        <v>42506</v>
      </c>
      <c r="X36" s="10">
        <v>48.3</v>
      </c>
      <c r="Y36" s="10">
        <v>48.72</v>
      </c>
      <c r="Z36" s="10">
        <v>48.23</v>
      </c>
      <c r="AA36" s="10">
        <v>48.69</v>
      </c>
      <c r="AB36" s="95">
        <v>3364700</v>
      </c>
      <c r="AC36" s="10">
        <v>47.74</v>
      </c>
      <c r="AD36" s="2">
        <f t="shared" si="0"/>
        <v>0.49000000000000199</v>
      </c>
      <c r="AE36" s="138">
        <f t="shared" si="1"/>
        <v>1.2298558100084955E-2</v>
      </c>
    </row>
    <row r="37" spans="15:31" x14ac:dyDescent="0.25">
      <c r="W37" s="133">
        <v>42503</v>
      </c>
      <c r="X37" s="10">
        <v>48.27</v>
      </c>
      <c r="Y37" s="10">
        <v>48.52</v>
      </c>
      <c r="Z37" s="10">
        <v>48.02</v>
      </c>
      <c r="AA37" s="10">
        <v>48.1</v>
      </c>
      <c r="AB37" s="95">
        <v>3811600</v>
      </c>
      <c r="AC37" s="10">
        <v>47.16</v>
      </c>
      <c r="AD37" s="2">
        <f t="shared" si="0"/>
        <v>0.5</v>
      </c>
      <c r="AE37" s="138">
        <f t="shared" si="1"/>
        <v>-1.0283315844700991E-2</v>
      </c>
    </row>
    <row r="38" spans="15:31" x14ac:dyDescent="0.25">
      <c r="W38" s="133">
        <v>42502</v>
      </c>
      <c r="X38" s="10">
        <v>49.11</v>
      </c>
      <c r="Y38" s="10">
        <v>49.16</v>
      </c>
      <c r="Z38" s="10">
        <v>48.4</v>
      </c>
      <c r="AA38" s="10">
        <v>48.6</v>
      </c>
      <c r="AB38" s="95">
        <v>3459400</v>
      </c>
      <c r="AC38" s="10">
        <v>47.65</v>
      </c>
      <c r="AD38" s="2">
        <f t="shared" si="0"/>
        <v>0.75999999999999801</v>
      </c>
      <c r="AE38" s="138">
        <f t="shared" si="1"/>
        <v>-3.1380753138074979E-3</v>
      </c>
    </row>
    <row r="39" spans="15:31" x14ac:dyDescent="0.25">
      <c r="W39" s="133">
        <v>42501</v>
      </c>
      <c r="X39" s="10">
        <v>48.78</v>
      </c>
      <c r="Y39" s="10">
        <v>49.02</v>
      </c>
      <c r="Z39" s="10">
        <v>48.67</v>
      </c>
      <c r="AA39" s="10">
        <v>48.75</v>
      </c>
      <c r="AB39" s="95">
        <v>2922700</v>
      </c>
      <c r="AC39" s="10">
        <v>47.8</v>
      </c>
      <c r="AD39" s="2">
        <f t="shared" si="0"/>
        <v>0.35000000000000142</v>
      </c>
      <c r="AE39" s="138">
        <f t="shared" si="1"/>
        <v>-5.202913631633721E-3</v>
      </c>
    </row>
    <row r="40" spans="15:31" ht="20.25" thickBot="1" x14ac:dyDescent="0.35">
      <c r="O40" s="495" t="s">
        <v>78</v>
      </c>
      <c r="P40" s="495"/>
      <c r="W40" s="133">
        <v>42500</v>
      </c>
      <c r="X40" s="10">
        <v>48.72</v>
      </c>
      <c r="Y40" s="10">
        <v>49.04</v>
      </c>
      <c r="Z40" s="10">
        <v>48.7</v>
      </c>
      <c r="AA40" s="10">
        <v>49.01</v>
      </c>
      <c r="AB40" s="95">
        <v>2717900</v>
      </c>
      <c r="AC40" s="10">
        <v>48.05</v>
      </c>
      <c r="AD40" s="2">
        <f t="shared" si="0"/>
        <v>0.33999999999999631</v>
      </c>
      <c r="AE40" s="138">
        <f t="shared" si="1"/>
        <v>9.8781000420344878E-3</v>
      </c>
    </row>
    <row r="41" spans="15:31" ht="15.75" thickTop="1" x14ac:dyDescent="0.25">
      <c r="O41" s="83">
        <v>1.1000000000000001</v>
      </c>
      <c r="P41" s="83">
        <f>O41*$Q$4</f>
        <v>51.392000000000003</v>
      </c>
      <c r="Q41" s="2"/>
      <c r="W41" s="133">
        <v>42499</v>
      </c>
      <c r="X41" s="10">
        <v>48.64</v>
      </c>
      <c r="Y41" s="10">
        <v>48.77</v>
      </c>
      <c r="Z41" s="10">
        <v>48.45</v>
      </c>
      <c r="AA41" s="10">
        <v>48.53</v>
      </c>
      <c r="AB41" s="95">
        <v>1978800</v>
      </c>
      <c r="AC41" s="10">
        <v>47.58</v>
      </c>
      <c r="AD41" s="2">
        <f t="shared" si="0"/>
        <v>0.32000000000000028</v>
      </c>
      <c r="AE41" s="138">
        <f t="shared" si="1"/>
        <v>-2.3065632208010278E-3</v>
      </c>
    </row>
    <row r="42" spans="15:31" ht="20.25" thickBot="1" x14ac:dyDescent="0.35">
      <c r="O42" s="83">
        <v>1.0900000000000001</v>
      </c>
      <c r="P42" s="83">
        <f t="shared" ref="P42:P61" si="15">O42*$Q$4</f>
        <v>50.924800000000005</v>
      </c>
      <c r="Q42" s="2"/>
      <c r="T42" s="91" t="s">
        <v>113</v>
      </c>
      <c r="W42" s="133">
        <v>42496</v>
      </c>
      <c r="X42" s="10">
        <v>48.22</v>
      </c>
      <c r="Y42" s="10">
        <v>48.64</v>
      </c>
      <c r="Z42" s="10">
        <v>48.2</v>
      </c>
      <c r="AA42" s="10">
        <v>48.64</v>
      </c>
      <c r="AB42" s="95">
        <v>3070700</v>
      </c>
      <c r="AC42" s="10">
        <v>47.69</v>
      </c>
      <c r="AD42" s="2">
        <f t="shared" si="0"/>
        <v>0.43999999999999773</v>
      </c>
      <c r="AE42" s="138">
        <f t="shared" si="1"/>
        <v>4.0000000000000036E-3</v>
      </c>
    </row>
    <row r="43" spans="15:31" ht="15.75" thickTop="1" x14ac:dyDescent="0.25">
      <c r="O43" s="83">
        <v>1.08</v>
      </c>
      <c r="P43" s="83">
        <f t="shared" si="15"/>
        <v>50.457599999999999</v>
      </c>
      <c r="Q43" s="2"/>
      <c r="T43" s="128" t="s">
        <v>98</v>
      </c>
      <c r="U43" s="98">
        <v>46.66</v>
      </c>
      <c r="W43" s="133">
        <v>42495</v>
      </c>
      <c r="X43" s="10">
        <v>48.57</v>
      </c>
      <c r="Y43" s="10">
        <v>48.65</v>
      </c>
      <c r="Z43" s="10">
        <v>48.32</v>
      </c>
      <c r="AA43" s="10">
        <v>48.45</v>
      </c>
      <c r="AB43" s="95">
        <v>2842200</v>
      </c>
      <c r="AC43" s="10">
        <v>47.5</v>
      </c>
      <c r="AD43" s="2">
        <f t="shared" si="0"/>
        <v>0.32999999999999829</v>
      </c>
      <c r="AE43" s="138">
        <f t="shared" si="1"/>
        <v>-5.0272308336825056E-3</v>
      </c>
    </row>
    <row r="44" spans="15:31" x14ac:dyDescent="0.25">
      <c r="O44" s="83">
        <v>1.07</v>
      </c>
      <c r="P44" s="83">
        <f t="shared" si="15"/>
        <v>49.990400000000001</v>
      </c>
      <c r="Q44" s="2"/>
      <c r="T44" s="93" t="s">
        <v>99</v>
      </c>
      <c r="U44" s="88">
        <v>46.76</v>
      </c>
      <c r="W44" s="133">
        <v>42494</v>
      </c>
      <c r="X44" s="10">
        <v>48.82</v>
      </c>
      <c r="Y44" s="10">
        <v>48.95</v>
      </c>
      <c r="Z44" s="10">
        <v>48.56</v>
      </c>
      <c r="AA44" s="10">
        <v>48.69</v>
      </c>
      <c r="AB44" s="95">
        <v>7107100</v>
      </c>
      <c r="AC44" s="10">
        <v>47.74</v>
      </c>
      <c r="AD44" s="2">
        <f t="shared" si="0"/>
        <v>0.39000000000000057</v>
      </c>
      <c r="AE44" s="138">
        <f t="shared" si="1"/>
        <v>-1.1594202898550621E-2</v>
      </c>
    </row>
    <row r="45" spans="15:31" x14ac:dyDescent="0.25">
      <c r="O45" s="83">
        <v>1.06</v>
      </c>
      <c r="P45" s="83">
        <f t="shared" si="15"/>
        <v>49.523200000000003</v>
      </c>
      <c r="Q45" s="2"/>
      <c r="T45" s="93" t="s">
        <v>100</v>
      </c>
      <c r="U45" s="88" t="s">
        <v>504</v>
      </c>
      <c r="W45" s="133">
        <v>42493</v>
      </c>
      <c r="X45" s="10">
        <v>49.63</v>
      </c>
      <c r="Y45" s="10">
        <v>49.68</v>
      </c>
      <c r="Z45" s="10">
        <v>49.23</v>
      </c>
      <c r="AA45" s="10">
        <v>49.26</v>
      </c>
      <c r="AB45" s="95">
        <v>3387400</v>
      </c>
      <c r="AC45" s="10">
        <v>48.3</v>
      </c>
      <c r="AD45" s="2">
        <f t="shared" si="0"/>
        <v>0.45000000000000284</v>
      </c>
      <c r="AE45" s="138">
        <f t="shared" si="1"/>
        <v>-2.0085209981740793E-2</v>
      </c>
    </row>
    <row r="46" spans="15:31" x14ac:dyDescent="0.25">
      <c r="O46" s="83">
        <v>1.05</v>
      </c>
      <c r="P46" s="83">
        <f t="shared" si="15"/>
        <v>49.055999999999997</v>
      </c>
      <c r="Q46" s="2"/>
      <c r="T46" s="93" t="s">
        <v>101</v>
      </c>
      <c r="U46" s="88" t="s">
        <v>505</v>
      </c>
      <c r="W46" s="133">
        <v>42492</v>
      </c>
      <c r="X46" s="10">
        <v>50.16</v>
      </c>
      <c r="Y46" s="10">
        <v>50.29</v>
      </c>
      <c r="Z46" s="10">
        <v>50</v>
      </c>
      <c r="AA46" s="10">
        <v>50.27</v>
      </c>
      <c r="AB46" s="95">
        <v>2664100</v>
      </c>
      <c r="AC46" s="10">
        <v>49.29</v>
      </c>
      <c r="AD46" s="2">
        <f t="shared" si="0"/>
        <v>0.28999999999999915</v>
      </c>
      <c r="AE46" s="138">
        <f t="shared" si="1"/>
        <v>8.1816322356309534E-3</v>
      </c>
    </row>
    <row r="47" spans="15:31" x14ac:dyDescent="0.25">
      <c r="O47" s="83">
        <v>1.04</v>
      </c>
      <c r="P47" s="83">
        <f t="shared" si="15"/>
        <v>48.588799999999999</v>
      </c>
      <c r="Q47" s="2"/>
      <c r="T47" s="93" t="s">
        <v>282</v>
      </c>
      <c r="U47" s="88">
        <v>46.52</v>
      </c>
      <c r="W47" s="133">
        <v>42489</v>
      </c>
      <c r="X47" s="10">
        <v>50.04</v>
      </c>
      <c r="Y47" s="10">
        <v>50.14</v>
      </c>
      <c r="Z47" s="10">
        <v>49.69</v>
      </c>
      <c r="AA47" s="10">
        <v>49.86</v>
      </c>
      <c r="AB47" s="95">
        <v>3990800</v>
      </c>
      <c r="AC47" s="10">
        <v>48.89</v>
      </c>
      <c r="AD47" s="2">
        <f t="shared" si="0"/>
        <v>0.45000000000000284</v>
      </c>
      <c r="AE47" s="138">
        <f t="shared" si="1"/>
        <v>-2.4484799020607628E-3</v>
      </c>
    </row>
    <row r="48" spans="15:31" x14ac:dyDescent="0.25">
      <c r="O48" s="83">
        <v>1.03</v>
      </c>
      <c r="P48" s="83">
        <f t="shared" si="15"/>
        <v>48.121600000000001</v>
      </c>
      <c r="Q48" s="2"/>
      <c r="T48" s="93" t="s">
        <v>283</v>
      </c>
      <c r="U48" s="88" t="s">
        <v>348</v>
      </c>
      <c r="W48" s="133">
        <v>42488</v>
      </c>
      <c r="X48" s="10">
        <v>49.85</v>
      </c>
      <c r="Y48" s="10">
        <v>50.34</v>
      </c>
      <c r="Z48" s="10">
        <v>49.84</v>
      </c>
      <c r="AA48" s="10">
        <v>49.99</v>
      </c>
      <c r="AB48" s="95">
        <v>5392300</v>
      </c>
      <c r="AC48" s="10">
        <v>49.01</v>
      </c>
      <c r="AD48" s="2">
        <f t="shared" si="0"/>
        <v>0.5</v>
      </c>
      <c r="AE48" s="138">
        <f t="shared" si="1"/>
        <v>-5.0751116524563322E-3</v>
      </c>
    </row>
    <row r="49" spans="15:31" x14ac:dyDescent="0.25">
      <c r="O49" s="83">
        <v>1.02</v>
      </c>
      <c r="P49" s="83">
        <f t="shared" si="15"/>
        <v>47.654400000000003</v>
      </c>
      <c r="Q49" s="2"/>
      <c r="T49" s="93" t="s">
        <v>285</v>
      </c>
      <c r="U49" s="488">
        <v>2.0000000000000001E-4</v>
      </c>
      <c r="W49" s="133">
        <v>42487</v>
      </c>
      <c r="X49" s="10">
        <v>50</v>
      </c>
      <c r="Y49" s="10">
        <v>50.34</v>
      </c>
      <c r="Z49" s="10">
        <v>49.92</v>
      </c>
      <c r="AA49" s="10">
        <v>50.24</v>
      </c>
      <c r="AB49" s="95">
        <v>2291900</v>
      </c>
      <c r="AC49" s="10">
        <v>49.26</v>
      </c>
      <c r="AD49" s="2">
        <f t="shared" si="0"/>
        <v>0.42000000000000171</v>
      </c>
      <c r="AE49" s="138">
        <f t="shared" si="1"/>
        <v>5.3061224489796555E-3</v>
      </c>
    </row>
    <row r="50" spans="15:31" x14ac:dyDescent="0.25">
      <c r="O50" s="83">
        <v>1.01</v>
      </c>
      <c r="P50" s="83">
        <f t="shared" si="15"/>
        <v>47.187199999999997</v>
      </c>
      <c r="Q50" s="2"/>
      <c r="T50" s="93"/>
      <c r="U50" s="88"/>
      <c r="W50" s="133">
        <v>42486</v>
      </c>
      <c r="X50" s="10">
        <v>50.08</v>
      </c>
      <c r="Y50" s="10">
        <v>50.13</v>
      </c>
      <c r="Z50" s="10">
        <v>49.86</v>
      </c>
      <c r="AA50" s="10">
        <v>49.97</v>
      </c>
      <c r="AB50" s="95">
        <v>3300700</v>
      </c>
      <c r="AC50" s="10">
        <v>49</v>
      </c>
      <c r="AD50" s="2">
        <f t="shared" si="0"/>
        <v>0.27000000000000313</v>
      </c>
      <c r="AE50" s="138">
        <f t="shared" si="1"/>
        <v>6.1601642710471527E-3</v>
      </c>
    </row>
    <row r="51" spans="15:31" x14ac:dyDescent="0.25">
      <c r="O51" s="83">
        <v>1</v>
      </c>
      <c r="P51" s="83">
        <f t="shared" si="15"/>
        <v>46.72</v>
      </c>
      <c r="Q51" s="2"/>
      <c r="T51" s="93" t="s">
        <v>105</v>
      </c>
      <c r="U51" s="88" t="s">
        <v>506</v>
      </c>
      <c r="W51" s="133">
        <v>42485</v>
      </c>
      <c r="X51" s="10">
        <v>49.63</v>
      </c>
      <c r="Y51" s="10">
        <v>49.72</v>
      </c>
      <c r="Z51" s="10">
        <v>49.5</v>
      </c>
      <c r="AA51" s="10">
        <v>49.67</v>
      </c>
      <c r="AB51" s="95">
        <v>3151600</v>
      </c>
      <c r="AC51" s="10">
        <v>48.7</v>
      </c>
      <c r="AD51" s="2">
        <f t="shared" si="0"/>
        <v>0.21999999999999886</v>
      </c>
      <c r="AE51" s="138">
        <f t="shared" si="1"/>
        <v>-3.4786167382850897E-3</v>
      </c>
    </row>
    <row r="52" spans="15:31" x14ac:dyDescent="0.25">
      <c r="O52" s="83">
        <v>0.99</v>
      </c>
      <c r="P52" s="83">
        <f t="shared" si="15"/>
        <v>46.252800000000001</v>
      </c>
      <c r="Q52" s="2"/>
      <c r="T52" s="93" t="s">
        <v>106</v>
      </c>
      <c r="U52" s="88" t="s">
        <v>349</v>
      </c>
      <c r="W52" s="133">
        <v>42482</v>
      </c>
      <c r="X52" s="10">
        <v>49.79</v>
      </c>
      <c r="Y52" s="10">
        <v>49.94</v>
      </c>
      <c r="Z52" s="10">
        <v>49.65</v>
      </c>
      <c r="AA52" s="10">
        <v>49.84</v>
      </c>
      <c r="AB52" s="95">
        <v>2282400</v>
      </c>
      <c r="AC52" s="10">
        <v>48.87</v>
      </c>
      <c r="AD52" s="2">
        <f t="shared" si="0"/>
        <v>0.28999999999999915</v>
      </c>
      <c r="AE52" s="138">
        <f t="shared" si="1"/>
        <v>-2.0420665713702935E-3</v>
      </c>
    </row>
    <row r="53" spans="15:31" x14ac:dyDescent="0.25">
      <c r="O53" s="83">
        <v>0.98</v>
      </c>
      <c r="P53" s="83">
        <f t="shared" si="15"/>
        <v>45.785599999999995</v>
      </c>
      <c r="Q53" s="2"/>
      <c r="T53" s="93" t="s">
        <v>107</v>
      </c>
      <c r="U53" s="90">
        <v>8123575</v>
      </c>
      <c r="W53" s="133">
        <v>42481</v>
      </c>
      <c r="X53" s="10">
        <v>50.25</v>
      </c>
      <c r="Y53" s="10">
        <v>50.27</v>
      </c>
      <c r="Z53" s="10">
        <v>49.85</v>
      </c>
      <c r="AA53" s="10">
        <v>49.94</v>
      </c>
      <c r="AB53" s="95">
        <v>3854400</v>
      </c>
      <c r="AC53" s="10">
        <v>48.97</v>
      </c>
      <c r="AD53" s="2">
        <f t="shared" si="0"/>
        <v>0.42000000000000171</v>
      </c>
      <c r="AE53" s="138">
        <f t="shared" si="1"/>
        <v>-7.7001013171226207E-3</v>
      </c>
    </row>
    <row r="54" spans="15:31" x14ac:dyDescent="0.25">
      <c r="O54" s="83">
        <v>0.97</v>
      </c>
      <c r="P54" s="83">
        <f t="shared" si="15"/>
        <v>45.318399999999997</v>
      </c>
      <c r="T54" s="93" t="s">
        <v>110</v>
      </c>
      <c r="U54" s="90">
        <v>5421340</v>
      </c>
      <c r="W54" s="133">
        <v>42480</v>
      </c>
      <c r="X54" s="10">
        <v>50.31</v>
      </c>
      <c r="Y54" s="10">
        <v>50.55</v>
      </c>
      <c r="Z54" s="10">
        <v>50.21</v>
      </c>
      <c r="AA54" s="10">
        <v>50.33</v>
      </c>
      <c r="AB54" s="95">
        <v>5198500</v>
      </c>
      <c r="AC54" s="10">
        <v>49.35</v>
      </c>
      <c r="AD54" s="2">
        <f t="shared" si="0"/>
        <v>0.33999999999999631</v>
      </c>
      <c r="AE54" s="138">
        <f t="shared" si="1"/>
        <v>-2.0222446916077219E-3</v>
      </c>
    </row>
    <row r="55" spans="15:31" x14ac:dyDescent="0.25">
      <c r="O55" s="83">
        <v>0.96</v>
      </c>
      <c r="P55" s="83">
        <f t="shared" si="15"/>
        <v>44.851199999999999</v>
      </c>
      <c r="T55" s="93" t="s">
        <v>286</v>
      </c>
      <c r="U55" s="88">
        <v>16</v>
      </c>
      <c r="W55" s="133">
        <v>42479</v>
      </c>
      <c r="X55" s="10">
        <v>50.26</v>
      </c>
      <c r="Y55" s="10">
        <v>50.5</v>
      </c>
      <c r="Z55" s="10">
        <v>50.2</v>
      </c>
      <c r="AA55" s="10">
        <v>50.43</v>
      </c>
      <c r="AB55" s="95">
        <v>3431100</v>
      </c>
      <c r="AC55" s="10">
        <v>49.45</v>
      </c>
      <c r="AD55" s="2">
        <f t="shared" si="0"/>
        <v>0.29999999999999716</v>
      </c>
      <c r="AE55" s="138">
        <f t="shared" si="1"/>
        <v>1.8537590113285374E-2</v>
      </c>
    </row>
    <row r="56" spans="15:31" x14ac:dyDescent="0.25">
      <c r="O56" s="83">
        <v>0.95</v>
      </c>
      <c r="P56" s="83">
        <f t="shared" si="15"/>
        <v>44.384</v>
      </c>
      <c r="T56" s="93" t="s">
        <v>287</v>
      </c>
      <c r="U56" s="88">
        <v>3.18</v>
      </c>
      <c r="W56" s="133">
        <v>42478</v>
      </c>
      <c r="X56" s="10">
        <v>49.04</v>
      </c>
      <c r="Y56" s="10">
        <v>49.57</v>
      </c>
      <c r="Z56" s="10">
        <v>49.01</v>
      </c>
      <c r="AA56" s="10">
        <v>49.52</v>
      </c>
      <c r="AB56" s="95">
        <v>2004200</v>
      </c>
      <c r="AC56" s="10">
        <v>48.55</v>
      </c>
      <c r="AD56" s="2">
        <f t="shared" si="0"/>
        <v>0.56000000000000227</v>
      </c>
      <c r="AE56" s="138">
        <f t="shared" si="1"/>
        <v>9.5653982116863379E-3</v>
      </c>
    </row>
    <row r="57" spans="15:31" x14ac:dyDescent="0.25">
      <c r="O57" s="83">
        <v>0.94</v>
      </c>
      <c r="P57" s="83">
        <f t="shared" si="15"/>
        <v>43.916799999999995</v>
      </c>
      <c r="T57" s="93"/>
      <c r="U57" s="88"/>
      <c r="W57" s="133">
        <v>42475</v>
      </c>
      <c r="X57" s="10">
        <v>49.14</v>
      </c>
      <c r="Y57" s="10">
        <v>49.25</v>
      </c>
      <c r="Z57" s="10">
        <v>49.05</v>
      </c>
      <c r="AA57" s="10">
        <v>49.05</v>
      </c>
      <c r="AB57" s="95">
        <v>4148400</v>
      </c>
      <c r="AC57" s="10">
        <v>48.09</v>
      </c>
      <c r="AD57" s="2">
        <f t="shared" si="0"/>
        <v>0.20000000000000284</v>
      </c>
      <c r="AE57" s="138">
        <f t="shared" si="1"/>
        <v>-2.6959767731230544E-3</v>
      </c>
    </row>
    <row r="58" spans="15:31" x14ac:dyDescent="0.25">
      <c r="O58" s="83">
        <v>0.93</v>
      </c>
      <c r="P58" s="83">
        <f t="shared" si="15"/>
        <v>43.449600000000004</v>
      </c>
      <c r="T58" s="93"/>
      <c r="U58" s="88"/>
      <c r="W58" s="133">
        <v>42474</v>
      </c>
      <c r="X58" s="10">
        <v>49.31</v>
      </c>
      <c r="Y58" s="10">
        <v>49.32</v>
      </c>
      <c r="Z58" s="10">
        <v>49.09</v>
      </c>
      <c r="AA58" s="10">
        <v>49.18</v>
      </c>
      <c r="AB58" s="95">
        <v>2336500</v>
      </c>
      <c r="AC58" s="10">
        <v>48.22</v>
      </c>
      <c r="AD58" s="2">
        <f t="shared" si="0"/>
        <v>0.22999999999999687</v>
      </c>
      <c r="AE58" s="138">
        <f t="shared" si="1"/>
        <v>2.07425845260234E-4</v>
      </c>
    </row>
    <row r="59" spans="15:31" x14ac:dyDescent="0.25">
      <c r="O59" s="83">
        <v>0.92</v>
      </c>
      <c r="P59" s="83">
        <f t="shared" si="15"/>
        <v>42.982399999999998</v>
      </c>
      <c r="W59" s="133">
        <v>42473</v>
      </c>
      <c r="X59" s="10">
        <v>49.07</v>
      </c>
      <c r="Y59" s="10">
        <v>49.24</v>
      </c>
      <c r="Z59" s="10">
        <v>48.95</v>
      </c>
      <c r="AA59" s="10">
        <v>49.17</v>
      </c>
      <c r="AB59" s="95">
        <v>3786800</v>
      </c>
      <c r="AC59" s="10">
        <v>48.21</v>
      </c>
      <c r="AD59" s="2">
        <f t="shared" si="0"/>
        <v>0.28999999999999915</v>
      </c>
      <c r="AE59" s="138">
        <f t="shared" si="1"/>
        <v>1.1752360965372466E-2</v>
      </c>
    </row>
    <row r="60" spans="15:31" x14ac:dyDescent="0.25">
      <c r="O60" s="83">
        <v>0.91</v>
      </c>
      <c r="P60" s="83">
        <f t="shared" si="15"/>
        <v>42.5152</v>
      </c>
      <c r="W60" s="133">
        <v>42472</v>
      </c>
      <c r="X60" s="10">
        <v>48.19</v>
      </c>
      <c r="Y60" s="10">
        <v>48.65</v>
      </c>
      <c r="Z60" s="10">
        <v>47.9</v>
      </c>
      <c r="AA60" s="10">
        <v>48.6</v>
      </c>
      <c r="AB60" s="95">
        <v>6615200</v>
      </c>
      <c r="AC60" s="10">
        <v>47.65</v>
      </c>
      <c r="AD60" s="2">
        <f t="shared" si="0"/>
        <v>0.75</v>
      </c>
      <c r="AE60" s="138">
        <f t="shared" si="1"/>
        <v>1.1462534493738019E-2</v>
      </c>
    </row>
    <row r="61" spans="15:31" x14ac:dyDescent="0.25">
      <c r="O61" s="83">
        <v>0.9</v>
      </c>
      <c r="P61" s="83">
        <f t="shared" si="15"/>
        <v>42.048000000000002</v>
      </c>
      <c r="W61" s="133">
        <v>42471</v>
      </c>
      <c r="X61" s="10">
        <v>48.35</v>
      </c>
      <c r="Y61" s="10">
        <v>48.57</v>
      </c>
      <c r="Z61" s="10">
        <v>48.05</v>
      </c>
      <c r="AA61" s="10">
        <v>48.05</v>
      </c>
      <c r="AB61" s="95">
        <v>5753600</v>
      </c>
      <c r="AC61" s="10">
        <v>47.11</v>
      </c>
      <c r="AD61" s="2">
        <f t="shared" si="0"/>
        <v>0.52000000000000313</v>
      </c>
      <c r="AE61" s="138">
        <f t="shared" si="1"/>
        <v>1.4880952380953438E-3</v>
      </c>
    </row>
    <row r="62" spans="15:31" x14ac:dyDescent="0.25">
      <c r="W62" s="133">
        <v>42468</v>
      </c>
      <c r="X62" s="10">
        <v>47.92</v>
      </c>
      <c r="Y62" s="10">
        <v>48.08</v>
      </c>
      <c r="Z62" s="10">
        <v>47.82</v>
      </c>
      <c r="AA62" s="10">
        <v>47.98</v>
      </c>
      <c r="AB62" s="95">
        <v>4074200</v>
      </c>
      <c r="AC62" s="10">
        <v>47.04</v>
      </c>
      <c r="AD62" s="2">
        <f t="shared" si="0"/>
        <v>0.25999999999999801</v>
      </c>
      <c r="AE62" s="138">
        <f t="shared" si="1"/>
        <v>1.752109020116821E-2</v>
      </c>
    </row>
    <row r="63" spans="15:31" x14ac:dyDescent="0.25">
      <c r="W63" s="133">
        <v>42467</v>
      </c>
      <c r="X63" s="10">
        <v>47.46</v>
      </c>
      <c r="Y63" s="10">
        <v>47.6</v>
      </c>
      <c r="Z63" s="10">
        <v>47.04</v>
      </c>
      <c r="AA63" s="10">
        <v>47.15</v>
      </c>
      <c r="AB63" s="95">
        <v>6965700</v>
      </c>
      <c r="AC63" s="10">
        <v>46.23</v>
      </c>
      <c r="AD63" s="2">
        <f t="shared" si="0"/>
        <v>0.56000000000000227</v>
      </c>
      <c r="AE63" s="138">
        <f t="shared" si="1"/>
        <v>-1.8262900828201478E-2</v>
      </c>
    </row>
    <row r="64" spans="15:31" x14ac:dyDescent="0.25">
      <c r="W64" s="133">
        <v>42466</v>
      </c>
      <c r="X64" s="10">
        <v>47.38</v>
      </c>
      <c r="Y64" s="10">
        <v>48.03</v>
      </c>
      <c r="Z64" s="10">
        <v>47.34</v>
      </c>
      <c r="AA64" s="10">
        <v>48.03</v>
      </c>
      <c r="AB64" s="95">
        <v>4143400</v>
      </c>
      <c r="AC64" s="10">
        <v>47.09</v>
      </c>
      <c r="AD64" s="2">
        <f t="shared" si="0"/>
        <v>0.68999999999999773</v>
      </c>
      <c r="AE64" s="138">
        <f t="shared" si="1"/>
        <v>1.5746333045729255E-2</v>
      </c>
    </row>
    <row r="65" spans="23:31" x14ac:dyDescent="0.25">
      <c r="W65" s="133">
        <v>42465</v>
      </c>
      <c r="X65" s="10">
        <v>47.41</v>
      </c>
      <c r="Y65" s="10">
        <v>47.45</v>
      </c>
      <c r="Z65" s="10">
        <v>47.23</v>
      </c>
      <c r="AA65" s="10">
        <v>47.28</v>
      </c>
      <c r="AB65" s="95">
        <v>3852300</v>
      </c>
      <c r="AC65" s="10">
        <v>46.36</v>
      </c>
      <c r="AD65" s="2">
        <f t="shared" si="0"/>
        <v>0.22000000000000597</v>
      </c>
      <c r="AE65" s="138">
        <f t="shared" si="1"/>
        <v>-1.8420495447808549E-2</v>
      </c>
    </row>
    <row r="66" spans="23:31" x14ac:dyDescent="0.25">
      <c r="W66" s="133">
        <v>42464</v>
      </c>
      <c r="X66" s="10">
        <v>48.35</v>
      </c>
      <c r="Y66" s="10">
        <v>48.44</v>
      </c>
      <c r="Z66" s="10">
        <v>48.11</v>
      </c>
      <c r="AA66" s="10">
        <v>48.17</v>
      </c>
      <c r="AB66" s="95">
        <v>2722800</v>
      </c>
      <c r="AC66" s="10">
        <v>47.23</v>
      </c>
      <c r="AD66" s="2">
        <f t="shared" si="0"/>
        <v>0.32999999999999829</v>
      </c>
      <c r="AE66" s="138">
        <f t="shared" si="1"/>
        <v>-2.1168501270119044E-4</v>
      </c>
    </row>
    <row r="67" spans="23:31" x14ac:dyDescent="0.25">
      <c r="W67" s="133">
        <v>42461</v>
      </c>
      <c r="X67" s="10">
        <v>47.68</v>
      </c>
      <c r="Y67" s="10">
        <v>48.24</v>
      </c>
      <c r="Z67" s="10">
        <v>47.63</v>
      </c>
      <c r="AA67" s="10">
        <v>48.18</v>
      </c>
      <c r="AB67" s="95">
        <v>5836200</v>
      </c>
      <c r="AC67" s="10">
        <v>47.24</v>
      </c>
      <c r="AD67" s="2">
        <f>Y67-Z67</f>
        <v>0.60999999999999943</v>
      </c>
      <c r="AE67" s="138" t="e">
        <f>AC67/#REF!-1</f>
        <v>#REF!</v>
      </c>
    </row>
    <row r="68" spans="23:31" x14ac:dyDescent="0.25">
      <c r="W68" s="133">
        <v>42460</v>
      </c>
      <c r="X68" s="10">
        <v>48.77</v>
      </c>
      <c r="Y68" s="10">
        <v>48.89</v>
      </c>
      <c r="Z68" s="10">
        <v>48.51</v>
      </c>
      <c r="AA68" s="10">
        <v>48.52</v>
      </c>
      <c r="AB68" s="95">
        <v>4202600</v>
      </c>
      <c r="AC68" s="10">
        <v>47.57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9:F32 H29:H32">
    <cfRule type="expression" dxfId="453" priority="9">
      <formula>F29&gt;0</formula>
    </cfRule>
    <cfRule type="expression" dxfId="452" priority="10">
      <formula>F29&lt;0</formula>
    </cfRule>
  </conditionalFormatting>
  <conditionalFormatting sqref="F25:F28">
    <cfRule type="expression" dxfId="451" priority="7">
      <formula>F25&gt;0</formula>
    </cfRule>
    <cfRule type="expression" dxfId="450" priority="8">
      <formula>F25&lt;0</formula>
    </cfRule>
  </conditionalFormatting>
  <conditionalFormatting sqref="H25:H28">
    <cfRule type="expression" dxfId="449" priority="5">
      <formula>H25&gt;0</formula>
    </cfRule>
    <cfRule type="expression" dxfId="448" priority="6">
      <formula>H25&lt;0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tabSelected="1" zoomScaleNormal="100" workbookViewId="0">
      <pane ySplit="1" topLeftCell="A174" activePane="bottomLeft" state="frozen"/>
      <selection activeCell="A2" sqref="A2"/>
      <selection pane="bottomLeft" activeCell="J217" sqref="J217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16"/>
      <c r="U2" s="127"/>
      <c r="V2" s="16"/>
      <c r="W2" s="141">
        <v>42552</v>
      </c>
      <c r="X2" s="142">
        <v>12.58</v>
      </c>
      <c r="Y2" s="142">
        <v>12.9</v>
      </c>
      <c r="Z2" s="10">
        <v>12.31</v>
      </c>
      <c r="AA2" s="10">
        <v>12.5</v>
      </c>
      <c r="AB2" s="95">
        <v>68700400</v>
      </c>
      <c r="AC2" s="10">
        <v>12.5</v>
      </c>
      <c r="AD2">
        <f>Y2-Z2</f>
        <v>0.58999999999999986</v>
      </c>
      <c r="AE2" s="138">
        <f>AC2/AC3-1</f>
        <v>-9.1569767441860406E-2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(F134-K134)/Q2</f>
        <v>16.232002888888974</v>
      </c>
      <c r="W3" s="133">
        <v>42551</v>
      </c>
      <c r="X3" s="10">
        <v>13.34</v>
      </c>
      <c r="Y3" s="10">
        <v>13.78</v>
      </c>
      <c r="Z3" s="10">
        <v>13.22</v>
      </c>
      <c r="AA3" s="10">
        <v>13.76</v>
      </c>
      <c r="AB3" s="95">
        <v>45714900</v>
      </c>
      <c r="AC3" s="10">
        <v>13.76</v>
      </c>
      <c r="AD3">
        <f t="shared" ref="AD3:AD66" si="2">Y3-Z3</f>
        <v>0.55999999999999872</v>
      </c>
      <c r="AE3" s="138">
        <f t="shared" ref="AE3:AE66" si="3">AC3/AC4-1</f>
        <v>4.321455648218353E-2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12.5</v>
      </c>
      <c r="T4" s="1"/>
      <c r="W4" s="133">
        <v>42550</v>
      </c>
      <c r="X4" s="10">
        <v>13.3</v>
      </c>
      <c r="Y4" s="10">
        <v>13.42</v>
      </c>
      <c r="Z4" s="10">
        <v>12.94</v>
      </c>
      <c r="AA4" s="10">
        <v>13.19</v>
      </c>
      <c r="AB4" s="95">
        <v>36799600</v>
      </c>
      <c r="AC4" s="10">
        <v>13.19</v>
      </c>
      <c r="AD4">
        <f t="shared" si="2"/>
        <v>0.48000000000000043</v>
      </c>
      <c r="AE4" s="138">
        <f t="shared" si="3"/>
        <v>1.5396458814472602E-2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56250</v>
      </c>
      <c r="W5" s="133">
        <v>42549</v>
      </c>
      <c r="X5" s="10">
        <v>12.64</v>
      </c>
      <c r="Y5" s="10">
        <v>13.05</v>
      </c>
      <c r="Z5" s="10">
        <v>12.62</v>
      </c>
      <c r="AA5" s="10">
        <v>12.99</v>
      </c>
      <c r="AB5" s="95">
        <v>34511700</v>
      </c>
      <c r="AC5" s="10">
        <v>12.99</v>
      </c>
      <c r="AD5">
        <f t="shared" si="2"/>
        <v>0.43000000000000149</v>
      </c>
      <c r="AE5" s="138">
        <f t="shared" si="3"/>
        <v>6.214227309893694E-2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73044.013000000385</v>
      </c>
      <c r="W6" s="133">
        <v>42548</v>
      </c>
      <c r="X6" s="10">
        <v>13.13</v>
      </c>
      <c r="Y6" s="10">
        <v>13.24</v>
      </c>
      <c r="Z6" s="10">
        <v>12.1</v>
      </c>
      <c r="AA6" s="10">
        <v>12.23</v>
      </c>
      <c r="AB6" s="95">
        <v>45700500</v>
      </c>
      <c r="AC6" s="10">
        <v>12.23</v>
      </c>
      <c r="AD6">
        <f t="shared" si="2"/>
        <v>1.1400000000000006</v>
      </c>
      <c r="AE6" s="138">
        <f t="shared" si="3"/>
        <v>-7.4186222558667692E-2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-16794.013000000385</v>
      </c>
      <c r="R7" s="367"/>
      <c r="W7" s="133">
        <v>42545</v>
      </c>
      <c r="X7" s="10">
        <v>13.5</v>
      </c>
      <c r="Y7" s="10">
        <v>13.85</v>
      </c>
      <c r="Z7" s="10">
        <v>13.13</v>
      </c>
      <c r="AA7" s="10">
        <v>13.21</v>
      </c>
      <c r="AB7" s="95">
        <v>75705000</v>
      </c>
      <c r="AC7" s="10">
        <v>13.21</v>
      </c>
      <c r="AD7">
        <f t="shared" si="2"/>
        <v>0.71999999999999886</v>
      </c>
      <c r="AE7" s="138">
        <f t="shared" si="3"/>
        <v>-5.9786476868327387E-2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K134+M134-F134+Q2*Q4</f>
        <v>-16794.013000000385</v>
      </c>
      <c r="W8" s="133">
        <v>42544</v>
      </c>
      <c r="X8" s="10">
        <v>13.41</v>
      </c>
      <c r="Y8" s="10">
        <v>14.16</v>
      </c>
      <c r="Z8" s="10">
        <v>13.41</v>
      </c>
      <c r="AA8" s="10">
        <v>14.05</v>
      </c>
      <c r="AB8" s="95">
        <v>70731400</v>
      </c>
      <c r="AC8" s="10">
        <v>14.05</v>
      </c>
      <c r="AD8">
        <f t="shared" si="2"/>
        <v>0.75</v>
      </c>
      <c r="AE8" s="138">
        <f t="shared" si="3"/>
        <v>0.10455974842767302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253</v>
      </c>
      <c r="Q9" s="138">
        <f>IF(Q2=0, 0, Q8/Q6)</f>
        <v>-0.22991635193975851</v>
      </c>
      <c r="W9" s="133">
        <v>42543</v>
      </c>
      <c r="X9" s="10">
        <v>12.78</v>
      </c>
      <c r="Y9" s="10">
        <v>13.04</v>
      </c>
      <c r="Z9" s="10">
        <v>12.67</v>
      </c>
      <c r="AA9" s="10">
        <v>12.72</v>
      </c>
      <c r="AB9" s="95">
        <v>26652700</v>
      </c>
      <c r="AC9" s="10">
        <v>12.72</v>
      </c>
      <c r="AD9">
        <f t="shared" si="2"/>
        <v>0.36999999999999922</v>
      </c>
      <c r="AE9" s="138">
        <f t="shared" si="3"/>
        <v>-2.3529411764705577E-3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252</v>
      </c>
      <c r="P10" s="34"/>
      <c r="Q10" s="2">
        <f>M35</f>
        <v>0</v>
      </c>
      <c r="T10" s="11"/>
      <c r="W10" s="133">
        <v>42542</v>
      </c>
      <c r="X10" s="10">
        <v>12.54</v>
      </c>
      <c r="Y10" s="10">
        <v>12.83</v>
      </c>
      <c r="Z10" s="10">
        <v>12.42</v>
      </c>
      <c r="AA10" s="10">
        <v>12.75</v>
      </c>
      <c r="AB10" s="95">
        <v>25053600</v>
      </c>
      <c r="AC10" s="10">
        <v>12.75</v>
      </c>
      <c r="AD10">
        <f t="shared" si="2"/>
        <v>0.41000000000000014</v>
      </c>
      <c r="AE10" s="138">
        <f t="shared" si="3"/>
        <v>3.490259740259738E-2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42541</v>
      </c>
      <c r="X11" s="10">
        <v>12.51</v>
      </c>
      <c r="Y11" s="10">
        <v>12.66</v>
      </c>
      <c r="Z11" s="10">
        <v>12.29</v>
      </c>
      <c r="AA11" s="10">
        <v>12.32</v>
      </c>
      <c r="AB11" s="95">
        <v>21363700</v>
      </c>
      <c r="AC11" s="10">
        <v>12.32</v>
      </c>
      <c r="AD11">
        <f t="shared" si="2"/>
        <v>0.37000000000000099</v>
      </c>
      <c r="AE11" s="138">
        <f t="shared" si="3"/>
        <v>9.8360655737705915E-3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42538</v>
      </c>
      <c r="X12" s="10">
        <v>11.97</v>
      </c>
      <c r="Y12" s="10">
        <v>12.35</v>
      </c>
      <c r="Z12" s="10">
        <v>11.95</v>
      </c>
      <c r="AA12" s="10">
        <v>12.2</v>
      </c>
      <c r="AB12" s="95">
        <v>20516500</v>
      </c>
      <c r="AC12" s="10">
        <v>12.2</v>
      </c>
      <c r="AD12">
        <f t="shared" si="2"/>
        <v>0.40000000000000036</v>
      </c>
      <c r="AE12" s="138">
        <f t="shared" si="3"/>
        <v>2.0920502092050208E-2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42537</v>
      </c>
      <c r="X13" s="10">
        <v>11.87</v>
      </c>
      <c r="Y13" s="10">
        <v>11.99</v>
      </c>
      <c r="Z13" s="10">
        <v>11.58</v>
      </c>
      <c r="AA13" s="10">
        <v>11.95</v>
      </c>
      <c r="AB13" s="95">
        <v>22450000</v>
      </c>
      <c r="AC13" s="10">
        <v>11.95</v>
      </c>
      <c r="AD13">
        <f t="shared" si="2"/>
        <v>0.41000000000000014</v>
      </c>
      <c r="AE13" s="138">
        <f t="shared" si="3"/>
        <v>-5.8236272878535722E-3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42536</v>
      </c>
      <c r="X14" s="10">
        <v>12.16</v>
      </c>
      <c r="Y14" s="10">
        <v>12.25</v>
      </c>
      <c r="Z14" s="10">
        <v>11.95</v>
      </c>
      <c r="AA14" s="10">
        <v>12.02</v>
      </c>
      <c r="AB14" s="95">
        <v>17475900</v>
      </c>
      <c r="AC14" s="10">
        <v>12.02</v>
      </c>
      <c r="AD14">
        <f t="shared" si="2"/>
        <v>0.30000000000000071</v>
      </c>
      <c r="AE14" s="138">
        <f t="shared" si="3"/>
        <v>8.3892617449663476E-3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42535</v>
      </c>
      <c r="X15" s="10">
        <v>12.07</v>
      </c>
      <c r="Y15" s="10">
        <v>12.32</v>
      </c>
      <c r="Z15" s="10">
        <v>11.74</v>
      </c>
      <c r="AA15" s="10">
        <v>11.92</v>
      </c>
      <c r="AB15" s="95">
        <v>21771000</v>
      </c>
      <c r="AC15" s="10">
        <v>11.92</v>
      </c>
      <c r="AD15">
        <f t="shared" si="2"/>
        <v>0.58000000000000007</v>
      </c>
      <c r="AE15" s="138">
        <f t="shared" si="3"/>
        <v>-1.0788381742738662E-2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42534</v>
      </c>
      <c r="X16" s="10">
        <v>12</v>
      </c>
      <c r="Y16" s="10">
        <v>12.36</v>
      </c>
      <c r="Z16" s="10">
        <v>11.94</v>
      </c>
      <c r="AA16" s="10">
        <v>12.05</v>
      </c>
      <c r="AB16" s="95">
        <v>15538900</v>
      </c>
      <c r="AC16" s="10">
        <v>12.05</v>
      </c>
      <c r="AD16">
        <f t="shared" si="2"/>
        <v>0.41999999999999993</v>
      </c>
      <c r="AE16" s="138">
        <f t="shared" si="3"/>
        <v>-7.4135090609555032E-3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42531</v>
      </c>
      <c r="X17" s="10">
        <v>12.32</v>
      </c>
      <c r="Y17" s="10">
        <v>12.37</v>
      </c>
      <c r="Z17" s="10">
        <v>12.05</v>
      </c>
      <c r="AA17" s="10">
        <v>12.14</v>
      </c>
      <c r="AB17" s="95">
        <v>21363800</v>
      </c>
      <c r="AC17" s="10">
        <v>12.14</v>
      </c>
      <c r="AD17">
        <f t="shared" si="2"/>
        <v>0.31999999999999851</v>
      </c>
      <c r="AE17" s="138">
        <f t="shared" si="3"/>
        <v>-2.9576338928856805E-2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42530</v>
      </c>
      <c r="X18" s="10">
        <v>12.47</v>
      </c>
      <c r="Y18" s="10">
        <v>12.7</v>
      </c>
      <c r="Z18" s="10">
        <v>12.24</v>
      </c>
      <c r="AA18" s="10">
        <v>12.51</v>
      </c>
      <c r="AB18" s="95">
        <v>21861200</v>
      </c>
      <c r="AC18" s="10">
        <v>12.51</v>
      </c>
      <c r="AD18">
        <f t="shared" si="2"/>
        <v>0.45999999999999908</v>
      </c>
      <c r="AE18" s="138">
        <f t="shared" si="3"/>
        <v>-5.564387917329161E-3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42529</v>
      </c>
      <c r="X19" s="10">
        <v>13.08</v>
      </c>
      <c r="Y19" s="10">
        <v>13.09</v>
      </c>
      <c r="Z19" s="10">
        <v>12.51</v>
      </c>
      <c r="AA19" s="10">
        <v>12.58</v>
      </c>
      <c r="AB19" s="95">
        <v>25808500</v>
      </c>
      <c r="AC19" s="10">
        <v>12.58</v>
      </c>
      <c r="AD19">
        <f t="shared" si="2"/>
        <v>0.58000000000000007</v>
      </c>
      <c r="AE19" s="138">
        <f t="shared" si="3"/>
        <v>-3.230769230769226E-2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42528</v>
      </c>
      <c r="X20" s="10">
        <v>12.83</v>
      </c>
      <c r="Y20" s="10">
        <v>13.15</v>
      </c>
      <c r="Z20" s="10">
        <v>12.81</v>
      </c>
      <c r="AA20" s="10">
        <v>13</v>
      </c>
      <c r="AB20" s="95">
        <v>21338700</v>
      </c>
      <c r="AC20" s="10">
        <v>13</v>
      </c>
      <c r="AD20">
        <f t="shared" si="2"/>
        <v>0.33999999999999986</v>
      </c>
      <c r="AE20" s="138">
        <f t="shared" si="3"/>
        <v>1.8010963194988294E-2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42527</v>
      </c>
      <c r="X21" s="10">
        <v>12.89</v>
      </c>
      <c r="Y21" s="10">
        <v>13.04</v>
      </c>
      <c r="Z21" s="10">
        <v>12.76</v>
      </c>
      <c r="AA21" s="10">
        <v>12.77</v>
      </c>
      <c r="AB21" s="95">
        <v>24790300</v>
      </c>
      <c r="AC21" s="10">
        <v>12.77</v>
      </c>
      <c r="AD21">
        <f t="shared" si="2"/>
        <v>0.27999999999999936</v>
      </c>
      <c r="AE21" s="138">
        <f t="shared" si="3"/>
        <v>-6.9984447900466318E-3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42524</v>
      </c>
      <c r="X22" s="10">
        <v>13.02</v>
      </c>
      <c r="Y22" s="10">
        <v>13.04</v>
      </c>
      <c r="Z22" s="10">
        <v>12.63</v>
      </c>
      <c r="AA22" s="10">
        <v>12.86</v>
      </c>
      <c r="AB22" s="95">
        <v>28210100</v>
      </c>
      <c r="AC22" s="10">
        <v>12.86</v>
      </c>
      <c r="AD22">
        <f t="shared" si="2"/>
        <v>0.40999999999999837</v>
      </c>
      <c r="AE22" s="138">
        <f t="shared" si="3"/>
        <v>-1.9069412662090057E-2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42523</v>
      </c>
      <c r="X23" s="10">
        <v>12.95</v>
      </c>
      <c r="Y23" s="10">
        <v>13.21</v>
      </c>
      <c r="Z23" s="10">
        <v>12.75</v>
      </c>
      <c r="AA23" s="10">
        <v>13.11</v>
      </c>
      <c r="AB23" s="95">
        <v>31899400</v>
      </c>
      <c r="AC23" s="10">
        <v>13.11</v>
      </c>
      <c r="AD23">
        <f t="shared" si="2"/>
        <v>0.46000000000000085</v>
      </c>
      <c r="AE23" s="138">
        <f t="shared" si="3"/>
        <v>1.5278838808250317E-3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42522</v>
      </c>
      <c r="X24" s="10">
        <v>12.61</v>
      </c>
      <c r="Y24" s="10">
        <v>13.09</v>
      </c>
      <c r="Z24" s="10">
        <v>12.31</v>
      </c>
      <c r="AA24" s="10">
        <v>13.09</v>
      </c>
      <c r="AB24" s="95">
        <v>35720900</v>
      </c>
      <c r="AC24" s="10">
        <v>13.09</v>
      </c>
      <c r="AD24">
        <f t="shared" si="2"/>
        <v>0.77999999999999936</v>
      </c>
      <c r="AE24" s="138">
        <f t="shared" si="3"/>
        <v>2.9088050314465264E-2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42521</v>
      </c>
      <c r="X25" s="10">
        <v>12.66</v>
      </c>
      <c r="Y25" s="10">
        <v>12.91</v>
      </c>
      <c r="Z25" s="10">
        <v>12.26</v>
      </c>
      <c r="AA25" s="10">
        <v>12.72</v>
      </c>
      <c r="AB25" s="95">
        <v>49518400</v>
      </c>
      <c r="AC25" s="10">
        <v>12.72</v>
      </c>
      <c r="AD25">
        <f t="shared" si="2"/>
        <v>0.65000000000000036</v>
      </c>
      <c r="AE25" s="138">
        <f t="shared" si="3"/>
        <v>3.3306255077172997E-2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42517</v>
      </c>
      <c r="X26" s="10">
        <v>11.97</v>
      </c>
      <c r="Y26" s="10">
        <v>12.43</v>
      </c>
      <c r="Z26" s="10">
        <v>11.83</v>
      </c>
      <c r="AA26" s="10">
        <v>12.31</v>
      </c>
      <c r="AB26" s="95">
        <v>29829800</v>
      </c>
      <c r="AC26" s="10">
        <v>12.31</v>
      </c>
      <c r="AD26">
        <f t="shared" si="2"/>
        <v>0.59999999999999964</v>
      </c>
      <c r="AE26" s="138">
        <f t="shared" si="3"/>
        <v>3.0125523012552335E-2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42516</v>
      </c>
      <c r="X27" s="10">
        <v>11.71</v>
      </c>
      <c r="Y27" s="10">
        <v>12.03</v>
      </c>
      <c r="Z27" s="10">
        <v>11.69</v>
      </c>
      <c r="AA27" s="10">
        <v>11.95</v>
      </c>
      <c r="AB27" s="95">
        <v>23587100</v>
      </c>
      <c r="AC27" s="10">
        <v>11.95</v>
      </c>
      <c r="AD27">
        <f t="shared" si="2"/>
        <v>0.33999999999999986</v>
      </c>
      <c r="AE27" s="138">
        <f t="shared" si="3"/>
        <v>3.0172413793103425E-2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42515</v>
      </c>
      <c r="X28" s="10">
        <v>11.59</v>
      </c>
      <c r="Y28" s="10">
        <v>11.78</v>
      </c>
      <c r="Z28" s="10">
        <v>11.42</v>
      </c>
      <c r="AA28" s="10">
        <v>11.6</v>
      </c>
      <c r="AB28" s="95">
        <v>29175600</v>
      </c>
      <c r="AC28" s="10">
        <v>11.6</v>
      </c>
      <c r="AD28">
        <f t="shared" si="2"/>
        <v>0.35999999999999943</v>
      </c>
      <c r="AE28" s="138">
        <f t="shared" si="3"/>
        <v>9.5735422106177914E-3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7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42514</v>
      </c>
      <c r="X29" s="10">
        <v>11.31</v>
      </c>
      <c r="Y29" s="10">
        <v>11.5</v>
      </c>
      <c r="Z29" s="10">
        <v>11.16</v>
      </c>
      <c r="AA29" s="10">
        <v>11.49</v>
      </c>
      <c r="AB29" s="95">
        <v>25158500</v>
      </c>
      <c r="AC29" s="10">
        <v>11.49</v>
      </c>
      <c r="AD29">
        <f t="shared" si="2"/>
        <v>0.33999999999999986</v>
      </c>
      <c r="AE29" s="138">
        <f t="shared" si="3"/>
        <v>3.1418312387791802E-2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7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42513</v>
      </c>
      <c r="X30" s="10">
        <v>10.84</v>
      </c>
      <c r="Y30" s="10">
        <v>11.17</v>
      </c>
      <c r="Z30" s="10">
        <v>10.82</v>
      </c>
      <c r="AA30" s="10">
        <v>11.14</v>
      </c>
      <c r="AB30" s="95">
        <v>28326500</v>
      </c>
      <c r="AC30" s="10">
        <v>11.14</v>
      </c>
      <c r="AD30">
        <f t="shared" si="2"/>
        <v>0.34999999999999964</v>
      </c>
      <c r="AE30" s="138">
        <f t="shared" si="3"/>
        <v>3.1481481481481444E-2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7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42510</v>
      </c>
      <c r="X31" s="10">
        <v>10.31</v>
      </c>
      <c r="Y31" s="10">
        <v>10.81</v>
      </c>
      <c r="Z31" s="10">
        <v>10.28</v>
      </c>
      <c r="AA31" s="10">
        <v>10.8</v>
      </c>
      <c r="AB31" s="95">
        <v>31173700</v>
      </c>
      <c r="AC31" s="10">
        <v>10.8</v>
      </c>
      <c r="AD31">
        <f t="shared" si="2"/>
        <v>0.53000000000000114</v>
      </c>
      <c r="AE31" s="138">
        <f t="shared" si="3"/>
        <v>7.2492552135054567E-2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7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42509</v>
      </c>
      <c r="X32" s="10">
        <v>10</v>
      </c>
      <c r="Y32" s="10">
        <v>10.26</v>
      </c>
      <c r="Z32" s="10">
        <v>9.91</v>
      </c>
      <c r="AA32" s="10">
        <v>10.07</v>
      </c>
      <c r="AB32" s="95">
        <v>18807400</v>
      </c>
      <c r="AC32" s="10">
        <v>10.07</v>
      </c>
      <c r="AD32">
        <f t="shared" si="2"/>
        <v>0.34999999999999964</v>
      </c>
      <c r="AE32" s="138">
        <f t="shared" si="3"/>
        <v>1.9900497512437276E-3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42508</v>
      </c>
      <c r="X33" s="10">
        <v>9.68</v>
      </c>
      <c r="Y33" s="10">
        <v>10.28</v>
      </c>
      <c r="Z33" s="10">
        <v>9.68</v>
      </c>
      <c r="AA33" s="10">
        <v>10.050000000000001</v>
      </c>
      <c r="AB33" s="95">
        <v>26916900</v>
      </c>
      <c r="AC33" s="10">
        <v>10.050000000000001</v>
      </c>
      <c r="AD33">
        <f t="shared" si="2"/>
        <v>0.59999999999999964</v>
      </c>
      <c r="AE33" s="138">
        <f t="shared" si="3"/>
        <v>3.9296794208893537E-2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42507</v>
      </c>
      <c r="X34" s="10">
        <v>9.65</v>
      </c>
      <c r="Y34" s="10">
        <v>9.92</v>
      </c>
      <c r="Z34" s="10">
        <v>9.49</v>
      </c>
      <c r="AA34" s="10">
        <v>9.67</v>
      </c>
      <c r="AB34" s="95">
        <v>22090900</v>
      </c>
      <c r="AC34" s="10">
        <v>9.67</v>
      </c>
      <c r="AD34">
        <f t="shared" si="2"/>
        <v>0.42999999999999972</v>
      </c>
      <c r="AE34" s="138">
        <f t="shared" si="3"/>
        <v>-1.0330578512396382E-3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42506</v>
      </c>
      <c r="X35" s="10">
        <v>9.61</v>
      </c>
      <c r="Y35" s="10">
        <v>9.69</v>
      </c>
      <c r="Z35" s="10">
        <v>9.51</v>
      </c>
      <c r="AA35" s="10">
        <v>9.68</v>
      </c>
      <c r="AB35" s="95">
        <v>16217800</v>
      </c>
      <c r="AC35" s="10">
        <v>9.68</v>
      </c>
      <c r="AD35">
        <f t="shared" si="2"/>
        <v>0.17999999999999972</v>
      </c>
      <c r="AE35" s="138">
        <f t="shared" si="3"/>
        <v>1.2552301255229992E-2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42503</v>
      </c>
      <c r="X36" s="10">
        <v>9.66</v>
      </c>
      <c r="Y36" s="10">
        <v>9.7899999999999991</v>
      </c>
      <c r="Z36" s="10">
        <v>9.41</v>
      </c>
      <c r="AA36" s="10">
        <v>9.56</v>
      </c>
      <c r="AB36" s="95">
        <v>21483100</v>
      </c>
      <c r="AC36" s="10">
        <v>9.56</v>
      </c>
      <c r="AD36">
        <f t="shared" si="2"/>
        <v>0.37999999999999901</v>
      </c>
      <c r="AE36" s="138">
        <f t="shared" si="3"/>
        <v>-7.2689511941849139E-3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42502</v>
      </c>
      <c r="X37" s="10">
        <v>10.15</v>
      </c>
      <c r="Y37" s="10">
        <v>10.26</v>
      </c>
      <c r="Z37" s="10">
        <v>9.35</v>
      </c>
      <c r="AA37" s="10">
        <v>9.6300000000000008</v>
      </c>
      <c r="AB37" s="95">
        <v>40998800</v>
      </c>
      <c r="AC37" s="10">
        <v>9.6300000000000008</v>
      </c>
      <c r="AD37">
        <f t="shared" si="2"/>
        <v>0.91000000000000014</v>
      </c>
      <c r="AE37" s="138">
        <f t="shared" si="3"/>
        <v>-4.6534653465346465E-2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42501</v>
      </c>
      <c r="X38" s="10">
        <v>10.02</v>
      </c>
      <c r="Y38" s="10">
        <v>10.33</v>
      </c>
      <c r="Z38" s="10">
        <v>10.01</v>
      </c>
      <c r="AA38" s="10">
        <v>10.1</v>
      </c>
      <c r="AB38" s="95">
        <v>17747000</v>
      </c>
      <c r="AC38" s="10">
        <v>10.1</v>
      </c>
      <c r="AD38">
        <f t="shared" si="2"/>
        <v>0.32000000000000028</v>
      </c>
      <c r="AE38" s="138">
        <f t="shared" si="3"/>
        <v>9.9108027750238747E-4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49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42500</v>
      </c>
      <c r="X39" s="10">
        <v>9.94</v>
      </c>
      <c r="Y39" s="10">
        <v>10.11</v>
      </c>
      <c r="Z39" s="10">
        <v>9.84</v>
      </c>
      <c r="AA39" s="10">
        <v>10.09</v>
      </c>
      <c r="AB39" s="95">
        <v>19554600</v>
      </c>
      <c r="AC39" s="10">
        <v>10.09</v>
      </c>
      <c r="AD39">
        <f t="shared" si="2"/>
        <v>0.26999999999999957</v>
      </c>
      <c r="AE39" s="138">
        <f t="shared" si="3"/>
        <v>2.228976697061813E-2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42499</v>
      </c>
      <c r="X40" s="10">
        <v>10</v>
      </c>
      <c r="Y40" s="10">
        <v>10.07</v>
      </c>
      <c r="Z40" s="10">
        <v>9.76</v>
      </c>
      <c r="AA40" s="10">
        <v>9.8699999999999992</v>
      </c>
      <c r="AB40" s="95">
        <v>20453800</v>
      </c>
      <c r="AC40" s="10">
        <v>9.8699999999999992</v>
      </c>
      <c r="AD40">
        <f t="shared" si="2"/>
        <v>0.3100000000000005</v>
      </c>
      <c r="AE40" s="138">
        <f t="shared" si="3"/>
        <v>-1.2012012012012074E-2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42496</v>
      </c>
      <c r="X41" s="10">
        <v>9.98</v>
      </c>
      <c r="Y41" s="10">
        <v>10.210000000000001</v>
      </c>
      <c r="Z41" s="10">
        <v>9.85</v>
      </c>
      <c r="AA41" s="10">
        <v>9.99</v>
      </c>
      <c r="AB41" s="95">
        <v>20924500</v>
      </c>
      <c r="AC41" s="10">
        <v>9.99</v>
      </c>
      <c r="AD41">
        <f t="shared" si="2"/>
        <v>0.36000000000000121</v>
      </c>
      <c r="AE41" s="138">
        <f t="shared" si="3"/>
        <v>-6.958250497017926E-3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42495</v>
      </c>
      <c r="X42" s="10">
        <v>10.06</v>
      </c>
      <c r="Y42" s="10">
        <v>10.4</v>
      </c>
      <c r="Z42" s="10">
        <v>10.01</v>
      </c>
      <c r="AA42" s="10">
        <v>10.06</v>
      </c>
      <c r="AB42" s="95">
        <v>26430200</v>
      </c>
      <c r="AC42" s="10">
        <v>10.06</v>
      </c>
      <c r="AD42">
        <f t="shared" si="2"/>
        <v>0.39000000000000057</v>
      </c>
      <c r="AE42" s="138">
        <f t="shared" si="3"/>
        <v>6.0000000000000053E-3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13.76</v>
      </c>
      <c r="W43" s="133">
        <v>42494</v>
      </c>
      <c r="X43" s="10">
        <v>10.25</v>
      </c>
      <c r="Y43" s="10">
        <v>10.49</v>
      </c>
      <c r="Z43" s="10">
        <v>9.8000000000000007</v>
      </c>
      <c r="AA43" s="10">
        <v>10</v>
      </c>
      <c r="AB43" s="95">
        <v>40798100</v>
      </c>
      <c r="AC43" s="10">
        <v>10</v>
      </c>
      <c r="AD43">
        <f t="shared" si="2"/>
        <v>0.6899999999999995</v>
      </c>
      <c r="AE43" s="138">
        <f t="shared" si="3"/>
        <v>-3.474903474903468E-2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5" t="s">
        <v>78</v>
      </c>
      <c r="P44" s="495"/>
      <c r="T44" s="93" t="s">
        <v>99</v>
      </c>
      <c r="U44" s="130">
        <v>12.56</v>
      </c>
      <c r="W44" s="133">
        <v>42493</v>
      </c>
      <c r="X44" s="10">
        <v>10.49</v>
      </c>
      <c r="Y44" s="10">
        <v>10.62</v>
      </c>
      <c r="Z44" s="10">
        <v>10.25</v>
      </c>
      <c r="AA44" s="10">
        <v>10.36</v>
      </c>
      <c r="AB44" s="95">
        <v>27317000</v>
      </c>
      <c r="AC44" s="10">
        <v>10.36</v>
      </c>
      <c r="AD44">
        <f t="shared" si="2"/>
        <v>0.36999999999999922</v>
      </c>
      <c r="AE44" s="138">
        <f t="shared" si="3"/>
        <v>-2.4482109227871973E-2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13.750000000000002</v>
      </c>
      <c r="T45" s="93" t="s">
        <v>100</v>
      </c>
      <c r="U45" s="130" t="s">
        <v>507</v>
      </c>
      <c r="W45" s="133">
        <v>42492</v>
      </c>
      <c r="X45" s="10">
        <v>10.8</v>
      </c>
      <c r="Y45" s="10">
        <v>10.86</v>
      </c>
      <c r="Z45" s="10">
        <v>10.43</v>
      </c>
      <c r="AA45" s="10">
        <v>10.62</v>
      </c>
      <c r="AB45" s="95">
        <v>23706100</v>
      </c>
      <c r="AC45" s="10">
        <v>10.62</v>
      </c>
      <c r="AD45">
        <f t="shared" si="2"/>
        <v>0.42999999999999972</v>
      </c>
      <c r="AE45" s="138">
        <f t="shared" si="3"/>
        <v>-1.2093023255814073E-2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13.625000000000002</v>
      </c>
      <c r="T46" s="93" t="s">
        <v>101</v>
      </c>
      <c r="U46" s="130" t="s">
        <v>508</v>
      </c>
      <c r="W46" s="133">
        <v>42489</v>
      </c>
      <c r="X46" s="10">
        <v>11.63</v>
      </c>
      <c r="Y46" s="10">
        <v>11.69</v>
      </c>
      <c r="Z46" s="10">
        <v>10.65</v>
      </c>
      <c r="AA46" s="10">
        <v>10.75</v>
      </c>
      <c r="AB46" s="95">
        <v>40087400</v>
      </c>
      <c r="AC46" s="10">
        <v>10.75</v>
      </c>
      <c r="AD46">
        <f t="shared" si="2"/>
        <v>1.0399999999999991</v>
      </c>
      <c r="AE46" s="138">
        <f t="shared" si="3"/>
        <v>-7.4870912220309727E-2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13.5</v>
      </c>
      <c r="T47" s="93" t="s">
        <v>102</v>
      </c>
      <c r="U47" s="130">
        <v>15.07</v>
      </c>
      <c r="W47" s="133">
        <v>42488</v>
      </c>
      <c r="X47" s="10">
        <v>11.53</v>
      </c>
      <c r="Y47" s="10">
        <v>12.41</v>
      </c>
      <c r="Z47" s="10">
        <v>11.52</v>
      </c>
      <c r="AA47" s="10">
        <v>11.62</v>
      </c>
      <c r="AB47" s="95">
        <v>41155500</v>
      </c>
      <c r="AC47" s="10">
        <v>11.62</v>
      </c>
      <c r="AD47">
        <f t="shared" si="2"/>
        <v>0.89000000000000057</v>
      </c>
      <c r="AE47" s="138">
        <f t="shared" si="3"/>
        <v>5.1903114186850896E-3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13.375</v>
      </c>
      <c r="T48" s="93" t="s">
        <v>103</v>
      </c>
      <c r="U48" s="130">
        <v>1.7240599999999999</v>
      </c>
      <c r="W48" s="133">
        <v>42487</v>
      </c>
      <c r="X48" s="10">
        <v>11.34</v>
      </c>
      <c r="Y48" s="10">
        <v>11.61</v>
      </c>
      <c r="Z48" s="10">
        <v>11.2</v>
      </c>
      <c r="AA48" s="10">
        <v>11.56</v>
      </c>
      <c r="AB48" s="95">
        <v>24314100</v>
      </c>
      <c r="AC48" s="10">
        <v>11.56</v>
      </c>
      <c r="AD48">
        <f t="shared" si="2"/>
        <v>0.41000000000000014</v>
      </c>
      <c r="AE48" s="138">
        <f t="shared" si="3"/>
        <v>4.344048653345034E-3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13.25</v>
      </c>
      <c r="T49" s="93" t="s">
        <v>123</v>
      </c>
      <c r="U49" s="130" t="s">
        <v>509</v>
      </c>
      <c r="W49" s="133">
        <v>42486</v>
      </c>
      <c r="X49" s="10">
        <v>10.82</v>
      </c>
      <c r="Y49" s="10">
        <v>11.65</v>
      </c>
      <c r="Z49" s="10">
        <v>10.71</v>
      </c>
      <c r="AA49" s="10">
        <v>11.51</v>
      </c>
      <c r="AB49" s="95">
        <v>47026100</v>
      </c>
      <c r="AC49" s="10">
        <v>11.51</v>
      </c>
      <c r="AD49">
        <f t="shared" si="2"/>
        <v>0.9399999999999995</v>
      </c>
      <c r="AE49" s="138">
        <f t="shared" si="3"/>
        <v>9.0995260663506938E-2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13.125</v>
      </c>
      <c r="T50" s="93"/>
      <c r="U50" s="130"/>
      <c r="W50" s="133">
        <v>42485</v>
      </c>
      <c r="X50" s="10">
        <v>10.67</v>
      </c>
      <c r="Y50" s="10">
        <v>10.88</v>
      </c>
      <c r="Z50" s="10">
        <v>10.48</v>
      </c>
      <c r="AA50" s="10">
        <v>10.55</v>
      </c>
      <c r="AB50" s="95">
        <v>22480400</v>
      </c>
      <c r="AC50" s="10">
        <v>10.55</v>
      </c>
      <c r="AD50">
        <f t="shared" si="2"/>
        <v>0.40000000000000036</v>
      </c>
      <c r="AE50" s="138">
        <f t="shared" si="3"/>
        <v>-1.0318949343339545E-2</v>
      </c>
      <c r="AL50" s="245"/>
      <c r="AO50" s="245"/>
    </row>
    <row r="51" spans="2:41" x14ac:dyDescent="0.25">
      <c r="B51" s="499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</v>
      </c>
      <c r="T51" s="93" t="s">
        <v>105</v>
      </c>
      <c r="U51" s="130" t="s">
        <v>510</v>
      </c>
      <c r="W51" s="133">
        <v>42482</v>
      </c>
      <c r="X51" s="10">
        <v>10.66</v>
      </c>
      <c r="Y51" s="10">
        <v>10.81</v>
      </c>
      <c r="Z51" s="10">
        <v>10.5</v>
      </c>
      <c r="AA51" s="10">
        <v>10.66</v>
      </c>
      <c r="AB51" s="95">
        <v>18694600</v>
      </c>
      <c r="AC51" s="10">
        <v>10.66</v>
      </c>
      <c r="AD51">
        <f t="shared" si="2"/>
        <v>0.3100000000000005</v>
      </c>
      <c r="AE51" s="138">
        <f t="shared" si="3"/>
        <v>9.3896713615015948E-4</v>
      </c>
    </row>
    <row r="52" spans="2:41" x14ac:dyDescent="0.25">
      <c r="B52" s="499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12.875</v>
      </c>
      <c r="T52" s="93" t="s">
        <v>106</v>
      </c>
      <c r="U52" s="130" t="s">
        <v>344</v>
      </c>
      <c r="W52" s="133">
        <v>42481</v>
      </c>
      <c r="X52" s="10">
        <v>10.8</v>
      </c>
      <c r="Y52" s="10">
        <v>10.89</v>
      </c>
      <c r="Z52" s="10">
        <v>10.6</v>
      </c>
      <c r="AA52" s="10">
        <v>10.65</v>
      </c>
      <c r="AB52" s="95">
        <v>15596100</v>
      </c>
      <c r="AC52" s="10">
        <v>10.65</v>
      </c>
      <c r="AD52">
        <f t="shared" si="2"/>
        <v>0.29000000000000092</v>
      </c>
      <c r="AE52" s="138">
        <f t="shared" si="3"/>
        <v>-9.302325581395321E-3</v>
      </c>
    </row>
    <row r="53" spans="2:41" x14ac:dyDescent="0.25">
      <c r="B53" s="499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12.75</v>
      </c>
      <c r="T53" s="93" t="s">
        <v>107</v>
      </c>
      <c r="U53" s="131">
        <v>68847094</v>
      </c>
      <c r="W53" s="133">
        <v>42480</v>
      </c>
      <c r="X53" s="10">
        <v>10.63</v>
      </c>
      <c r="Y53" s="10">
        <v>10.77</v>
      </c>
      <c r="Z53" s="10">
        <v>10.5</v>
      </c>
      <c r="AA53" s="10">
        <v>10.75</v>
      </c>
      <c r="AB53" s="95">
        <v>19260200</v>
      </c>
      <c r="AC53" s="10">
        <v>10.75</v>
      </c>
      <c r="AD53">
        <f t="shared" si="2"/>
        <v>0.26999999999999957</v>
      </c>
      <c r="AE53" s="138">
        <f t="shared" si="3"/>
        <v>2.7985074626866169E-3</v>
      </c>
    </row>
    <row r="54" spans="2:41" x14ac:dyDescent="0.25">
      <c r="B54" s="49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12.625</v>
      </c>
      <c r="T54" s="93" t="s">
        <v>110</v>
      </c>
      <c r="U54" s="131">
        <v>28402100</v>
      </c>
      <c r="W54" s="133">
        <v>42479</v>
      </c>
      <c r="X54" s="10">
        <v>11.08</v>
      </c>
      <c r="Y54" s="10">
        <v>11.08</v>
      </c>
      <c r="Z54" s="10">
        <v>10.6</v>
      </c>
      <c r="AA54" s="10">
        <v>10.72</v>
      </c>
      <c r="AB54" s="95">
        <v>20952300</v>
      </c>
      <c r="AC54" s="10">
        <v>10.72</v>
      </c>
      <c r="AD54">
        <f t="shared" si="2"/>
        <v>0.48000000000000043</v>
      </c>
      <c r="AE54" s="138">
        <f t="shared" si="3"/>
        <v>-1.5610651974288348E-2</v>
      </c>
      <c r="AL54" s="245"/>
      <c r="AO54" s="245"/>
    </row>
    <row r="55" spans="2:41" x14ac:dyDescent="0.25">
      <c r="B55" s="49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12.5</v>
      </c>
      <c r="T55" s="93" t="s">
        <v>108</v>
      </c>
      <c r="U55" s="130" t="s">
        <v>511</v>
      </c>
      <c r="W55" s="133">
        <v>42478</v>
      </c>
      <c r="X55" s="10">
        <v>10.63</v>
      </c>
      <c r="Y55" s="10">
        <v>11.1</v>
      </c>
      <c r="Z55" s="10">
        <v>10.56</v>
      </c>
      <c r="AA55" s="10">
        <v>10.89</v>
      </c>
      <c r="AB55" s="95">
        <v>26355200</v>
      </c>
      <c r="AC55" s="10">
        <v>10.89</v>
      </c>
      <c r="AD55">
        <f t="shared" si="2"/>
        <v>0.53999999999999915</v>
      </c>
      <c r="AE55" s="138">
        <f t="shared" si="3"/>
        <v>1.8709073900841977E-2</v>
      </c>
    </row>
    <row r="56" spans="2:41" x14ac:dyDescent="0.25">
      <c r="B56" s="49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12.375</v>
      </c>
      <c r="T56" s="93" t="s">
        <v>111</v>
      </c>
      <c r="U56" s="130">
        <v>12.97</v>
      </c>
      <c r="W56" s="133">
        <v>42475</v>
      </c>
      <c r="X56" s="10">
        <v>10.73</v>
      </c>
      <c r="Y56" s="10">
        <v>10.78</v>
      </c>
      <c r="Z56" s="10">
        <v>10.46</v>
      </c>
      <c r="AA56" s="10">
        <v>10.69</v>
      </c>
      <c r="AB56" s="95">
        <v>25295600</v>
      </c>
      <c r="AC56" s="10">
        <v>10.69</v>
      </c>
      <c r="AD56">
        <f t="shared" si="2"/>
        <v>0.31999999999999851</v>
      </c>
      <c r="AE56" s="138">
        <f t="shared" si="3"/>
        <v>2.7884615384615286E-2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12.25</v>
      </c>
      <c r="T57" s="93" t="s">
        <v>112</v>
      </c>
      <c r="U57" s="130">
        <v>0.96</v>
      </c>
      <c r="W57" s="133">
        <v>42474</v>
      </c>
      <c r="X57" s="10">
        <v>10.79</v>
      </c>
      <c r="Y57" s="10">
        <v>10.79</v>
      </c>
      <c r="Z57" s="10">
        <v>10.39</v>
      </c>
      <c r="AA57" s="10">
        <v>10.4</v>
      </c>
      <c r="AB57" s="95">
        <v>17765400</v>
      </c>
      <c r="AC57" s="10">
        <v>10.4</v>
      </c>
      <c r="AD57">
        <f t="shared" si="2"/>
        <v>0.39999999999999858</v>
      </c>
      <c r="AE57" s="138">
        <f t="shared" si="3"/>
        <v>-4.4117647058823595E-2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12.125</v>
      </c>
      <c r="T58" s="93" t="s">
        <v>109</v>
      </c>
      <c r="U58" s="130" t="s">
        <v>124</v>
      </c>
      <c r="W58" s="133">
        <v>42473</v>
      </c>
      <c r="X58" s="10">
        <v>10.3</v>
      </c>
      <c r="Y58" s="10">
        <v>10.9</v>
      </c>
      <c r="Z58" s="10">
        <v>10.199999999999999</v>
      </c>
      <c r="AA58" s="10">
        <v>10.88</v>
      </c>
      <c r="AB58" s="95">
        <v>26081500</v>
      </c>
      <c r="AC58" s="10">
        <v>10.88</v>
      </c>
      <c r="AD58">
        <f t="shared" si="2"/>
        <v>0.70000000000000107</v>
      </c>
      <c r="AE58" s="138">
        <f t="shared" si="3"/>
        <v>6.9813176007866407E-2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</v>
      </c>
      <c r="W59" s="133">
        <v>42472</v>
      </c>
      <c r="X59" s="10">
        <v>10.51</v>
      </c>
      <c r="Y59" s="10">
        <v>10.54</v>
      </c>
      <c r="Z59" s="10">
        <v>10.050000000000001</v>
      </c>
      <c r="AA59" s="10">
        <v>10.17</v>
      </c>
      <c r="AB59" s="95">
        <v>25651400</v>
      </c>
      <c r="AC59" s="10">
        <v>10.17</v>
      </c>
      <c r="AD59">
        <f t="shared" si="2"/>
        <v>0.48999999999999844</v>
      </c>
      <c r="AE59" s="138">
        <f t="shared" si="3"/>
        <v>-2.6794258373205704E-2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11.875</v>
      </c>
      <c r="W60" s="133">
        <v>42471</v>
      </c>
      <c r="X60" s="10">
        <v>10.75</v>
      </c>
      <c r="Y60" s="10">
        <v>10.92</v>
      </c>
      <c r="Z60" s="10">
        <v>10.44</v>
      </c>
      <c r="AA60" s="10">
        <v>10.45</v>
      </c>
      <c r="AB60" s="95">
        <v>18235600</v>
      </c>
      <c r="AC60" s="10">
        <v>10.45</v>
      </c>
      <c r="AD60">
        <f t="shared" si="2"/>
        <v>0.48000000000000043</v>
      </c>
      <c r="AE60" s="138">
        <f t="shared" si="3"/>
        <v>-2.5186567164179219E-2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11.75</v>
      </c>
      <c r="W61" s="133">
        <v>42468</v>
      </c>
      <c r="X61" s="10">
        <v>10.64</v>
      </c>
      <c r="Y61" s="10">
        <v>10.89</v>
      </c>
      <c r="Z61" s="10">
        <v>10.57</v>
      </c>
      <c r="AA61" s="10">
        <v>10.72</v>
      </c>
      <c r="AB61" s="95">
        <v>18934600</v>
      </c>
      <c r="AC61" s="10">
        <v>10.72</v>
      </c>
      <c r="AD61">
        <f t="shared" si="2"/>
        <v>0.32000000000000028</v>
      </c>
      <c r="AE61" s="138">
        <f t="shared" si="3"/>
        <v>1.9980970504281714E-2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11.625</v>
      </c>
      <c r="W62" s="133">
        <v>42467</v>
      </c>
      <c r="X62" s="10">
        <v>10.42</v>
      </c>
      <c r="Y62" s="10">
        <v>10.65</v>
      </c>
      <c r="Z62" s="10">
        <v>10.39</v>
      </c>
      <c r="AA62" s="10">
        <v>10.51</v>
      </c>
      <c r="AB62" s="95">
        <v>19318700</v>
      </c>
      <c r="AC62" s="10">
        <v>10.51</v>
      </c>
      <c r="AD62">
        <f t="shared" si="2"/>
        <v>0.25999999999999979</v>
      </c>
      <c r="AE62" s="138">
        <f t="shared" si="3"/>
        <v>3.8204393505252288E-3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11.5</v>
      </c>
      <c r="W63" s="133">
        <v>42466</v>
      </c>
      <c r="X63" s="10">
        <v>10.42</v>
      </c>
      <c r="Y63" s="10">
        <v>10.48</v>
      </c>
      <c r="Z63" s="10">
        <v>10.25</v>
      </c>
      <c r="AA63" s="10">
        <v>10.47</v>
      </c>
      <c r="AB63" s="95">
        <v>18382000</v>
      </c>
      <c r="AC63" s="10">
        <v>10.47</v>
      </c>
      <c r="AD63">
        <f t="shared" si="2"/>
        <v>0.23000000000000043</v>
      </c>
      <c r="AE63" s="138">
        <f t="shared" si="3"/>
        <v>6.7307692307692069E-3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11.375</v>
      </c>
      <c r="W64" s="133">
        <v>42465</v>
      </c>
      <c r="X64" s="10">
        <v>10.63</v>
      </c>
      <c r="Y64" s="10">
        <v>10.72</v>
      </c>
      <c r="Z64" s="10">
        <v>10.38</v>
      </c>
      <c r="AA64" s="10">
        <v>10.4</v>
      </c>
      <c r="AB64" s="95">
        <v>20753700</v>
      </c>
      <c r="AC64" s="10">
        <v>10.4</v>
      </c>
      <c r="AD64">
        <f t="shared" si="2"/>
        <v>0.33999999999999986</v>
      </c>
      <c r="AE64" s="138">
        <f t="shared" si="3"/>
        <v>-3.703703703703709E-2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11.25</v>
      </c>
      <c r="W65" s="133">
        <v>42464</v>
      </c>
      <c r="X65" s="10">
        <v>11.06</v>
      </c>
      <c r="Y65" s="10">
        <v>11.22</v>
      </c>
      <c r="Z65" s="10">
        <v>10.78</v>
      </c>
      <c r="AA65" s="10">
        <v>10.8</v>
      </c>
      <c r="AB65" s="95">
        <v>22470500</v>
      </c>
      <c r="AC65" s="10">
        <v>10.8</v>
      </c>
      <c r="AD65">
        <f t="shared" si="2"/>
        <v>0.44000000000000128</v>
      </c>
      <c r="AE65" s="138">
        <f t="shared" si="3"/>
        <v>-2.0852221214868405E-2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42461</v>
      </c>
      <c r="X66" s="10">
        <v>10.28</v>
      </c>
      <c r="Y66" s="10">
        <v>11.07</v>
      </c>
      <c r="Z66" s="10">
        <v>10.24</v>
      </c>
      <c r="AA66" s="10">
        <v>11.03</v>
      </c>
      <c r="AB66" s="95">
        <v>28435900</v>
      </c>
      <c r="AC66" s="10">
        <v>11.03</v>
      </c>
      <c r="AD66">
        <f t="shared" si="2"/>
        <v>0.83000000000000007</v>
      </c>
      <c r="AE66" s="138">
        <f t="shared" si="3"/>
        <v>5.3486150907354313E-2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42460</v>
      </c>
      <c r="X67" s="10">
        <v>10.31</v>
      </c>
      <c r="Y67" s="10">
        <v>10.49</v>
      </c>
      <c r="Z67" s="10">
        <v>10.01</v>
      </c>
      <c r="AA67" s="10">
        <v>10.47</v>
      </c>
      <c r="AB67" s="95">
        <v>48091700</v>
      </c>
      <c r="AC67" s="10">
        <v>10.47</v>
      </c>
      <c r="AD67">
        <f>Y67-Z67</f>
        <v>0.48000000000000043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7" t="s">
        <v>237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7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7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8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187"/>
      <c r="I118" s="3"/>
      <c r="J118" s="3"/>
      <c r="K118" s="3"/>
    </row>
    <row r="119" spans="2:11" x14ac:dyDescent="0.25">
      <c r="C119" s="4"/>
      <c r="D119" s="3"/>
      <c r="E119" s="3"/>
      <c r="F119" s="3"/>
    </row>
    <row r="134" spans="1:13" x14ac:dyDescent="0.25">
      <c r="A134" s="22" t="s">
        <v>81</v>
      </c>
      <c r="B134" s="12"/>
      <c r="C134" s="12">
        <f>SUM(C2:C133)</f>
        <v>54335</v>
      </c>
      <c r="D134" s="12"/>
      <c r="E134" s="12"/>
      <c r="F134" s="13">
        <f>SUM(F2:F133)</f>
        <v>754217.48300000012</v>
      </c>
      <c r="G134" s="12"/>
      <c r="H134" s="12">
        <f>SUM(H2:H133)</f>
        <v>49835</v>
      </c>
      <c r="I134" s="13"/>
      <c r="J134" s="13"/>
      <c r="K134" s="13">
        <f>SUM(K2:K133)</f>
        <v>681173.46999999974</v>
      </c>
      <c r="L134" s="13"/>
      <c r="M134" s="13">
        <f>SUM(M2:M133)</f>
        <v>0</v>
      </c>
    </row>
    <row r="135" spans="1:13" ht="15.75" thickBot="1" x14ac:dyDescent="0.3">
      <c r="A135" s="375" t="s">
        <v>211</v>
      </c>
      <c r="B135" s="376"/>
      <c r="C135" s="377">
        <f>SumByColor($A$135,C2:C133)</f>
        <v>49835</v>
      </c>
      <c r="D135" s="377"/>
      <c r="E135" s="377"/>
      <c r="F135" s="378">
        <f>SumByColor($A$135,F2:F133)</f>
        <v>680307</v>
      </c>
      <c r="G135" s="377"/>
      <c r="H135" s="377">
        <f>SumByColor($A$135,H2:H133)</f>
        <v>49835</v>
      </c>
      <c r="I135" s="377"/>
      <c r="J135" s="377"/>
      <c r="K135" s="378">
        <f>SumByColor($A$135,K2:K133)</f>
        <v>681184</v>
      </c>
      <c r="L135" s="377"/>
      <c r="M135" s="378">
        <f>SumByColor($A$135,M2:M133)</f>
        <v>0</v>
      </c>
    </row>
    <row r="138" spans="1:13" x14ac:dyDescent="0.25">
      <c r="B138" s="198" t="s">
        <v>114</v>
      </c>
      <c r="C138" s="198" t="s">
        <v>150</v>
      </c>
      <c r="D138" s="199" t="s">
        <v>149</v>
      </c>
      <c r="E138" s="201" t="s">
        <v>151</v>
      </c>
      <c r="F138" s="202" t="s">
        <v>65</v>
      </c>
      <c r="G138" s="239" t="s">
        <v>155</v>
      </c>
      <c r="H138" s="202" t="s">
        <v>88</v>
      </c>
      <c r="I138" s="239" t="s">
        <v>161</v>
      </c>
    </row>
    <row r="139" spans="1:13" x14ac:dyDescent="0.25">
      <c r="B139" s="200">
        <v>42304</v>
      </c>
      <c r="C139" s="10">
        <v>5100</v>
      </c>
      <c r="D139" s="209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43">
        <f t="shared" ref="H139:H153" si="13">IF(C139=0, D139, (E139-D139)/D139)</f>
        <v>-3.5280508964719459E-2</v>
      </c>
      <c r="I139" s="40"/>
    </row>
    <row r="140" spans="1:13" x14ac:dyDescent="0.25">
      <c r="B140" s="200">
        <v>42305</v>
      </c>
      <c r="C140" s="10">
        <v>4900</v>
      </c>
      <c r="D140" s="209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43">
        <f t="shared" si="13"/>
        <v>-2.1399652978600199E-2</v>
      </c>
      <c r="I140" s="40"/>
    </row>
    <row r="141" spans="1:13" x14ac:dyDescent="0.25">
      <c r="B141" s="200">
        <v>42306</v>
      </c>
      <c r="C141" s="10">
        <v>5100</v>
      </c>
      <c r="D141" s="209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43">
        <f t="shared" si="13"/>
        <v>-6.0289855072463719E-2</v>
      </c>
      <c r="I141" s="40"/>
    </row>
    <row r="142" spans="1:13" x14ac:dyDescent="0.25">
      <c r="B142" s="200">
        <v>42311</v>
      </c>
      <c r="C142" s="10">
        <v>2710</v>
      </c>
      <c r="D142" s="209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43">
        <f t="shared" si="13"/>
        <v>5.0029429075927105E-2</v>
      </c>
      <c r="I142" s="40"/>
    </row>
    <row r="143" spans="1:13" x14ac:dyDescent="0.25">
      <c r="B143" s="200">
        <v>42312</v>
      </c>
      <c r="C143" s="10">
        <v>2902</v>
      </c>
      <c r="D143" s="209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43">
        <f t="shared" si="13"/>
        <v>2.6486168334314473E-2</v>
      </c>
      <c r="I143" s="40"/>
    </row>
    <row r="144" spans="1:13" x14ac:dyDescent="0.25">
      <c r="B144" s="200">
        <v>42313</v>
      </c>
      <c r="C144" s="10">
        <v>5710</v>
      </c>
      <c r="D144" s="209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43">
        <f t="shared" si="13"/>
        <v>-2.3654642223536283E-2</v>
      </c>
      <c r="I144" s="40"/>
    </row>
    <row r="145" spans="2:9" x14ac:dyDescent="0.25">
      <c r="B145" s="200">
        <v>42314</v>
      </c>
      <c r="C145" s="10">
        <v>4710</v>
      </c>
      <c r="D145" s="209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43">
        <f t="shared" si="13"/>
        <v>-2.9498525073746312E-2</v>
      </c>
      <c r="I145" s="40"/>
    </row>
    <row r="146" spans="2:9" x14ac:dyDescent="0.25">
      <c r="B146" s="200">
        <v>42317</v>
      </c>
      <c r="C146" s="10">
        <v>5060</v>
      </c>
      <c r="D146" s="209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43">
        <f t="shared" si="13"/>
        <v>-6.1055127445169E-2</v>
      </c>
      <c r="I146" s="40"/>
    </row>
    <row r="147" spans="2:9" x14ac:dyDescent="0.25">
      <c r="B147" s="200">
        <v>42324</v>
      </c>
      <c r="C147" s="10">
        <v>6000</v>
      </c>
      <c r="D147" s="209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43">
        <f t="shared" si="13"/>
        <v>-9.9758162031438849E-2</v>
      </c>
      <c r="I147" s="40"/>
    </row>
    <row r="148" spans="2:9" x14ac:dyDescent="0.25">
      <c r="B148" s="200">
        <v>42325</v>
      </c>
      <c r="C148" s="10">
        <v>5060</v>
      </c>
      <c r="D148" s="209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43">
        <f t="shared" si="13"/>
        <v>-8.6670651524208067E-2</v>
      </c>
      <c r="I148" s="40"/>
    </row>
    <row r="149" spans="2:9" x14ac:dyDescent="0.25">
      <c r="B149" s="200">
        <v>42328</v>
      </c>
      <c r="C149" s="10">
        <v>6000</v>
      </c>
      <c r="D149" s="209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43">
        <f t="shared" si="13"/>
        <v>-6.8401937046004779E-2</v>
      </c>
      <c r="I149" s="40"/>
    </row>
    <row r="150" spans="2:9" x14ac:dyDescent="0.25">
      <c r="B150" s="200">
        <v>42331</v>
      </c>
      <c r="C150" s="10">
        <v>5060</v>
      </c>
      <c r="D150" s="209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43">
        <f t="shared" si="13"/>
        <v>-8.1534772182254162E-2</v>
      </c>
      <c r="I150" s="40"/>
    </row>
    <row r="151" spans="2:9" x14ac:dyDescent="0.25">
      <c r="B151" s="200">
        <v>42338</v>
      </c>
      <c r="C151" s="10">
        <v>4710</v>
      </c>
      <c r="D151" s="209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43">
        <f t="shared" si="13"/>
        <v>-4.7818290496114808E-2</v>
      </c>
      <c r="I151" s="40"/>
    </row>
    <row r="152" spans="2:9" x14ac:dyDescent="0.25">
      <c r="B152" s="200">
        <v>42340</v>
      </c>
      <c r="C152" s="10">
        <v>5060</v>
      </c>
      <c r="D152" s="209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43">
        <f t="shared" si="13"/>
        <v>-5.0989802039592164E-2</v>
      </c>
      <c r="I152" s="40"/>
    </row>
    <row r="153" spans="2:9" x14ac:dyDescent="0.25">
      <c r="B153" s="200">
        <v>42341</v>
      </c>
      <c r="C153" s="10">
        <v>5060</v>
      </c>
      <c r="D153" s="209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43">
        <f t="shared" si="13"/>
        <v>-6.1899038461538526E-2</v>
      </c>
      <c r="I153" s="40"/>
    </row>
    <row r="154" spans="2:9" x14ac:dyDescent="0.25">
      <c r="B154" s="200">
        <v>42347</v>
      </c>
      <c r="C154" s="10">
        <v>5260</v>
      </c>
      <c r="D154" s="209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43">
        <f t="shared" ref="H154:H176" si="15">IF(C154=0, D154, (E154-D154)/D154)</f>
        <v>-0.13526570048309169</v>
      </c>
      <c r="I154" s="40"/>
    </row>
    <row r="155" spans="2:9" x14ac:dyDescent="0.25">
      <c r="B155" s="200">
        <v>42348</v>
      </c>
      <c r="C155" s="10">
        <v>5060</v>
      </c>
      <c r="D155" s="209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43">
        <f t="shared" si="15"/>
        <v>-0.11846061334936855</v>
      </c>
      <c r="I155" s="40"/>
    </row>
    <row r="156" spans="2:9" x14ac:dyDescent="0.25">
      <c r="B156" s="200">
        <v>42349</v>
      </c>
      <c r="C156" s="10">
        <v>5060</v>
      </c>
      <c r="D156" s="209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43">
        <f t="shared" si="15"/>
        <v>-0.15523465703971129</v>
      </c>
      <c r="I156" s="40"/>
    </row>
    <row r="157" spans="2:9" x14ac:dyDescent="0.25">
      <c r="B157" s="200">
        <v>42349</v>
      </c>
      <c r="C157" s="10">
        <v>6000</v>
      </c>
      <c r="D157" s="209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43">
        <f t="shared" si="15"/>
        <v>-0.13440197287299629</v>
      </c>
      <c r="I157" s="40"/>
    </row>
    <row r="158" spans="2:9" x14ac:dyDescent="0.25">
      <c r="B158" s="200">
        <v>42349</v>
      </c>
      <c r="C158" s="10">
        <v>6200</v>
      </c>
      <c r="D158" s="209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43">
        <f t="shared" si="15"/>
        <v>-0.13011152416356886</v>
      </c>
      <c r="I158" s="40"/>
    </row>
    <row r="159" spans="2:9" x14ac:dyDescent="0.25">
      <c r="B159" s="200">
        <v>42349</v>
      </c>
      <c r="C159" s="10">
        <v>5721</v>
      </c>
      <c r="D159" s="209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43">
        <f t="shared" si="15"/>
        <v>-0.13970588235294124</v>
      </c>
      <c r="I159" s="40"/>
    </row>
    <row r="160" spans="2:9" x14ac:dyDescent="0.25">
      <c r="B160" s="200">
        <v>42349</v>
      </c>
      <c r="C160" s="10">
        <v>5060</v>
      </c>
      <c r="D160" s="209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43">
        <f t="shared" si="15"/>
        <v>-0.15494483667683867</v>
      </c>
      <c r="I160" s="40"/>
    </row>
    <row r="161" spans="2:9" x14ac:dyDescent="0.25">
      <c r="B161" s="200">
        <v>42356</v>
      </c>
      <c r="C161" s="10">
        <v>5060</v>
      </c>
      <c r="D161" s="209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43">
        <f t="shared" si="15"/>
        <v>-0.13718827009863294</v>
      </c>
      <c r="I161" s="40"/>
    </row>
    <row r="162" spans="2:9" x14ac:dyDescent="0.25">
      <c r="B162" s="200">
        <v>42356</v>
      </c>
      <c r="C162" s="10">
        <v>7000</v>
      </c>
      <c r="D162" s="209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43">
        <f t="shared" si="15"/>
        <v>-0.10206637445209772</v>
      </c>
      <c r="I162" s="40"/>
    </row>
    <row r="163" spans="2:9" x14ac:dyDescent="0.25">
      <c r="B163" s="200">
        <v>42356</v>
      </c>
      <c r="C163" s="10">
        <v>6000</v>
      </c>
      <c r="D163" s="209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43">
        <f t="shared" si="15"/>
        <v>-0.11521873074553302</v>
      </c>
      <c r="I163" s="40"/>
    </row>
    <row r="164" spans="2:9" x14ac:dyDescent="0.25">
      <c r="B164" s="200">
        <v>42357</v>
      </c>
      <c r="C164" s="10">
        <v>5500</v>
      </c>
      <c r="D164" s="209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43">
        <f t="shared" si="15"/>
        <v>-0.12430481022538781</v>
      </c>
      <c r="I164" s="40"/>
    </row>
    <row r="165" spans="2:9" x14ac:dyDescent="0.25">
      <c r="B165" s="200">
        <v>42359</v>
      </c>
      <c r="C165" s="10">
        <v>5060</v>
      </c>
      <c r="D165" s="209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43">
        <f t="shared" si="15"/>
        <v>-0.11540785498489427</v>
      </c>
      <c r="I165" s="40"/>
    </row>
    <row r="166" spans="2:9" x14ac:dyDescent="0.25">
      <c r="B166" s="200">
        <v>42361</v>
      </c>
      <c r="C166" s="10">
        <v>5060</v>
      </c>
      <c r="D166" s="209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43">
        <f t="shared" si="15"/>
        <v>-0.11698578474035398</v>
      </c>
      <c r="I166" s="40"/>
    </row>
    <row r="167" spans="2:9" x14ac:dyDescent="0.25">
      <c r="B167" s="200">
        <v>42377</v>
      </c>
      <c r="C167" s="469">
        <v>5260</v>
      </c>
      <c r="D167" s="484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43">
        <f t="shared" si="15"/>
        <v>-0.18838779598273264</v>
      </c>
      <c r="I167" s="40"/>
    </row>
    <row r="168" spans="2:9" x14ac:dyDescent="0.25">
      <c r="B168" s="200">
        <v>42398</v>
      </c>
      <c r="C168" s="10">
        <v>5000</v>
      </c>
      <c r="D168" s="209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43">
        <f t="shared" si="15"/>
        <v>-0.35765550239234445</v>
      </c>
      <c r="I168" s="40"/>
    </row>
    <row r="169" spans="2:9" x14ac:dyDescent="0.25">
      <c r="B169" s="200">
        <v>42401</v>
      </c>
      <c r="C169" s="10">
        <v>5260</v>
      </c>
      <c r="D169" s="209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43">
        <f t="shared" si="15"/>
        <v>-0.33250912014226802</v>
      </c>
      <c r="I169" s="40"/>
    </row>
    <row r="170" spans="2:9" x14ac:dyDescent="0.25">
      <c r="B170" s="200">
        <v>42416</v>
      </c>
      <c r="C170" s="10">
        <v>4760</v>
      </c>
      <c r="D170" s="209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43">
        <f t="shared" si="15"/>
        <v>-0.37426556991774379</v>
      </c>
      <c r="I170" s="40"/>
    </row>
    <row r="171" spans="2:9" x14ac:dyDescent="0.25">
      <c r="B171" s="200">
        <v>42416</v>
      </c>
      <c r="C171" s="10">
        <v>4000</v>
      </c>
      <c r="D171" s="209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43">
        <f t="shared" si="15"/>
        <v>-0.40950831744217364</v>
      </c>
      <c r="I171" s="40"/>
    </row>
    <row r="172" spans="2:9" x14ac:dyDescent="0.25">
      <c r="B172" s="200">
        <v>42418</v>
      </c>
      <c r="C172" s="10">
        <v>3600</v>
      </c>
      <c r="D172" s="209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43">
        <f t="shared" si="15"/>
        <v>-0.42900908514684127</v>
      </c>
      <c r="I172" s="40"/>
    </row>
    <row r="173" spans="2:9" x14ac:dyDescent="0.25">
      <c r="B173" s="200">
        <v>42423</v>
      </c>
      <c r="C173" s="10">
        <v>5260</v>
      </c>
      <c r="D173" s="209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43">
        <f t="shared" si="15"/>
        <v>-0.35865298785781541</v>
      </c>
      <c r="I173" s="40"/>
    </row>
    <row r="174" spans="2:9" x14ac:dyDescent="0.25">
      <c r="B174" s="200">
        <v>42431</v>
      </c>
      <c r="C174" s="10">
        <v>4760</v>
      </c>
      <c r="D174" s="209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43">
        <f t="shared" si="15"/>
        <v>-0.30719086061368173</v>
      </c>
      <c r="I174" s="40"/>
    </row>
    <row r="175" spans="2:9" x14ac:dyDescent="0.25">
      <c r="B175" s="200">
        <v>42436</v>
      </c>
      <c r="C175" s="10">
        <v>5290</v>
      </c>
      <c r="D175" s="209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43">
        <f t="shared" si="15"/>
        <v>-0.28777469570512154</v>
      </c>
      <c r="I175" s="40"/>
    </row>
    <row r="176" spans="2:9" x14ac:dyDescent="0.25">
      <c r="B176" s="200">
        <v>42444</v>
      </c>
      <c r="C176" s="10">
        <v>5290</v>
      </c>
      <c r="D176" s="209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43">
        <f t="shared" si="15"/>
        <v>-0.33267728642597949</v>
      </c>
      <c r="I176" s="40"/>
    </row>
    <row r="177" spans="2:9" x14ac:dyDescent="0.25">
      <c r="B177" s="200">
        <v>42446</v>
      </c>
      <c r="C177" s="10">
        <v>5295</v>
      </c>
      <c r="D177" s="209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43">
        <f t="shared" ref="H177:H215" si="18">IF(C177=0, D177, (E177-D177)/D177)</f>
        <v>-0.33045063690344201</v>
      </c>
      <c r="I177" s="40"/>
    </row>
    <row r="178" spans="2:9" x14ac:dyDescent="0.25">
      <c r="B178" s="200">
        <v>42447</v>
      </c>
      <c r="C178" s="10">
        <v>5300</v>
      </c>
      <c r="D178" s="209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43">
        <f t="shared" si="18"/>
        <v>-0.31713876825898152</v>
      </c>
      <c r="I178" s="40"/>
    </row>
    <row r="179" spans="2:9" x14ac:dyDescent="0.25">
      <c r="B179" s="200">
        <v>42447</v>
      </c>
      <c r="C179" s="10">
        <v>5155</v>
      </c>
      <c r="D179" s="209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43">
        <f t="shared" si="18"/>
        <v>-0.31876693145474438</v>
      </c>
      <c r="I179" s="40"/>
    </row>
    <row r="180" spans="2:9" x14ac:dyDescent="0.25">
      <c r="B180" s="200">
        <v>42450</v>
      </c>
      <c r="C180" s="10">
        <v>3955</v>
      </c>
      <c r="D180" s="209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43">
        <f t="shared" si="18"/>
        <v>-0.3515360279614968</v>
      </c>
      <c r="I180" s="40"/>
    </row>
    <row r="181" spans="2:9" x14ac:dyDescent="0.25">
      <c r="B181" s="200">
        <v>42451</v>
      </c>
      <c r="C181" s="10">
        <v>5260</v>
      </c>
      <c r="D181" s="209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43">
        <f t="shared" si="18"/>
        <v>-0.29421490662537253</v>
      </c>
      <c r="I181" s="373"/>
    </row>
    <row r="182" spans="2:9" x14ac:dyDescent="0.25">
      <c r="B182" s="200">
        <v>42451</v>
      </c>
      <c r="C182" s="10">
        <v>5360</v>
      </c>
      <c r="D182" s="209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43">
        <f t="shared" si="18"/>
        <v>-0.33885015799308427</v>
      </c>
      <c r="I182" s="373"/>
    </row>
    <row r="183" spans="2:9" x14ac:dyDescent="0.25">
      <c r="B183" s="200">
        <v>42461</v>
      </c>
      <c r="C183" s="10">
        <v>5260</v>
      </c>
      <c r="D183" s="209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43">
        <f t="shared" si="18"/>
        <v>-0.32621706669957429</v>
      </c>
      <c r="I183" s="40"/>
    </row>
    <row r="184" spans="2:9" x14ac:dyDescent="0.25">
      <c r="B184" s="200">
        <v>42465</v>
      </c>
      <c r="C184" s="10">
        <v>5260</v>
      </c>
      <c r="D184" s="209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43">
        <f t="shared" si="18"/>
        <v>-0.3583019682853088</v>
      </c>
      <c r="I184" s="40"/>
    </row>
    <row r="185" spans="2:9" x14ac:dyDescent="0.25">
      <c r="B185" s="200">
        <v>42467</v>
      </c>
      <c r="C185" s="10">
        <v>5760</v>
      </c>
      <c r="D185" s="209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43">
        <f t="shared" si="18"/>
        <v>-0.33773991008545695</v>
      </c>
      <c r="I185" s="40"/>
    </row>
    <row r="186" spans="2:9" x14ac:dyDescent="0.25">
      <c r="B186" s="200">
        <v>42468</v>
      </c>
      <c r="C186" s="10">
        <v>5260</v>
      </c>
      <c r="D186" s="209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43">
        <f t="shared" si="18"/>
        <v>-0.33445082915303309</v>
      </c>
      <c r="I186" s="373" t="s">
        <v>209</v>
      </c>
    </row>
    <row r="187" spans="2:9" x14ac:dyDescent="0.25">
      <c r="B187" s="200">
        <v>42472</v>
      </c>
      <c r="C187" s="10">
        <v>5860</v>
      </c>
      <c r="D187" s="209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43">
        <f t="shared" si="18"/>
        <v>-0.34671171807752094</v>
      </c>
      <c r="I187" s="40"/>
    </row>
    <row r="188" spans="2:9" x14ac:dyDescent="0.25">
      <c r="B188" s="200">
        <v>42473</v>
      </c>
      <c r="C188" s="10">
        <v>5260</v>
      </c>
      <c r="D188" s="209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43">
        <f t="shared" si="18"/>
        <v>-0.32488613658645549</v>
      </c>
      <c r="I188" s="40"/>
    </row>
    <row r="189" spans="2:9" x14ac:dyDescent="0.25">
      <c r="B189" s="200">
        <v>42484</v>
      </c>
      <c r="C189" s="10">
        <v>5260</v>
      </c>
      <c r="D189" s="209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43">
        <f t="shared" si="18"/>
        <v>-0.33853733603047942</v>
      </c>
      <c r="I189" s="40"/>
    </row>
    <row r="190" spans="2:9" x14ac:dyDescent="0.25">
      <c r="B190" s="200">
        <v>42486</v>
      </c>
      <c r="C190" s="10">
        <v>4260</v>
      </c>
      <c r="D190" s="209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43">
        <f t="shared" si="18"/>
        <v>-0.33192870036624933</v>
      </c>
      <c r="I190" s="40"/>
    </row>
    <row r="191" spans="2:9" x14ac:dyDescent="0.25">
      <c r="B191" s="200">
        <v>42487</v>
      </c>
      <c r="C191" s="10">
        <v>5260</v>
      </c>
      <c r="D191" s="209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43">
        <f t="shared" si="18"/>
        <v>-0.28197419827698644</v>
      </c>
      <c r="I191" s="40"/>
    </row>
    <row r="192" spans="2:9" x14ac:dyDescent="0.25">
      <c r="B192" s="200">
        <v>42488</v>
      </c>
      <c r="C192" s="469">
        <v>5260</v>
      </c>
      <c r="D192" s="484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43">
        <f t="shared" si="18"/>
        <v>-0.27729127276345905</v>
      </c>
      <c r="I192" s="40"/>
    </row>
    <row r="193" spans="2:9" x14ac:dyDescent="0.25">
      <c r="B193" s="200">
        <v>42489</v>
      </c>
      <c r="C193" s="10">
        <v>5500</v>
      </c>
      <c r="D193" s="209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43">
        <f t="shared" si="18"/>
        <v>-0.32170664916774983</v>
      </c>
      <c r="I193" s="40"/>
    </row>
    <row r="194" spans="2:9" x14ac:dyDescent="0.25">
      <c r="B194" s="200">
        <v>42494</v>
      </c>
      <c r="C194" s="10">
        <v>6500</v>
      </c>
      <c r="D194" s="209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43">
        <f t="shared" si="18"/>
        <v>-0.33121998849698381</v>
      </c>
      <c r="I194" s="40"/>
    </row>
    <row r="195" spans="2:9" x14ac:dyDescent="0.25">
      <c r="B195" s="200">
        <v>42495</v>
      </c>
      <c r="C195" s="10">
        <v>5500</v>
      </c>
      <c r="D195" s="209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43">
        <f t="shared" si="18"/>
        <v>-0.363154096451135</v>
      </c>
      <c r="I195" s="40"/>
    </row>
    <row r="196" spans="2:9" x14ac:dyDescent="0.25">
      <c r="B196" s="200">
        <v>42502</v>
      </c>
      <c r="C196" s="10">
        <v>8500</v>
      </c>
      <c r="D196" s="209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43">
        <f t="shared" si="18"/>
        <v>-0.2946076346624823</v>
      </c>
      <c r="I196" s="40"/>
    </row>
    <row r="197" spans="2:9" x14ac:dyDescent="0.25">
      <c r="B197" s="200">
        <v>42503</v>
      </c>
      <c r="C197" s="10">
        <v>5500</v>
      </c>
      <c r="D197" s="209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43">
        <f t="shared" si="18"/>
        <v>-0.39193520745926663</v>
      </c>
      <c r="I197" s="40"/>
    </row>
    <row r="198" spans="2:9" x14ac:dyDescent="0.25">
      <c r="B198" s="200">
        <v>42510</v>
      </c>
      <c r="C198" s="10">
        <v>5000</v>
      </c>
      <c r="D198" s="209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43">
        <f t="shared" si="18"/>
        <v>-0.33560539882131479</v>
      </c>
      <c r="I198" s="40"/>
    </row>
    <row r="199" spans="2:9" x14ac:dyDescent="0.25">
      <c r="B199" s="200">
        <v>42514</v>
      </c>
      <c r="C199" s="10">
        <v>4500</v>
      </c>
      <c r="D199" s="209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43">
        <f t="shared" si="18"/>
        <v>-0.31411993648595399</v>
      </c>
      <c r="I199" s="40"/>
    </row>
    <row r="200" spans="2:9" x14ac:dyDescent="0.25">
      <c r="B200" s="200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43">
        <f t="shared" si="18"/>
        <v>-0.30732621949398992</v>
      </c>
      <c r="I200" s="40"/>
    </row>
    <row r="201" spans="2:9" x14ac:dyDescent="0.25">
      <c r="B201" s="200">
        <v>42516</v>
      </c>
      <c r="C201" s="10">
        <v>4000</v>
      </c>
      <c r="D201" s="209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43">
        <f t="shared" si="18"/>
        <v>-0.31104064571922746</v>
      </c>
      <c r="I201" s="40"/>
    </row>
    <row r="202" spans="2:9" x14ac:dyDescent="0.25">
      <c r="B202" s="200">
        <v>42517</v>
      </c>
      <c r="C202" s="10">
        <v>4000</v>
      </c>
      <c r="D202" s="209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43">
        <f t="shared" si="18"/>
        <v>-0.28937174920768705</v>
      </c>
      <c r="I202" s="40"/>
    </row>
    <row r="203" spans="2:9" x14ac:dyDescent="0.25">
      <c r="B203" s="200">
        <v>42522</v>
      </c>
      <c r="C203" s="10">
        <v>3375</v>
      </c>
      <c r="D203" s="209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43">
        <f t="shared" si="18"/>
        <v>-0.27595152359933406</v>
      </c>
      <c r="I203" s="40"/>
    </row>
    <row r="204" spans="2:9" x14ac:dyDescent="0.25">
      <c r="B204" s="200">
        <v>42524</v>
      </c>
      <c r="C204" s="10">
        <v>4000</v>
      </c>
      <c r="D204" s="209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43">
        <f t="shared" si="18"/>
        <v>-0.25358840566251284</v>
      </c>
      <c r="I204" s="40"/>
    </row>
    <row r="205" spans="2:9" x14ac:dyDescent="0.25">
      <c r="B205" s="200">
        <v>42530</v>
      </c>
      <c r="C205" s="10">
        <v>4000</v>
      </c>
      <c r="D205" s="209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43">
        <f t="shared" si="18"/>
        <v>-0.27200144319458108</v>
      </c>
      <c r="I205" s="40"/>
    </row>
    <row r="206" spans="2:9" x14ac:dyDescent="0.25">
      <c r="B206" s="200">
        <v>42532</v>
      </c>
      <c r="C206" s="10">
        <v>4760</v>
      </c>
      <c r="D206" s="209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43">
        <f t="shared" si="18"/>
        <v>-0.25915981155564233</v>
      </c>
      <c r="I206" s="40"/>
    </row>
    <row r="207" spans="2:9" x14ac:dyDescent="0.25">
      <c r="B207" s="200">
        <v>42535</v>
      </c>
      <c r="C207" s="10">
        <v>4760</v>
      </c>
      <c r="D207" s="209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43">
        <f t="shared" si="18"/>
        <v>-0.27259412949289075</v>
      </c>
      <c r="I207" s="40"/>
    </row>
    <row r="208" spans="2:9" x14ac:dyDescent="0.25">
      <c r="B208" s="200">
        <v>42537</v>
      </c>
      <c r="C208" s="10">
        <v>4760</v>
      </c>
      <c r="D208" s="209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43">
        <f t="shared" si="18"/>
        <v>-0.26963133189908078</v>
      </c>
      <c r="I208" s="40"/>
    </row>
    <row r="209" spans="2:9" x14ac:dyDescent="0.25">
      <c r="B209" s="200">
        <v>42541</v>
      </c>
      <c r="C209" s="10">
        <v>4600</v>
      </c>
      <c r="D209" s="209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43">
        <f t="shared" si="18"/>
        <v>-0.25150519146764527</v>
      </c>
      <c r="I209" s="40"/>
    </row>
    <row r="210" spans="2:9" x14ac:dyDescent="0.25">
      <c r="B210" s="200">
        <v>42542</v>
      </c>
      <c r="C210" s="10">
        <v>4000</v>
      </c>
      <c r="D210" s="209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43">
        <f t="shared" si="18"/>
        <v>-0.25044973016190292</v>
      </c>
      <c r="I210" s="40"/>
    </row>
    <row r="211" spans="2:9" x14ac:dyDescent="0.25">
      <c r="B211" s="200">
        <v>42544</v>
      </c>
      <c r="C211" s="10">
        <v>2500</v>
      </c>
      <c r="D211" s="209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43">
        <f t="shared" si="18"/>
        <v>-0.25865735195571998</v>
      </c>
      <c r="I211" s="40"/>
    </row>
    <row r="212" spans="2:9" x14ac:dyDescent="0.25">
      <c r="B212" s="200">
        <v>42545</v>
      </c>
      <c r="C212" s="10">
        <v>3000</v>
      </c>
      <c r="D212" s="209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43">
        <f t="shared" si="18"/>
        <v>-0.25083256218588446</v>
      </c>
      <c r="I212" s="40"/>
    </row>
    <row r="213" spans="2:9" x14ac:dyDescent="0.25">
      <c r="B213" s="200">
        <v>42545</v>
      </c>
      <c r="C213" s="476">
        <v>3500</v>
      </c>
      <c r="D213" s="477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43">
        <f t="shared" si="18"/>
        <v>-0.22605870683954804</v>
      </c>
      <c r="I213" s="40"/>
    </row>
    <row r="214" spans="2:9" x14ac:dyDescent="0.25">
      <c r="B214" s="200">
        <v>42545</v>
      </c>
      <c r="C214" s="10">
        <v>4000</v>
      </c>
      <c r="D214" s="209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43">
        <f t="shared" si="18"/>
        <v>-0.21101732563305198</v>
      </c>
      <c r="I214" s="40"/>
    </row>
    <row r="215" spans="2:9" x14ac:dyDescent="0.25">
      <c r="B215" s="200">
        <v>42548</v>
      </c>
      <c r="C215" s="10">
        <v>4760</v>
      </c>
      <c r="D215" s="209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43">
        <f t="shared" si="18"/>
        <v>-0.246526815143394</v>
      </c>
      <c r="I215" s="40"/>
    </row>
    <row r="216" spans="2:9" x14ac:dyDescent="0.25">
      <c r="B216" s="200">
        <v>42548</v>
      </c>
      <c r="C216" s="480">
        <v>5260</v>
      </c>
      <c r="D216" s="483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43">
        <f t="shared" ref="H216:H217" si="21">IF(C216=0, D216, (E216-D216)/D216)</f>
        <v>-0.23006219939059702</v>
      </c>
      <c r="I216" s="40"/>
    </row>
    <row r="217" spans="2:9" x14ac:dyDescent="0.25">
      <c r="B217" s="200">
        <v>42549</v>
      </c>
      <c r="C217" s="10">
        <v>4500</v>
      </c>
      <c r="D217" s="209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43">
        <f t="shared" si="21"/>
        <v>-0.2067999047427137</v>
      </c>
      <c r="I217" s="40">
        <v>16</v>
      </c>
    </row>
    <row r="218" spans="2:9" x14ac:dyDescent="0.25">
      <c r="B218" s="200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43">
        <f t="shared" ref="H218:H220" si="24">IF(C218=0, D218, (E218-D218)/D218)</f>
        <v>-0.19458743214444912</v>
      </c>
      <c r="I218" s="40"/>
    </row>
    <row r="219" spans="2:9" x14ac:dyDescent="0.25">
      <c r="B219" s="200">
        <v>42551</v>
      </c>
      <c r="C219" s="10">
        <v>4000</v>
      </c>
      <c r="D219" s="209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43">
        <f t="shared" si="24"/>
        <v>-0.176467067660173</v>
      </c>
      <c r="I219" s="40"/>
    </row>
    <row r="220" spans="2:9" x14ac:dyDescent="0.25">
      <c r="B220" s="200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43">
        <f t="shared" si="24"/>
        <v>-0.15218730745532968</v>
      </c>
      <c r="I220" s="487" t="s">
        <v>543</v>
      </c>
    </row>
    <row r="221" spans="2:9" x14ac:dyDescent="0.25">
      <c r="B221" s="200">
        <v>42552</v>
      </c>
      <c r="C221" s="10">
        <v>4500</v>
      </c>
      <c r="D221" s="209">
        <v>16.23</v>
      </c>
      <c r="E221" s="40">
        <v>12.5</v>
      </c>
      <c r="F221" s="40">
        <f t="shared" ref="F221" si="25">-C221*(D221-E221)</f>
        <v>-16785.000000000004</v>
      </c>
      <c r="G221" s="40">
        <f t="shared" ref="G221" si="26">IF(C221=0, 0,D221*C221)</f>
        <v>73035</v>
      </c>
      <c r="H221" s="243">
        <f t="shared" ref="H221" si="27">IF(C221=0, D221, (E221-D221)/D221)</f>
        <v>-0.22982131854590268</v>
      </c>
      <c r="I221" s="487"/>
    </row>
    <row r="222" spans="2:9" x14ac:dyDescent="0.25">
      <c r="B222" s="200"/>
      <c r="C222" s="10"/>
      <c r="D222" s="209"/>
      <c r="E222" s="40"/>
      <c r="F222" s="40"/>
      <c r="G222" s="40"/>
      <c r="H222" s="243"/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  <row r="230" spans="2:9" x14ac:dyDescent="0.25">
      <c r="B230" s="200"/>
      <c r="C230" s="10"/>
      <c r="D230" s="209"/>
      <c r="E230" s="40"/>
      <c r="F230" s="40"/>
      <c r="G230" s="40"/>
      <c r="H230" s="243"/>
      <c r="I230" s="40"/>
    </row>
    <row r="231" spans="2:9" x14ac:dyDescent="0.25">
      <c r="B231" s="200"/>
      <c r="C231" s="10"/>
      <c r="D231" s="209"/>
      <c r="E231" s="40"/>
      <c r="F231" s="40"/>
      <c r="G231" s="40"/>
      <c r="H231" s="243"/>
      <c r="I231" s="40"/>
    </row>
    <row r="232" spans="2:9" x14ac:dyDescent="0.25">
      <c r="B232" s="200"/>
      <c r="C232" s="10"/>
      <c r="D232" s="209"/>
      <c r="E232" s="40"/>
      <c r="F232" s="40"/>
      <c r="G232" s="40"/>
      <c r="H232" s="243"/>
      <c r="I232" s="40"/>
    </row>
    <row r="233" spans="2:9" x14ac:dyDescent="0.25">
      <c r="B233" s="200"/>
      <c r="C233" s="10"/>
      <c r="D233" s="209"/>
      <c r="E233" s="40"/>
      <c r="F233" s="40"/>
      <c r="G233" s="40"/>
      <c r="H233" s="243"/>
      <c r="I233" s="40"/>
    </row>
    <row r="234" spans="2:9" x14ac:dyDescent="0.25">
      <c r="B234" s="200"/>
      <c r="C234" s="10"/>
      <c r="D234" s="209"/>
      <c r="E234" s="40"/>
      <c r="F234" s="40"/>
      <c r="G234" s="40"/>
      <c r="H234" s="243"/>
      <c r="I234" s="40"/>
    </row>
    <row r="235" spans="2:9" x14ac:dyDescent="0.25">
      <c r="B235" s="200"/>
      <c r="C235" s="10"/>
      <c r="D235" s="209"/>
      <c r="E235" s="40"/>
      <c r="F235" s="40"/>
      <c r="G235" s="40"/>
      <c r="H235" s="243"/>
      <c r="I235" s="40"/>
    </row>
    <row r="236" spans="2:9" x14ac:dyDescent="0.25">
      <c r="B236" s="200"/>
      <c r="C236" s="10"/>
      <c r="D236" s="209"/>
      <c r="E236" s="40"/>
      <c r="F236" s="40"/>
      <c r="G236" s="40"/>
      <c r="H236" s="243"/>
      <c r="I236" s="40"/>
    </row>
    <row r="237" spans="2:9" x14ac:dyDescent="0.25">
      <c r="B237" s="200"/>
      <c r="C237" s="10"/>
      <c r="D237" s="209"/>
      <c r="E237" s="40"/>
      <c r="F237" s="40"/>
      <c r="G237" s="40"/>
      <c r="H237" s="243"/>
      <c r="I237" s="40"/>
    </row>
    <row r="238" spans="2:9" x14ac:dyDescent="0.25">
      <c r="B238" s="200"/>
      <c r="C238" s="10"/>
      <c r="D238" s="209"/>
      <c r="E238" s="40"/>
      <c r="F238" s="40"/>
      <c r="G238" s="40"/>
      <c r="H238" s="243"/>
      <c r="I238" s="40"/>
    </row>
    <row r="239" spans="2:9" x14ac:dyDescent="0.25">
      <c r="B239" s="200"/>
      <c r="C239" s="10"/>
      <c r="D239" s="209"/>
      <c r="E239" s="40"/>
      <c r="F239" s="40"/>
      <c r="G239" s="40"/>
      <c r="H239" s="243"/>
      <c r="I239" s="40"/>
    </row>
    <row r="240" spans="2:9" x14ac:dyDescent="0.25">
      <c r="B240" s="200"/>
      <c r="C240" s="10"/>
      <c r="D240" s="209"/>
      <c r="E240" s="40"/>
      <c r="F240" s="40"/>
      <c r="G240" s="40"/>
      <c r="H240" s="243"/>
      <c r="I240" s="40"/>
    </row>
    <row r="241" spans="2:9" x14ac:dyDescent="0.25">
      <c r="B241" s="200"/>
      <c r="C241" s="10"/>
      <c r="D241" s="209"/>
      <c r="E241" s="40"/>
      <c r="F241" s="40"/>
      <c r="G241" s="40"/>
      <c r="H241" s="243"/>
      <c r="I241" s="40"/>
    </row>
    <row r="242" spans="2:9" x14ac:dyDescent="0.25">
      <c r="B242" s="200"/>
      <c r="C242" s="10"/>
      <c r="D242" s="209"/>
      <c r="E242" s="40"/>
      <c r="F242" s="40"/>
      <c r="G242" s="40"/>
      <c r="H242" s="243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43" priority="43">
      <formula>F139&gt;0</formula>
    </cfRule>
    <cfRule type="expression" dxfId="442" priority="44">
      <formula>F139&lt;0</formula>
    </cfRule>
  </conditionalFormatting>
  <conditionalFormatting sqref="F159:F242">
    <cfRule type="expression" dxfId="441" priority="37">
      <formula>F159&gt;0</formula>
    </cfRule>
    <cfRule type="expression" dxfId="440" priority="38">
      <formula>F159&lt;0</formula>
    </cfRule>
  </conditionalFormatting>
  <conditionalFormatting sqref="H139:H150">
    <cfRule type="expression" dxfId="439" priority="35">
      <formula>H139&gt;0</formula>
    </cfRule>
    <cfRule type="expression" dxfId="438" priority="36">
      <formula>H139&lt;0</formula>
    </cfRule>
  </conditionalFormatting>
  <conditionalFormatting sqref="H151">
    <cfRule type="expression" dxfId="437" priority="25">
      <formula>H151&gt;0</formula>
    </cfRule>
    <cfRule type="expression" dxfId="436" priority="26">
      <formula>H151&lt;0</formula>
    </cfRule>
  </conditionalFormatting>
  <conditionalFormatting sqref="F159:F242">
    <cfRule type="expression" dxfId="435" priority="23">
      <formula>F159&gt;0</formula>
    </cfRule>
    <cfRule type="expression" dxfId="434" priority="24">
      <formula>F159&lt;0</formula>
    </cfRule>
  </conditionalFormatting>
  <conditionalFormatting sqref="H152">
    <cfRule type="expression" dxfId="433" priority="21">
      <formula>H152&gt;0</formula>
    </cfRule>
    <cfRule type="expression" dxfId="432" priority="22">
      <formula>H152&lt;0</formula>
    </cfRule>
  </conditionalFormatting>
  <conditionalFormatting sqref="H153:H158">
    <cfRule type="expression" dxfId="431" priority="17">
      <formula>H153&gt;0</formula>
    </cfRule>
    <cfRule type="expression" dxfId="430" priority="18">
      <formula>H153&lt;0</formula>
    </cfRule>
  </conditionalFormatting>
  <conditionalFormatting sqref="F159:F242">
    <cfRule type="expression" dxfId="429" priority="7">
      <formula>F159&gt;0</formula>
    </cfRule>
    <cfRule type="expression" dxfId="428" priority="8">
      <formula>F159&lt;0</formula>
    </cfRule>
  </conditionalFormatting>
  <conditionalFormatting sqref="H159:H242">
    <cfRule type="expression" dxfId="427" priority="5">
      <formula>H159&gt;0</formula>
    </cfRule>
    <cfRule type="expression" dxfId="426" priority="6">
      <formula>H159&lt;0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42552</v>
      </c>
      <c r="X2" s="103">
        <v>42.7</v>
      </c>
      <c r="Y2" s="103">
        <v>42.82</v>
      </c>
      <c r="Z2" s="103">
        <v>42.19</v>
      </c>
      <c r="AA2" s="103">
        <v>42.71</v>
      </c>
      <c r="AB2" s="101">
        <v>1939200</v>
      </c>
      <c r="AC2" s="100">
        <v>42.71</v>
      </c>
      <c r="AD2" s="2">
        <f>Y2-Z2</f>
        <v>0.63000000000000256</v>
      </c>
      <c r="AE2" s="138">
        <f>AC2/AC3-1</f>
        <v>7.7866918357716308E-3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42.71</v>
      </c>
      <c r="S3" s="115"/>
      <c r="T3" s="17"/>
      <c r="U3" s="17"/>
      <c r="V3" s="17"/>
      <c r="W3" s="99">
        <v>42551</v>
      </c>
      <c r="X3" s="103">
        <v>41.31</v>
      </c>
      <c r="Y3" s="103">
        <v>42.38</v>
      </c>
      <c r="Z3" s="103">
        <v>41</v>
      </c>
      <c r="AA3" s="103">
        <v>42.38</v>
      </c>
      <c r="AB3" s="101">
        <v>3105000</v>
      </c>
      <c r="AC3" s="100">
        <v>42.38</v>
      </c>
      <c r="AD3" s="2">
        <f t="shared" ref="AD3:AD66" si="0">Y3-Z3</f>
        <v>1.3800000000000026</v>
      </c>
      <c r="AE3" s="138">
        <f t="shared" ref="AE3:AE66" si="1">AC3/AC4-1</f>
        <v>2.9390332766577654E-2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42.71</v>
      </c>
      <c r="W4" s="99">
        <v>42550</v>
      </c>
      <c r="X4" s="103">
        <v>40.83</v>
      </c>
      <c r="Y4" s="103">
        <v>41.34</v>
      </c>
      <c r="Z4" s="103">
        <v>40.630000000000003</v>
      </c>
      <c r="AA4" s="103">
        <v>41.17</v>
      </c>
      <c r="AB4" s="101">
        <v>2300700</v>
      </c>
      <c r="AC4" s="100">
        <v>41.17</v>
      </c>
      <c r="AD4" s="2">
        <f t="shared" si="0"/>
        <v>0.71000000000000085</v>
      </c>
      <c r="AE4" s="138">
        <f t="shared" si="1"/>
        <v>2.2603079980129337E-2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42549</v>
      </c>
      <c r="X5" s="103">
        <v>40</v>
      </c>
      <c r="Y5" s="103">
        <v>40.270000000000003</v>
      </c>
      <c r="Z5" s="103">
        <v>39.51</v>
      </c>
      <c r="AA5" s="103">
        <v>40.26</v>
      </c>
      <c r="AB5" s="101">
        <v>2858200</v>
      </c>
      <c r="AC5" s="100">
        <v>40.26</v>
      </c>
      <c r="AD5" s="2">
        <f t="shared" si="0"/>
        <v>0.76000000000000512</v>
      </c>
      <c r="AE5" s="138">
        <f t="shared" si="1"/>
        <v>1.5640766902119019E-2</v>
      </c>
    </row>
    <row r="6" spans="1:31" x14ac:dyDescent="0.25">
      <c r="O6" s="11" t="s">
        <v>64</v>
      </c>
      <c r="Q6" s="2">
        <f>Q3*Q2</f>
        <v>0</v>
      </c>
      <c r="S6" s="85"/>
      <c r="W6" s="99">
        <v>42548</v>
      </c>
      <c r="X6" s="103">
        <v>41</v>
      </c>
      <c r="Y6" s="103">
        <v>41.07</v>
      </c>
      <c r="Z6" s="103">
        <v>39.24</v>
      </c>
      <c r="AA6" s="103">
        <v>39.64</v>
      </c>
      <c r="AB6" s="101">
        <v>4015400</v>
      </c>
      <c r="AC6" s="100">
        <v>39.64</v>
      </c>
      <c r="AD6" s="2">
        <f t="shared" si="0"/>
        <v>1.8299999999999983</v>
      </c>
      <c r="AE6" s="138">
        <f t="shared" si="1"/>
        <v>-4.1817742325356511E-2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42545</v>
      </c>
      <c r="X7" s="103">
        <v>41.52</v>
      </c>
      <c r="Y7" s="103">
        <v>42.38</v>
      </c>
      <c r="Z7" s="103">
        <v>41.25</v>
      </c>
      <c r="AA7" s="103">
        <v>41.37</v>
      </c>
      <c r="AB7" s="101">
        <v>9585800</v>
      </c>
      <c r="AC7" s="100">
        <v>41.37</v>
      </c>
      <c r="AD7" s="2">
        <f t="shared" si="0"/>
        <v>1.1300000000000026</v>
      </c>
      <c r="AE7" s="138">
        <f t="shared" si="1"/>
        <v>-4.4352044352044429E-2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42544</v>
      </c>
      <c r="X8" s="103">
        <v>43.02</v>
      </c>
      <c r="Y8" s="103">
        <v>43.29</v>
      </c>
      <c r="Z8" s="103">
        <v>42.88</v>
      </c>
      <c r="AA8" s="103">
        <v>43.29</v>
      </c>
      <c r="AB8" s="101">
        <v>1582600</v>
      </c>
      <c r="AC8" s="100">
        <v>43.29</v>
      </c>
      <c r="AD8" s="2">
        <f t="shared" si="0"/>
        <v>0.40999999999999659</v>
      </c>
      <c r="AE8" s="138">
        <f t="shared" si="1"/>
        <v>2.1713476516403096E-2</v>
      </c>
    </row>
    <row r="9" spans="1:31" x14ac:dyDescent="0.25">
      <c r="O9" s="11" t="s">
        <v>253</v>
      </c>
      <c r="Q9" s="138">
        <f>IF(Q2=0, 0, Q8/Q6)</f>
        <v>0</v>
      </c>
      <c r="W9" s="99">
        <v>42543</v>
      </c>
      <c r="X9" s="103">
        <v>42.53</v>
      </c>
      <c r="Y9" s="103">
        <v>42.69</v>
      </c>
      <c r="Z9" s="103">
        <v>42.37</v>
      </c>
      <c r="AA9" s="103">
        <v>42.37</v>
      </c>
      <c r="AB9" s="101">
        <v>1579100</v>
      </c>
      <c r="AC9" s="100">
        <v>42.37</v>
      </c>
      <c r="AD9" s="2">
        <f t="shared" si="0"/>
        <v>0.32000000000000028</v>
      </c>
      <c r="AE9" s="138">
        <f t="shared" si="1"/>
        <v>-1.8845700824500211E-3</v>
      </c>
    </row>
    <row r="10" spans="1:31" x14ac:dyDescent="0.25">
      <c r="O10" s="11" t="s">
        <v>252</v>
      </c>
      <c r="P10" s="34"/>
      <c r="Q10" s="2">
        <f>M30</f>
        <v>119.92000000000053</v>
      </c>
      <c r="W10" s="99">
        <v>42542</v>
      </c>
      <c r="X10" s="103">
        <v>42.85</v>
      </c>
      <c r="Y10" s="103">
        <v>42.87</v>
      </c>
      <c r="Z10" s="103">
        <v>42.43</v>
      </c>
      <c r="AA10" s="103">
        <v>42.45</v>
      </c>
      <c r="AB10" s="101">
        <v>1729200</v>
      </c>
      <c r="AC10" s="100">
        <v>42.45</v>
      </c>
      <c r="AD10" s="2">
        <f t="shared" si="0"/>
        <v>0.43999999999999773</v>
      </c>
      <c r="AE10" s="138">
        <f t="shared" si="1"/>
        <v>-5.3889409559512158E-3</v>
      </c>
    </row>
    <row r="11" spans="1:31" x14ac:dyDescent="0.25">
      <c r="O11" s="11" t="s">
        <v>186</v>
      </c>
      <c r="P11" s="34"/>
      <c r="Q11" s="138">
        <f>VALUE(TRIM(CLEAN(MID(U58, FIND("(", U58)+1, 5))))</f>
        <v>4.3700000000000003E-2</v>
      </c>
      <c r="W11" s="99">
        <v>42541</v>
      </c>
      <c r="X11" s="103">
        <v>42.45</v>
      </c>
      <c r="Y11" s="103">
        <v>43.11</v>
      </c>
      <c r="Z11" s="103">
        <v>42.42</v>
      </c>
      <c r="AA11" s="103">
        <v>42.68</v>
      </c>
      <c r="AB11" s="101">
        <v>2188300</v>
      </c>
      <c r="AC11" s="100">
        <v>42.68</v>
      </c>
      <c r="AD11" s="2">
        <f t="shared" si="0"/>
        <v>0.68999999999999773</v>
      </c>
      <c r="AE11" s="138">
        <f t="shared" si="1"/>
        <v>1.7159199237368972E-2</v>
      </c>
    </row>
    <row r="12" spans="1:31" x14ac:dyDescent="0.25">
      <c r="W12" s="99">
        <v>42538</v>
      </c>
      <c r="X12" s="103">
        <v>41.72</v>
      </c>
      <c r="Y12" s="103">
        <v>42.04</v>
      </c>
      <c r="Z12" s="103">
        <v>41.45</v>
      </c>
      <c r="AA12" s="103">
        <v>41.96</v>
      </c>
      <c r="AB12" s="101">
        <v>2809500</v>
      </c>
      <c r="AC12" s="100">
        <v>41.96</v>
      </c>
      <c r="AD12" s="2">
        <f t="shared" si="0"/>
        <v>0.58999999999999631</v>
      </c>
      <c r="AE12" s="138">
        <f t="shared" si="1"/>
        <v>5.5116223340523351E-3</v>
      </c>
    </row>
    <row r="13" spans="1:31" x14ac:dyDescent="0.25">
      <c r="W13" s="99">
        <v>42537</v>
      </c>
      <c r="X13" s="103">
        <v>41.37</v>
      </c>
      <c r="Y13" s="103">
        <v>41.76</v>
      </c>
      <c r="Z13" s="103">
        <v>40.89</v>
      </c>
      <c r="AA13" s="103">
        <v>41.73</v>
      </c>
      <c r="AB13" s="101">
        <v>2799700</v>
      </c>
      <c r="AC13" s="100">
        <v>41.73</v>
      </c>
      <c r="AD13" s="2">
        <f t="shared" si="0"/>
        <v>0.86999999999999744</v>
      </c>
      <c r="AE13" s="138">
        <f t="shared" si="1"/>
        <v>3.3661937965856481E-3</v>
      </c>
    </row>
    <row r="14" spans="1:31" x14ac:dyDescent="0.25">
      <c r="W14" s="99">
        <v>42536</v>
      </c>
      <c r="X14" s="103">
        <v>42</v>
      </c>
      <c r="Y14" s="103">
        <v>42.26</v>
      </c>
      <c r="Z14" s="103">
        <v>41.55</v>
      </c>
      <c r="AA14" s="103">
        <v>41.59</v>
      </c>
      <c r="AB14" s="101">
        <v>2386000</v>
      </c>
      <c r="AC14" s="100">
        <v>41.59</v>
      </c>
      <c r="AD14" s="2">
        <f t="shared" si="0"/>
        <v>0.71000000000000085</v>
      </c>
      <c r="AE14" s="138">
        <f t="shared" si="1"/>
        <v>-3.3549005511620544E-3</v>
      </c>
    </row>
    <row r="15" spans="1:31" x14ac:dyDescent="0.25">
      <c r="W15" s="99">
        <v>42535</v>
      </c>
      <c r="X15" s="103">
        <v>41.78</v>
      </c>
      <c r="Y15" s="103">
        <v>41.94</v>
      </c>
      <c r="Z15" s="103">
        <v>41.31</v>
      </c>
      <c r="AA15" s="103">
        <v>41.73</v>
      </c>
      <c r="AB15" s="101">
        <v>3014400</v>
      </c>
      <c r="AC15" s="100">
        <v>41.73</v>
      </c>
      <c r="AD15" s="2">
        <f t="shared" si="0"/>
        <v>0.62999999999999545</v>
      </c>
      <c r="AE15" s="138">
        <f t="shared" si="1"/>
        <v>-5.9552167698904146E-3</v>
      </c>
    </row>
    <row r="16" spans="1:31" x14ac:dyDescent="0.25">
      <c r="W16" s="99">
        <v>42534</v>
      </c>
      <c r="X16" s="103">
        <v>42.92</v>
      </c>
      <c r="Y16" s="103">
        <v>43.04</v>
      </c>
      <c r="Z16" s="103">
        <v>41.93</v>
      </c>
      <c r="AA16" s="103">
        <v>41.98</v>
      </c>
      <c r="AB16" s="101">
        <v>3483500</v>
      </c>
      <c r="AC16" s="100">
        <v>41.98</v>
      </c>
      <c r="AD16" s="2">
        <f t="shared" si="0"/>
        <v>1.1099999999999994</v>
      </c>
      <c r="AE16" s="138">
        <f t="shared" si="1"/>
        <v>-2.7790643816581806E-2</v>
      </c>
    </row>
    <row r="17" spans="1:31" x14ac:dyDescent="0.25">
      <c r="W17" s="99">
        <v>42531</v>
      </c>
      <c r="X17" s="103">
        <v>43.35</v>
      </c>
      <c r="Y17" s="103">
        <v>43.39</v>
      </c>
      <c r="Z17" s="103">
        <v>42.9</v>
      </c>
      <c r="AA17" s="103">
        <v>43.18</v>
      </c>
      <c r="AB17" s="101">
        <v>2337200</v>
      </c>
      <c r="AC17" s="100">
        <v>43.18</v>
      </c>
      <c r="AD17" s="2">
        <f t="shared" si="0"/>
        <v>0.49000000000000199</v>
      </c>
      <c r="AE17" s="138">
        <f t="shared" si="1"/>
        <v>-9.4058270245469533E-3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42530</v>
      </c>
      <c r="X18" s="103">
        <v>43.9</v>
      </c>
      <c r="Y18" s="103">
        <v>43.99</v>
      </c>
      <c r="Z18" s="103">
        <v>43.36</v>
      </c>
      <c r="AA18" s="103">
        <v>43.59</v>
      </c>
      <c r="AB18" s="101">
        <v>1661100</v>
      </c>
      <c r="AC18" s="100">
        <v>43.59</v>
      </c>
      <c r="AD18" s="2">
        <f t="shared" si="0"/>
        <v>0.63000000000000256</v>
      </c>
      <c r="AE18" s="138">
        <f t="shared" si="1"/>
        <v>-1.1788710043074024E-2</v>
      </c>
    </row>
    <row r="19" spans="1:31" x14ac:dyDescent="0.25">
      <c r="W19" s="99">
        <v>42529</v>
      </c>
      <c r="X19" s="103">
        <v>44.12</v>
      </c>
      <c r="Y19" s="103">
        <v>44.18</v>
      </c>
      <c r="Z19" s="103">
        <v>43.87</v>
      </c>
      <c r="AA19" s="103">
        <v>44.11</v>
      </c>
      <c r="AB19" s="101">
        <v>2899800</v>
      </c>
      <c r="AC19" s="100">
        <v>44.11</v>
      </c>
      <c r="AD19" s="2">
        <f t="shared" si="0"/>
        <v>0.31000000000000227</v>
      </c>
      <c r="AE19" s="138">
        <f t="shared" si="1"/>
        <v>4.5547711227511556E-3</v>
      </c>
    </row>
    <row r="20" spans="1:31" x14ac:dyDescent="0.25">
      <c r="W20" s="99">
        <v>42528</v>
      </c>
      <c r="X20" s="103">
        <v>43.29</v>
      </c>
      <c r="Y20" s="103">
        <v>44.11</v>
      </c>
      <c r="Z20" s="103">
        <v>43.2</v>
      </c>
      <c r="AA20" s="103">
        <v>43.91</v>
      </c>
      <c r="AB20" s="101">
        <v>3864500</v>
      </c>
      <c r="AC20" s="100">
        <v>43.91</v>
      </c>
      <c r="AD20" s="2">
        <f t="shared" si="0"/>
        <v>0.90999999999999659</v>
      </c>
      <c r="AE20" s="138">
        <f t="shared" si="1"/>
        <v>1.8320964749536151E-2</v>
      </c>
    </row>
    <row r="21" spans="1:31" x14ac:dyDescent="0.25">
      <c r="W21" s="99">
        <v>42527</v>
      </c>
      <c r="X21" s="103">
        <v>43</v>
      </c>
      <c r="Y21" s="103">
        <v>43.25</v>
      </c>
      <c r="Z21" s="103">
        <v>42.93</v>
      </c>
      <c r="AA21" s="103">
        <v>43.12</v>
      </c>
      <c r="AB21" s="101">
        <v>1945800</v>
      </c>
      <c r="AC21" s="100">
        <v>43.12</v>
      </c>
      <c r="AD21" s="2">
        <f t="shared" si="0"/>
        <v>0.32000000000000028</v>
      </c>
      <c r="AE21" s="138">
        <f t="shared" si="1"/>
        <v>4.4258094572560136E-3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42524</v>
      </c>
      <c r="X22" s="103">
        <v>42.9</v>
      </c>
      <c r="Y22" s="103">
        <v>42.98</v>
      </c>
      <c r="Z22" s="103">
        <v>42.4</v>
      </c>
      <c r="AA22" s="103">
        <v>42.93</v>
      </c>
      <c r="AB22" s="101">
        <v>2868400</v>
      </c>
      <c r="AC22" s="100">
        <v>42.93</v>
      </c>
      <c r="AD22" s="2">
        <f t="shared" si="0"/>
        <v>0.57999999999999829</v>
      </c>
      <c r="AE22" s="138">
        <f t="shared" si="1"/>
        <v>6.9930069930079775E-4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42523</v>
      </c>
      <c r="X23" s="103">
        <v>42.15</v>
      </c>
      <c r="Y23" s="103">
        <v>43.09</v>
      </c>
      <c r="Z23" s="103">
        <v>42.07</v>
      </c>
      <c r="AA23" s="103">
        <v>42.9</v>
      </c>
      <c r="AB23" s="101">
        <v>3181700</v>
      </c>
      <c r="AC23" s="100">
        <v>42.9</v>
      </c>
      <c r="AD23" s="2">
        <f t="shared" si="0"/>
        <v>1.0200000000000031</v>
      </c>
      <c r="AE23" s="138">
        <f t="shared" si="1"/>
        <v>1.8760389456186077E-2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42522</v>
      </c>
      <c r="X24" s="103">
        <v>41.95</v>
      </c>
      <c r="Y24" s="103">
        <v>42.12</v>
      </c>
      <c r="Z24" s="103">
        <v>41.7</v>
      </c>
      <c r="AA24" s="103">
        <v>42.11</v>
      </c>
      <c r="AB24" s="101">
        <v>1967900</v>
      </c>
      <c r="AC24" s="100">
        <v>42.11</v>
      </c>
      <c r="AD24" s="2">
        <f t="shared" si="0"/>
        <v>0.4199999999999946</v>
      </c>
      <c r="AE24" s="138">
        <f t="shared" si="1"/>
        <v>-1.1859582542693703E-3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42521</v>
      </c>
      <c r="X25" s="103">
        <v>42.3</v>
      </c>
      <c r="Y25" s="103">
        <v>42.5</v>
      </c>
      <c r="Z25" s="103">
        <v>41.79</v>
      </c>
      <c r="AA25" s="103">
        <v>42.16</v>
      </c>
      <c r="AB25" s="101">
        <v>2822000</v>
      </c>
      <c r="AC25" s="100">
        <v>42.16</v>
      </c>
      <c r="AD25" s="2">
        <f t="shared" si="0"/>
        <v>0.71000000000000085</v>
      </c>
      <c r="AE25" s="138">
        <f t="shared" si="1"/>
        <v>1.6631028747919885E-3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42517</v>
      </c>
      <c r="X26" s="103">
        <v>41.92</v>
      </c>
      <c r="Y26" s="103">
        <v>42.22</v>
      </c>
      <c r="Z26" s="103">
        <v>41.8</v>
      </c>
      <c r="AA26" s="103">
        <v>42.09</v>
      </c>
      <c r="AB26" s="101">
        <v>1625100</v>
      </c>
      <c r="AC26" s="100">
        <v>42.09</v>
      </c>
      <c r="AD26" s="2">
        <f t="shared" si="0"/>
        <v>0.42000000000000171</v>
      </c>
      <c r="AE26" s="138">
        <f t="shared" si="1"/>
        <v>5.9751434034416295E-3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42516</v>
      </c>
      <c r="X27" s="103">
        <v>42.11</v>
      </c>
      <c r="Y27" s="103">
        <v>42.26</v>
      </c>
      <c r="Z27" s="103">
        <v>41.71</v>
      </c>
      <c r="AA27" s="103">
        <v>41.84</v>
      </c>
      <c r="AB27" s="101">
        <v>2460600</v>
      </c>
      <c r="AC27" s="100">
        <v>41.84</v>
      </c>
      <c r="AD27" s="2">
        <f t="shared" si="0"/>
        <v>0.54999999999999716</v>
      </c>
      <c r="AE27" s="138">
        <f t="shared" si="1"/>
        <v>-6.8834559696178133E-3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42515</v>
      </c>
      <c r="X28" s="103">
        <v>41.18</v>
      </c>
      <c r="Y28" s="103">
        <v>42.42</v>
      </c>
      <c r="Z28" s="103">
        <v>41.18</v>
      </c>
      <c r="AA28" s="103">
        <v>42.13</v>
      </c>
      <c r="AB28" s="101">
        <v>4884300</v>
      </c>
      <c r="AC28" s="100">
        <v>42.13</v>
      </c>
      <c r="AD28" s="2">
        <f t="shared" si="0"/>
        <v>1.240000000000002</v>
      </c>
      <c r="AE28" s="138" t="e">
        <f t="shared" si="1"/>
        <v>#DIV/0!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42515</v>
      </c>
      <c r="X29" s="103" t="s">
        <v>268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L30" t="s">
        <v>252</v>
      </c>
      <c r="M30" s="2">
        <f>M37+K37-F37</f>
        <v>119.92000000000053</v>
      </c>
      <c r="W30" s="99">
        <v>42514</v>
      </c>
      <c r="X30" s="103">
        <v>41.24</v>
      </c>
      <c r="Y30" s="103">
        <v>41.54</v>
      </c>
      <c r="Z30" s="103">
        <v>41.14</v>
      </c>
      <c r="AA30" s="103">
        <v>41.42</v>
      </c>
      <c r="AB30" s="101">
        <v>2987700</v>
      </c>
      <c r="AC30" s="100">
        <v>40.98</v>
      </c>
      <c r="AD30" s="2">
        <f t="shared" si="0"/>
        <v>0.39999999999999858</v>
      </c>
      <c r="AE30" s="138">
        <f t="shared" si="1"/>
        <v>1.185185185185178E-2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42513</v>
      </c>
      <c r="X31" s="103">
        <v>40.53</v>
      </c>
      <c r="Y31" s="103">
        <v>41.52</v>
      </c>
      <c r="Z31" s="103">
        <v>40.49</v>
      </c>
      <c r="AA31" s="103">
        <v>40.93</v>
      </c>
      <c r="AB31" s="101">
        <v>3211100</v>
      </c>
      <c r="AC31" s="100">
        <v>40.5</v>
      </c>
      <c r="AD31" s="2">
        <f t="shared" si="0"/>
        <v>1.0300000000000011</v>
      </c>
      <c r="AE31" s="138">
        <f t="shared" si="1"/>
        <v>1.2499999999999956E-2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42510</v>
      </c>
      <c r="X32" s="103">
        <v>40.5</v>
      </c>
      <c r="Y32" s="103">
        <v>40.630000000000003</v>
      </c>
      <c r="Z32" s="103">
        <v>40.229999999999997</v>
      </c>
      <c r="AA32" s="103">
        <v>40.43</v>
      </c>
      <c r="AB32" s="101">
        <v>2620200</v>
      </c>
      <c r="AC32" s="100">
        <v>40</v>
      </c>
      <c r="AD32" s="2">
        <f t="shared" si="0"/>
        <v>0.40000000000000568</v>
      </c>
      <c r="AE32" s="138">
        <f t="shared" si="1"/>
        <v>4.2681395932715471E-3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42509</v>
      </c>
      <c r="X33" s="103">
        <v>40.200000000000003</v>
      </c>
      <c r="Y33" s="103">
        <v>40.299999999999997</v>
      </c>
      <c r="Z33" s="103">
        <v>39.520000000000003</v>
      </c>
      <c r="AA33" s="103">
        <v>40.26</v>
      </c>
      <c r="AB33" s="101">
        <v>3753900</v>
      </c>
      <c r="AC33" s="100">
        <v>39.83</v>
      </c>
      <c r="AD33" s="2">
        <f t="shared" si="0"/>
        <v>0.77999999999999403</v>
      </c>
      <c r="AE33" s="138">
        <f t="shared" si="1"/>
        <v>-7.5263421976923262E-4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42508</v>
      </c>
      <c r="X34" s="103">
        <v>41.08</v>
      </c>
      <c r="Y34" s="103">
        <v>41.32</v>
      </c>
      <c r="Z34" s="103">
        <v>40.18</v>
      </c>
      <c r="AA34" s="103">
        <v>40.29</v>
      </c>
      <c r="AB34" s="101">
        <v>4547400</v>
      </c>
      <c r="AC34" s="100">
        <v>39.86</v>
      </c>
      <c r="AD34" s="2">
        <f t="shared" si="0"/>
        <v>1.1400000000000006</v>
      </c>
      <c r="AE34" s="138">
        <f t="shared" si="1"/>
        <v>-2.1840490797546019E-2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42507</v>
      </c>
      <c r="X35" s="103">
        <v>41.75</v>
      </c>
      <c r="Y35" s="103">
        <v>41.76</v>
      </c>
      <c r="Z35" s="103">
        <v>40.799999999999997</v>
      </c>
      <c r="AA35" s="103">
        <v>41.19</v>
      </c>
      <c r="AB35" s="101">
        <v>5944100</v>
      </c>
      <c r="AC35" s="100">
        <v>40.75</v>
      </c>
      <c r="AD35" s="2">
        <f t="shared" si="0"/>
        <v>0.96000000000000085</v>
      </c>
      <c r="AE35" s="138">
        <f t="shared" si="1"/>
        <v>-2.4185823754789171E-2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42506</v>
      </c>
      <c r="X36" s="103">
        <v>42.01</v>
      </c>
      <c r="Y36" s="103">
        <v>42.4</v>
      </c>
      <c r="Z36" s="103">
        <v>41.68</v>
      </c>
      <c r="AA36" s="103">
        <v>42.21</v>
      </c>
      <c r="AB36" s="101">
        <v>2984400</v>
      </c>
      <c r="AC36" s="100">
        <v>41.76</v>
      </c>
      <c r="AD36" s="2">
        <f t="shared" si="0"/>
        <v>0.71999999999999886</v>
      </c>
      <c r="AE36" s="138">
        <f t="shared" si="1"/>
        <v>5.7803468208090791E-3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42503</v>
      </c>
      <c r="X37" s="103">
        <v>42.51</v>
      </c>
      <c r="Y37" s="103">
        <v>42.65</v>
      </c>
      <c r="Z37" s="103">
        <v>41.89</v>
      </c>
      <c r="AA37" s="103">
        <v>41.97</v>
      </c>
      <c r="AB37" s="101">
        <v>2710700</v>
      </c>
      <c r="AC37" s="100">
        <v>41.52</v>
      </c>
      <c r="AD37" s="2">
        <f t="shared" si="0"/>
        <v>0.75999999999999801</v>
      </c>
      <c r="AE37" s="138">
        <f t="shared" si="1"/>
        <v>-1.4946619217081736E-2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42502</v>
      </c>
      <c r="X38" s="103">
        <v>43.31</v>
      </c>
      <c r="Y38" s="103">
        <v>43.44</v>
      </c>
      <c r="Z38" s="103">
        <v>42.4</v>
      </c>
      <c r="AA38" s="103">
        <v>42.6</v>
      </c>
      <c r="AB38" s="101">
        <v>2154300</v>
      </c>
      <c r="AC38" s="100">
        <v>42.15</v>
      </c>
      <c r="AD38" s="2">
        <f t="shared" si="0"/>
        <v>1.0399999999999991</v>
      </c>
      <c r="AE38" s="138">
        <f t="shared" si="1"/>
        <v>-4.9575070821530343E-3</v>
      </c>
    </row>
    <row r="39" spans="1:31" x14ac:dyDescent="0.25">
      <c r="W39" s="99">
        <v>42501</v>
      </c>
      <c r="X39" s="103">
        <v>43.08</v>
      </c>
      <c r="Y39" s="103">
        <v>43.33</v>
      </c>
      <c r="Z39" s="103">
        <v>42.81</v>
      </c>
      <c r="AA39" s="103">
        <v>42.81</v>
      </c>
      <c r="AB39" s="101">
        <v>1944500</v>
      </c>
      <c r="AC39" s="100">
        <v>42.36</v>
      </c>
      <c r="AD39" s="2">
        <f t="shared" si="0"/>
        <v>0.51999999999999602</v>
      </c>
      <c r="AE39" s="138">
        <f t="shared" si="1"/>
        <v>-6.3335679099226772E-3</v>
      </c>
    </row>
    <row r="40" spans="1:31" ht="20.25" thickBot="1" x14ac:dyDescent="0.35">
      <c r="O40" s="495" t="s">
        <v>78</v>
      </c>
      <c r="P40" s="495"/>
      <c r="W40" s="99">
        <v>42500</v>
      </c>
      <c r="X40" s="103">
        <v>42.62</v>
      </c>
      <c r="Y40" s="103">
        <v>43.21</v>
      </c>
      <c r="Z40" s="103">
        <v>42.58</v>
      </c>
      <c r="AA40" s="103">
        <v>43.09</v>
      </c>
      <c r="AB40" s="101">
        <v>2349900</v>
      </c>
      <c r="AC40" s="100">
        <v>42.63</v>
      </c>
      <c r="AD40" s="2">
        <f t="shared" si="0"/>
        <v>0.63000000000000256</v>
      </c>
      <c r="AE40" s="138">
        <f t="shared" si="1"/>
        <v>1.3311148086522451E-2</v>
      </c>
    </row>
    <row r="41" spans="1:31" ht="15.75" thickTop="1" x14ac:dyDescent="0.25">
      <c r="O41" s="83">
        <v>1.1000000000000001</v>
      </c>
      <c r="P41" s="83">
        <f>O41*$Q$4</f>
        <v>46.981000000000002</v>
      </c>
      <c r="Q41" s="2"/>
      <c r="W41" s="99">
        <v>42499</v>
      </c>
      <c r="X41" s="103">
        <v>42.19</v>
      </c>
      <c r="Y41" s="103">
        <v>42.78</v>
      </c>
      <c r="Z41" s="103">
        <v>42.03</v>
      </c>
      <c r="AA41" s="103">
        <v>42.52</v>
      </c>
      <c r="AB41" s="101">
        <v>3110700</v>
      </c>
      <c r="AC41" s="100">
        <v>42.07</v>
      </c>
      <c r="AD41" s="2">
        <f t="shared" si="0"/>
        <v>0.75</v>
      </c>
      <c r="AE41" s="138">
        <f t="shared" si="1"/>
        <v>1.0084033613445342E-2</v>
      </c>
    </row>
    <row r="42" spans="1:31" ht="20.25" thickBot="1" x14ac:dyDescent="0.35">
      <c r="O42" s="83">
        <v>1.0900000000000001</v>
      </c>
      <c r="P42" s="83">
        <f t="shared" ref="P42:P61" si="2">O42*$Q$4</f>
        <v>46.553900000000006</v>
      </c>
      <c r="Q42" s="2"/>
      <c r="T42" s="91" t="s">
        <v>113</v>
      </c>
      <c r="W42" s="99">
        <v>42496</v>
      </c>
      <c r="X42" s="103">
        <v>41.46</v>
      </c>
      <c r="Y42" s="103">
        <v>42.37</v>
      </c>
      <c r="Z42" s="103">
        <v>41.28</v>
      </c>
      <c r="AA42" s="103">
        <v>42.1</v>
      </c>
      <c r="AB42" s="101">
        <v>2958200</v>
      </c>
      <c r="AC42" s="100">
        <v>41.65</v>
      </c>
      <c r="AD42" s="2">
        <f t="shared" si="0"/>
        <v>1.0899999999999963</v>
      </c>
      <c r="AE42" s="138">
        <f t="shared" si="1"/>
        <v>1.436921578178274E-2</v>
      </c>
    </row>
    <row r="43" spans="1:31" ht="15.75" thickTop="1" x14ac:dyDescent="0.25">
      <c r="O43" s="83">
        <v>1.08</v>
      </c>
      <c r="P43" s="83">
        <f t="shared" si="2"/>
        <v>46.126800000000003</v>
      </c>
      <c r="Q43" s="2"/>
      <c r="T43" s="97" t="s">
        <v>98</v>
      </c>
      <c r="U43" s="98">
        <v>42.38</v>
      </c>
      <c r="W43" s="99">
        <v>42495</v>
      </c>
      <c r="X43" s="103">
        <v>41.95</v>
      </c>
      <c r="Y43" s="103">
        <v>42.09</v>
      </c>
      <c r="Z43" s="103">
        <v>41.47</v>
      </c>
      <c r="AA43" s="103">
        <v>41.5</v>
      </c>
      <c r="AB43" s="101">
        <v>2732600</v>
      </c>
      <c r="AC43" s="100">
        <v>41.06</v>
      </c>
      <c r="AD43" s="2">
        <f t="shared" si="0"/>
        <v>0.62000000000000455</v>
      </c>
      <c r="AE43" s="138">
        <f t="shared" si="1"/>
        <v>-6.5327849020081485E-3</v>
      </c>
    </row>
    <row r="44" spans="1:31" x14ac:dyDescent="0.25">
      <c r="O44" s="83">
        <v>1.07</v>
      </c>
      <c r="P44" s="83">
        <f t="shared" si="2"/>
        <v>45.699700000000007</v>
      </c>
      <c r="Q44" s="2"/>
      <c r="T44" s="87" t="s">
        <v>99</v>
      </c>
      <c r="U44" s="88">
        <v>42.7</v>
      </c>
      <c r="W44" s="99">
        <v>42494</v>
      </c>
      <c r="X44" s="103">
        <v>42</v>
      </c>
      <c r="Y44" s="103">
        <v>42.24</v>
      </c>
      <c r="Z44" s="103">
        <v>41.52</v>
      </c>
      <c r="AA44" s="103">
        <v>41.77</v>
      </c>
      <c r="AB44" s="101">
        <v>2556100</v>
      </c>
      <c r="AC44" s="100">
        <v>41.33</v>
      </c>
      <c r="AD44" s="2">
        <f t="shared" si="0"/>
        <v>0.71999999999999886</v>
      </c>
      <c r="AE44" s="138">
        <f t="shared" si="1"/>
        <v>-9.5854301461777425E-3</v>
      </c>
    </row>
    <row r="45" spans="1:31" x14ac:dyDescent="0.25">
      <c r="O45" s="83">
        <v>1.06</v>
      </c>
      <c r="P45" s="83">
        <f t="shared" si="2"/>
        <v>45.272600000000004</v>
      </c>
      <c r="Q45" s="2"/>
      <c r="T45" s="87" t="s">
        <v>100</v>
      </c>
      <c r="U45" s="88" t="s">
        <v>369</v>
      </c>
      <c r="W45" s="99">
        <v>42493</v>
      </c>
      <c r="X45" s="103">
        <v>42.72</v>
      </c>
      <c r="Y45" s="103">
        <v>42.82</v>
      </c>
      <c r="Z45" s="103">
        <v>41.62</v>
      </c>
      <c r="AA45" s="103">
        <v>42.18</v>
      </c>
      <c r="AB45" s="101">
        <v>4441900</v>
      </c>
      <c r="AC45" s="100">
        <v>41.73</v>
      </c>
      <c r="AD45" s="2">
        <f t="shared" si="0"/>
        <v>1.2000000000000028</v>
      </c>
      <c r="AE45" s="138">
        <f t="shared" si="1"/>
        <v>-2.9534883720930272E-2</v>
      </c>
    </row>
    <row r="46" spans="1:31" x14ac:dyDescent="0.25">
      <c r="O46" s="83">
        <v>1.05</v>
      </c>
      <c r="P46" s="83">
        <f t="shared" si="2"/>
        <v>44.845500000000001</v>
      </c>
      <c r="Q46" s="2"/>
      <c r="T46" s="87" t="s">
        <v>101</v>
      </c>
      <c r="U46" s="88" t="s">
        <v>370</v>
      </c>
      <c r="W46" s="99">
        <v>42492</v>
      </c>
      <c r="X46" s="103">
        <v>43.28</v>
      </c>
      <c r="Y46" s="103">
        <v>43.69</v>
      </c>
      <c r="Z46" s="103">
        <v>42.88</v>
      </c>
      <c r="AA46" s="103">
        <v>43.46</v>
      </c>
      <c r="AB46" s="101">
        <v>3963400</v>
      </c>
      <c r="AC46" s="100">
        <v>43</v>
      </c>
      <c r="AD46" s="2">
        <f t="shared" si="0"/>
        <v>0.80999999999999517</v>
      </c>
      <c r="AE46" s="138">
        <f t="shared" si="1"/>
        <v>4.4382153702404725E-3</v>
      </c>
    </row>
    <row r="47" spans="1:31" x14ac:dyDescent="0.25">
      <c r="O47" s="83">
        <v>1.04</v>
      </c>
      <c r="P47" s="83">
        <f t="shared" si="2"/>
        <v>44.418400000000005</v>
      </c>
      <c r="Q47" s="2"/>
      <c r="T47" s="87" t="s">
        <v>102</v>
      </c>
      <c r="U47" s="88">
        <v>46.47</v>
      </c>
      <c r="W47" s="99">
        <v>42489</v>
      </c>
      <c r="X47" s="103">
        <v>43.5</v>
      </c>
      <c r="Y47" s="103">
        <v>43.75</v>
      </c>
      <c r="Z47" s="103">
        <v>43</v>
      </c>
      <c r="AA47" s="103">
        <v>43.27</v>
      </c>
      <c r="AB47" s="101">
        <v>3242800</v>
      </c>
      <c r="AC47" s="100">
        <v>42.81</v>
      </c>
      <c r="AD47" s="2">
        <f t="shared" si="0"/>
        <v>0.75</v>
      </c>
      <c r="AE47" s="138">
        <f t="shared" si="1"/>
        <v>-6.9589422407793089E-3</v>
      </c>
    </row>
    <row r="48" spans="1:31" x14ac:dyDescent="0.25">
      <c r="O48" s="83">
        <v>1.03</v>
      </c>
      <c r="P48" s="83">
        <f t="shared" si="2"/>
        <v>43.991300000000003</v>
      </c>
      <c r="Q48" s="2"/>
      <c r="T48" s="87" t="s">
        <v>103</v>
      </c>
      <c r="U48" s="88">
        <v>1.5267299999999999</v>
      </c>
      <c r="W48" s="99">
        <v>42488</v>
      </c>
      <c r="X48" s="103">
        <v>43.65</v>
      </c>
      <c r="Y48" s="103">
        <v>44.26</v>
      </c>
      <c r="Z48" s="103">
        <v>43.11</v>
      </c>
      <c r="AA48" s="103">
        <v>43.57</v>
      </c>
      <c r="AB48" s="101">
        <v>2612600</v>
      </c>
      <c r="AC48" s="100">
        <v>43.11</v>
      </c>
      <c r="AD48" s="2">
        <f t="shared" si="0"/>
        <v>1.1499999999999986</v>
      </c>
      <c r="AE48" s="138">
        <f t="shared" si="1"/>
        <v>-1.3726835964310236E-2</v>
      </c>
    </row>
    <row r="49" spans="15:31" x14ac:dyDescent="0.25">
      <c r="O49" s="83">
        <v>1.02</v>
      </c>
      <c r="P49" s="83">
        <f t="shared" si="2"/>
        <v>43.5642</v>
      </c>
      <c r="Q49" s="2"/>
      <c r="T49" s="87" t="s">
        <v>104</v>
      </c>
      <c r="U49" s="89" t="s">
        <v>230</v>
      </c>
      <c r="W49" s="99">
        <v>42487</v>
      </c>
      <c r="X49" s="103">
        <v>44.06</v>
      </c>
      <c r="Y49" s="103">
        <v>44.6</v>
      </c>
      <c r="Z49" s="103">
        <v>43.57</v>
      </c>
      <c r="AA49" s="103">
        <v>44.18</v>
      </c>
      <c r="AB49" s="101">
        <v>4052400</v>
      </c>
      <c r="AC49" s="100">
        <v>43.71</v>
      </c>
      <c r="AD49" s="2">
        <f t="shared" si="0"/>
        <v>1.0300000000000011</v>
      </c>
      <c r="AE49" s="138">
        <f t="shared" si="1"/>
        <v>1.8643672803542399E-2</v>
      </c>
    </row>
    <row r="50" spans="15:31" x14ac:dyDescent="0.25">
      <c r="O50" s="83">
        <v>1.01</v>
      </c>
      <c r="P50" s="83">
        <f t="shared" si="2"/>
        <v>43.137100000000004</v>
      </c>
      <c r="Q50" s="2"/>
      <c r="T50" s="87"/>
      <c r="U50" s="88"/>
      <c r="W50" s="99">
        <v>42486</v>
      </c>
      <c r="X50" s="103">
        <v>42.95</v>
      </c>
      <c r="Y50" s="103">
        <v>43.48</v>
      </c>
      <c r="Z50" s="103">
        <v>42.93</v>
      </c>
      <c r="AA50" s="103">
        <v>43.37</v>
      </c>
      <c r="AB50" s="101">
        <v>2996700</v>
      </c>
      <c r="AC50" s="100">
        <v>42.91</v>
      </c>
      <c r="AD50" s="2">
        <f t="shared" si="0"/>
        <v>0.54999999999999716</v>
      </c>
      <c r="AE50" s="138">
        <f t="shared" si="1"/>
        <v>1.2267044114177672E-2</v>
      </c>
    </row>
    <row r="51" spans="15:31" x14ac:dyDescent="0.25">
      <c r="O51" s="83">
        <v>1</v>
      </c>
      <c r="P51" s="83">
        <f t="shared" si="2"/>
        <v>42.71</v>
      </c>
      <c r="Q51" s="2"/>
      <c r="T51" s="87" t="s">
        <v>105</v>
      </c>
      <c r="U51" s="88" t="s">
        <v>371</v>
      </c>
      <c r="W51" s="99">
        <v>42485</v>
      </c>
      <c r="X51" s="103">
        <v>42.86</v>
      </c>
      <c r="Y51" s="103">
        <v>43.04</v>
      </c>
      <c r="Z51" s="103">
        <v>42.35</v>
      </c>
      <c r="AA51" s="103">
        <v>42.85</v>
      </c>
      <c r="AB51" s="101">
        <v>3445900</v>
      </c>
      <c r="AC51" s="100">
        <v>42.39</v>
      </c>
      <c r="AD51" s="2">
        <f t="shared" si="0"/>
        <v>0.68999999999999773</v>
      </c>
      <c r="AE51" s="138">
        <f t="shared" si="1"/>
        <v>-1.1888111888111896E-2</v>
      </c>
    </row>
    <row r="52" spans="15:31" x14ac:dyDescent="0.25">
      <c r="O52" s="83">
        <v>0.99</v>
      </c>
      <c r="P52" s="83">
        <f t="shared" si="2"/>
        <v>42.282899999999998</v>
      </c>
      <c r="Q52" s="2"/>
      <c r="T52" s="87" t="s">
        <v>106</v>
      </c>
      <c r="U52" s="88" t="s">
        <v>310</v>
      </c>
      <c r="W52" s="99">
        <v>42482</v>
      </c>
      <c r="X52" s="103">
        <v>42.73</v>
      </c>
      <c r="Y52" s="103">
        <v>43.49</v>
      </c>
      <c r="Z52" s="103">
        <v>42.7</v>
      </c>
      <c r="AA52" s="103">
        <v>43.36</v>
      </c>
      <c r="AB52" s="101">
        <v>2953200</v>
      </c>
      <c r="AC52" s="100">
        <v>42.9</v>
      </c>
      <c r="AD52" s="2">
        <f t="shared" si="0"/>
        <v>0.78999999999999915</v>
      </c>
      <c r="AE52" s="138">
        <f t="shared" si="1"/>
        <v>1.8518518518518601E-2</v>
      </c>
    </row>
    <row r="53" spans="15:31" x14ac:dyDescent="0.25">
      <c r="O53" s="83">
        <v>0.98</v>
      </c>
      <c r="P53" s="83">
        <f t="shared" si="2"/>
        <v>41.855800000000002</v>
      </c>
      <c r="Q53" s="2"/>
      <c r="T53" s="87" t="s">
        <v>107</v>
      </c>
      <c r="U53" s="90">
        <v>1943783</v>
      </c>
      <c r="W53" s="99">
        <v>42481</v>
      </c>
      <c r="X53" s="103">
        <v>42.92</v>
      </c>
      <c r="Y53" s="103">
        <v>43.5</v>
      </c>
      <c r="Z53" s="103">
        <v>42.52</v>
      </c>
      <c r="AA53" s="103">
        <v>42.57</v>
      </c>
      <c r="AB53" s="101">
        <v>3472000</v>
      </c>
      <c r="AC53" s="100">
        <v>42.12</v>
      </c>
      <c r="AD53" s="2">
        <f t="shared" si="0"/>
        <v>0.97999999999999687</v>
      </c>
      <c r="AE53" s="138">
        <f t="shared" si="1"/>
        <v>4.7505938242276002E-4</v>
      </c>
    </row>
    <row r="54" spans="15:31" x14ac:dyDescent="0.25">
      <c r="O54" s="83">
        <v>0.97</v>
      </c>
      <c r="P54" s="83">
        <f t="shared" si="2"/>
        <v>41.428699999999999</v>
      </c>
      <c r="T54" s="87" t="s">
        <v>110</v>
      </c>
      <c r="U54" s="90">
        <v>3032690</v>
      </c>
      <c r="W54" s="99">
        <v>42480</v>
      </c>
      <c r="X54" s="103">
        <v>42.96</v>
      </c>
      <c r="Y54" s="103">
        <v>43.09</v>
      </c>
      <c r="Z54" s="103">
        <v>42.51</v>
      </c>
      <c r="AA54" s="103">
        <v>42.55</v>
      </c>
      <c r="AB54" s="101">
        <v>2425800</v>
      </c>
      <c r="AC54" s="100">
        <v>42.1</v>
      </c>
      <c r="AD54" s="2">
        <f t="shared" si="0"/>
        <v>0.5800000000000054</v>
      </c>
      <c r="AE54" s="138">
        <f t="shared" si="1"/>
        <v>-8.4785680640603323E-3</v>
      </c>
    </row>
    <row r="55" spans="15:31" x14ac:dyDescent="0.25">
      <c r="O55" s="83">
        <v>0.96</v>
      </c>
      <c r="P55" s="83">
        <f t="shared" si="2"/>
        <v>41.001599999999996</v>
      </c>
      <c r="T55" s="87" t="s">
        <v>108</v>
      </c>
      <c r="U55" s="88" t="s">
        <v>372</v>
      </c>
      <c r="W55" s="99">
        <v>42479</v>
      </c>
      <c r="X55" s="103">
        <v>42.08</v>
      </c>
      <c r="Y55" s="103">
        <v>43.46</v>
      </c>
      <c r="Z55" s="103">
        <v>42.05</v>
      </c>
      <c r="AA55" s="103">
        <v>42.92</v>
      </c>
      <c r="AB55" s="101">
        <v>4797400</v>
      </c>
      <c r="AC55" s="100">
        <v>42.46</v>
      </c>
      <c r="AD55" s="2">
        <f t="shared" si="0"/>
        <v>1.4100000000000037</v>
      </c>
      <c r="AE55" s="138">
        <f t="shared" si="1"/>
        <v>2.1409670435410089E-2</v>
      </c>
    </row>
    <row r="56" spans="15:31" x14ac:dyDescent="0.25">
      <c r="O56" s="83">
        <v>0.95</v>
      </c>
      <c r="P56" s="83">
        <f t="shared" si="2"/>
        <v>40.5745</v>
      </c>
      <c r="T56" s="87" t="s">
        <v>111</v>
      </c>
      <c r="U56" s="88">
        <v>18.63</v>
      </c>
      <c r="W56" s="99">
        <v>42478</v>
      </c>
      <c r="X56" s="103">
        <v>41.54</v>
      </c>
      <c r="Y56" s="103">
        <v>42.09</v>
      </c>
      <c r="Z56" s="103">
        <v>41.4</v>
      </c>
      <c r="AA56" s="103">
        <v>42.02</v>
      </c>
      <c r="AB56" s="101">
        <v>2372600</v>
      </c>
      <c r="AC56" s="100">
        <v>41.57</v>
      </c>
      <c r="AD56" s="2">
        <f t="shared" si="0"/>
        <v>0.69000000000000483</v>
      </c>
      <c r="AE56" s="138">
        <f t="shared" si="1"/>
        <v>7.0251937984495694E-3</v>
      </c>
    </row>
    <row r="57" spans="15:31" x14ac:dyDescent="0.25">
      <c r="O57" s="83">
        <v>0.94</v>
      </c>
      <c r="P57" s="83">
        <f t="shared" si="2"/>
        <v>40.147399999999998</v>
      </c>
      <c r="T57" s="87" t="s">
        <v>112</v>
      </c>
      <c r="U57" s="88">
        <v>2.29</v>
      </c>
      <c r="W57" s="99">
        <v>42475</v>
      </c>
      <c r="X57" s="103">
        <v>40.9</v>
      </c>
      <c r="Y57" s="103">
        <v>41.79</v>
      </c>
      <c r="Z57" s="103">
        <v>40.86</v>
      </c>
      <c r="AA57" s="103">
        <v>41.72</v>
      </c>
      <c r="AB57" s="101">
        <v>2982300</v>
      </c>
      <c r="AC57" s="100">
        <v>41.28</v>
      </c>
      <c r="AD57" s="2">
        <f t="shared" si="0"/>
        <v>0.92999999999999972</v>
      </c>
      <c r="AE57" s="138">
        <f t="shared" si="1"/>
        <v>1.800246609124545E-2</v>
      </c>
    </row>
    <row r="58" spans="15:31" x14ac:dyDescent="0.25">
      <c r="O58" s="83">
        <v>0.93</v>
      </c>
      <c r="P58" s="83">
        <f t="shared" si="2"/>
        <v>39.720300000000002</v>
      </c>
      <c r="T58" s="87" t="s">
        <v>109</v>
      </c>
      <c r="U58" s="88" t="s">
        <v>373</v>
      </c>
      <c r="W58" s="99">
        <v>42474</v>
      </c>
      <c r="X58" s="103">
        <v>41.4</v>
      </c>
      <c r="Y58" s="103">
        <v>41.45</v>
      </c>
      <c r="Z58" s="103">
        <v>40.72</v>
      </c>
      <c r="AA58" s="103">
        <v>40.99</v>
      </c>
      <c r="AB58" s="101">
        <v>2295700</v>
      </c>
      <c r="AC58" s="100">
        <v>40.549999999999997</v>
      </c>
      <c r="AD58" s="2">
        <f t="shared" si="0"/>
        <v>0.73000000000000398</v>
      </c>
      <c r="AE58" s="138">
        <f t="shared" si="1"/>
        <v>-8.0724070450098884E-3</v>
      </c>
    </row>
    <row r="59" spans="15:31" x14ac:dyDescent="0.25">
      <c r="O59" s="83">
        <v>0.92</v>
      </c>
      <c r="P59" s="83">
        <f t="shared" si="2"/>
        <v>39.293200000000006</v>
      </c>
      <c r="W59" s="99">
        <v>42473</v>
      </c>
      <c r="X59" s="103">
        <v>40.86</v>
      </c>
      <c r="Y59" s="103">
        <v>41.37</v>
      </c>
      <c r="Z59" s="103">
        <v>40.799999999999997</v>
      </c>
      <c r="AA59" s="103">
        <v>41.32</v>
      </c>
      <c r="AB59" s="101">
        <v>2609000</v>
      </c>
      <c r="AC59" s="100">
        <v>40.880000000000003</v>
      </c>
      <c r="AD59" s="2">
        <f t="shared" si="0"/>
        <v>0.57000000000000028</v>
      </c>
      <c r="AE59" s="138">
        <f t="shared" si="1"/>
        <v>1.9705662259915213E-2</v>
      </c>
    </row>
    <row r="60" spans="15:31" x14ac:dyDescent="0.25">
      <c r="O60" s="83">
        <v>0.91</v>
      </c>
      <c r="P60" s="83">
        <f t="shared" si="2"/>
        <v>38.866100000000003</v>
      </c>
      <c r="W60" s="99">
        <v>42472</v>
      </c>
      <c r="X60" s="103">
        <v>40.35</v>
      </c>
      <c r="Y60" s="103">
        <v>40.6</v>
      </c>
      <c r="Z60" s="103">
        <v>39.99</v>
      </c>
      <c r="AA60" s="103">
        <v>40.520000000000003</v>
      </c>
      <c r="AB60" s="101">
        <v>2398800</v>
      </c>
      <c r="AC60" s="100">
        <v>40.090000000000003</v>
      </c>
      <c r="AD60" s="2">
        <f t="shared" si="0"/>
        <v>0.60999999999999943</v>
      </c>
      <c r="AE60" s="138">
        <f t="shared" si="1"/>
        <v>8.5534591194968979E-3</v>
      </c>
    </row>
    <row r="61" spans="15:31" x14ac:dyDescent="0.25">
      <c r="O61" s="83">
        <v>0.9</v>
      </c>
      <c r="P61" s="83">
        <f t="shared" si="2"/>
        <v>38.439</v>
      </c>
      <c r="W61" s="99">
        <v>42471</v>
      </c>
      <c r="X61" s="103">
        <v>40.409999999999997</v>
      </c>
      <c r="Y61" s="103">
        <v>40.700000000000003</v>
      </c>
      <c r="Z61" s="103">
        <v>40.11</v>
      </c>
      <c r="AA61" s="103">
        <v>40.18</v>
      </c>
      <c r="AB61" s="101">
        <v>2747400</v>
      </c>
      <c r="AC61" s="100">
        <v>39.75</v>
      </c>
      <c r="AD61" s="2">
        <f t="shared" si="0"/>
        <v>0.59000000000000341</v>
      </c>
      <c r="AE61" s="138">
        <f t="shared" si="1"/>
        <v>-1.0052777079667674E-3</v>
      </c>
    </row>
    <row r="62" spans="15:31" x14ac:dyDescent="0.25">
      <c r="W62" s="99">
        <v>42468</v>
      </c>
      <c r="X62" s="103">
        <v>39.93</v>
      </c>
      <c r="Y62" s="103">
        <v>40.47</v>
      </c>
      <c r="Z62" s="103">
        <v>39.9</v>
      </c>
      <c r="AA62" s="103">
        <v>40.22</v>
      </c>
      <c r="AB62" s="101">
        <v>2487400</v>
      </c>
      <c r="AC62" s="100">
        <v>39.79</v>
      </c>
      <c r="AD62" s="2">
        <f t="shared" si="0"/>
        <v>0.57000000000000028</v>
      </c>
      <c r="AE62" s="138">
        <f t="shared" si="1"/>
        <v>1.5569167942828033E-2</v>
      </c>
    </row>
    <row r="63" spans="15:31" x14ac:dyDescent="0.25">
      <c r="W63" s="99">
        <v>42467</v>
      </c>
      <c r="X63" s="103">
        <v>39.85</v>
      </c>
      <c r="Y63" s="103">
        <v>40.15</v>
      </c>
      <c r="Z63" s="103">
        <v>39.369999999999997</v>
      </c>
      <c r="AA63" s="103">
        <v>39.6</v>
      </c>
      <c r="AB63" s="101">
        <v>2434400</v>
      </c>
      <c r="AC63" s="100">
        <v>39.18</v>
      </c>
      <c r="AD63" s="2">
        <f t="shared" si="0"/>
        <v>0.78000000000000114</v>
      </c>
      <c r="AE63" s="138">
        <f t="shared" si="1"/>
        <v>-1.4835302992205257E-2</v>
      </c>
    </row>
    <row r="64" spans="15:31" x14ac:dyDescent="0.25">
      <c r="W64" s="99">
        <v>42466</v>
      </c>
      <c r="X64" s="103">
        <v>39.799999999999997</v>
      </c>
      <c r="Y64" s="103">
        <v>40.24</v>
      </c>
      <c r="Z64" s="103">
        <v>39.35</v>
      </c>
      <c r="AA64" s="103">
        <v>40.200000000000003</v>
      </c>
      <c r="AB64" s="101">
        <v>2991600</v>
      </c>
      <c r="AC64" s="100">
        <v>39.770000000000003</v>
      </c>
      <c r="AD64" s="2">
        <f t="shared" si="0"/>
        <v>0.89000000000000057</v>
      </c>
      <c r="AE64" s="138">
        <f t="shared" si="1"/>
        <v>8.1115335868187088E-3</v>
      </c>
    </row>
    <row r="65" spans="23:31" x14ac:dyDescent="0.25">
      <c r="W65" s="99">
        <v>42465</v>
      </c>
      <c r="X65" s="103">
        <v>40.090000000000003</v>
      </c>
      <c r="Y65" s="103">
        <v>40.33</v>
      </c>
      <c r="Z65" s="103">
        <v>39.630000000000003</v>
      </c>
      <c r="AA65" s="103">
        <v>39.869999999999997</v>
      </c>
      <c r="AB65" s="101">
        <v>4843200</v>
      </c>
      <c r="AC65" s="100">
        <v>39.450000000000003</v>
      </c>
      <c r="AD65" s="2">
        <f t="shared" si="0"/>
        <v>0.69999999999999574</v>
      </c>
      <c r="AE65" s="138">
        <f t="shared" si="1"/>
        <v>-1.6944928980812346E-2</v>
      </c>
    </row>
    <row r="66" spans="23:31" x14ac:dyDescent="0.25">
      <c r="W66" s="99">
        <v>42464</v>
      </c>
      <c r="X66" s="103">
        <v>41.02</v>
      </c>
      <c r="Y66" s="103">
        <v>41.12</v>
      </c>
      <c r="Z66" s="103">
        <v>40.5</v>
      </c>
      <c r="AA66" s="103">
        <v>40.56</v>
      </c>
      <c r="AB66" s="101">
        <v>3065000</v>
      </c>
      <c r="AC66" s="100">
        <v>40.130000000000003</v>
      </c>
      <c r="AD66" s="2">
        <f t="shared" si="0"/>
        <v>0.61999999999999744</v>
      </c>
      <c r="AE66" s="138">
        <f t="shared" si="1"/>
        <v>-9.8692326671601105E-3</v>
      </c>
    </row>
    <row r="67" spans="23:31" x14ac:dyDescent="0.25">
      <c r="W67" s="99">
        <v>42461</v>
      </c>
      <c r="X67" s="103">
        <v>40.75</v>
      </c>
      <c r="Y67" s="103">
        <v>41.02</v>
      </c>
      <c r="Z67" s="103">
        <v>40.380000000000003</v>
      </c>
      <c r="AA67" s="103">
        <v>40.97</v>
      </c>
      <c r="AB67" s="101">
        <v>3987900</v>
      </c>
      <c r="AC67" s="100">
        <v>40.53</v>
      </c>
      <c r="AD67" s="2">
        <f>Y67-Z67</f>
        <v>0.64000000000000057</v>
      </c>
      <c r="AE67" s="138" t="e">
        <f>AC67/#REF!-1</f>
        <v>#REF!</v>
      </c>
    </row>
    <row r="68" spans="23:31" x14ac:dyDescent="0.25">
      <c r="W68" s="99">
        <v>42460</v>
      </c>
      <c r="X68" s="103">
        <v>41</v>
      </c>
      <c r="Y68" s="103">
        <v>41.16</v>
      </c>
      <c r="Z68" s="103">
        <v>40.61</v>
      </c>
      <c r="AA68" s="103">
        <v>41.04</v>
      </c>
      <c r="AB68" s="101">
        <v>4323400</v>
      </c>
      <c r="AC68" s="100">
        <v>40.6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1" priority="11">
      <formula>F27&gt;0</formula>
    </cfRule>
    <cfRule type="expression" dxfId="420" priority="12">
      <formula>F27&lt;0</formula>
    </cfRule>
  </conditionalFormatting>
  <conditionalFormatting sqref="H27:H29">
    <cfRule type="expression" dxfId="419" priority="9">
      <formula>H27&gt;0</formula>
    </cfRule>
    <cfRule type="expression" dxfId="418" priority="10">
      <formula>H27&lt;0</formula>
    </cfRule>
  </conditionalFormatting>
  <conditionalFormatting sqref="F23:F26">
    <cfRule type="expression" dxfId="417" priority="7">
      <formula>F23&gt;0</formula>
    </cfRule>
    <cfRule type="expression" dxfId="416" priority="8">
      <formula>F23&lt;0</formula>
    </cfRule>
  </conditionalFormatting>
  <conditionalFormatting sqref="H23:H26">
    <cfRule type="expression" dxfId="415" priority="5">
      <formula>H23&gt;0</formula>
    </cfRule>
    <cfRule type="expression" dxfId="414" priority="6">
      <formula>H23&lt;0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42552</v>
      </c>
      <c r="X2" s="103">
        <v>32.64</v>
      </c>
      <c r="Y2" s="103">
        <v>32.89</v>
      </c>
      <c r="Z2" s="103">
        <v>32.47</v>
      </c>
      <c r="AA2" s="103">
        <v>32.75</v>
      </c>
      <c r="AB2" s="101">
        <v>17023200</v>
      </c>
      <c r="AC2" s="100">
        <v>32.75</v>
      </c>
      <c r="AD2" s="2">
        <f>Y2-Z2</f>
        <v>0.42000000000000171</v>
      </c>
      <c r="AE2" s="138">
        <f>AC2/AC3-1</f>
        <v>-1.5243902439023849E-3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32.75</v>
      </c>
      <c r="S3" s="115"/>
      <c r="T3" s="17"/>
      <c r="U3" s="17"/>
      <c r="V3" s="17"/>
      <c r="W3" s="99">
        <v>42551</v>
      </c>
      <c r="X3" s="103">
        <v>32</v>
      </c>
      <c r="Y3" s="103">
        <v>32.880000000000003</v>
      </c>
      <c r="Z3" s="103">
        <v>31.97</v>
      </c>
      <c r="AA3" s="103">
        <v>32.799999999999997</v>
      </c>
      <c r="AB3" s="101">
        <v>34066600</v>
      </c>
      <c r="AC3" s="100">
        <v>32.799999999999997</v>
      </c>
      <c r="AD3" s="2">
        <f t="shared" ref="AD3:AD66" si="0">Y3-Z3</f>
        <v>0.91000000000000369</v>
      </c>
      <c r="AE3" s="138">
        <f t="shared" ref="AE3:AE66" si="1">AC3/AC4-1</f>
        <v>2.7247103037895348E-2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32.75</v>
      </c>
      <c r="W4" s="99">
        <v>42550</v>
      </c>
      <c r="X4" s="103">
        <v>31.35</v>
      </c>
      <c r="Y4" s="103">
        <v>31.98</v>
      </c>
      <c r="Z4" s="103">
        <v>31.31</v>
      </c>
      <c r="AA4" s="103">
        <v>31.93</v>
      </c>
      <c r="AB4" s="101">
        <v>22668500</v>
      </c>
      <c r="AC4" s="100">
        <v>31.93</v>
      </c>
      <c r="AD4" s="2">
        <f t="shared" si="0"/>
        <v>0.67000000000000171</v>
      </c>
      <c r="AE4" s="138">
        <f t="shared" si="1"/>
        <v>2.3725553061878735E-2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42549</v>
      </c>
      <c r="X5" s="103">
        <v>30.97</v>
      </c>
      <c r="Y5" s="103">
        <v>31.2</v>
      </c>
      <c r="Z5" s="103">
        <v>30.81</v>
      </c>
      <c r="AA5" s="103">
        <v>31.19</v>
      </c>
      <c r="AB5" s="101">
        <v>22845600</v>
      </c>
      <c r="AC5" s="100">
        <v>31.19</v>
      </c>
      <c r="AD5" s="2">
        <f t="shared" si="0"/>
        <v>0.39000000000000057</v>
      </c>
      <c r="AE5" s="138">
        <f t="shared" si="1"/>
        <v>1.5299479166666741E-2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42548</v>
      </c>
      <c r="X6" s="103">
        <v>31.41</v>
      </c>
      <c r="Y6" s="103">
        <v>31.41</v>
      </c>
      <c r="Z6" s="103">
        <v>30.44</v>
      </c>
      <c r="AA6" s="103">
        <v>30.72</v>
      </c>
      <c r="AB6" s="101">
        <v>34965100</v>
      </c>
      <c r="AC6" s="100">
        <v>30.72</v>
      </c>
      <c r="AD6" s="2">
        <f t="shared" si="0"/>
        <v>0.96999999999999886</v>
      </c>
      <c r="AE6" s="138">
        <f t="shared" si="1"/>
        <v>-2.6307448494453323E-2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42545</v>
      </c>
      <c r="X7" s="103">
        <v>31.8</v>
      </c>
      <c r="Y7" s="103">
        <v>32.32</v>
      </c>
      <c r="Z7" s="103">
        <v>31.4</v>
      </c>
      <c r="AA7" s="103">
        <v>31.55</v>
      </c>
      <c r="AB7" s="101">
        <v>37044100</v>
      </c>
      <c r="AC7" s="100">
        <v>31.55</v>
      </c>
      <c r="AD7" s="2">
        <f t="shared" si="0"/>
        <v>0.92000000000000171</v>
      </c>
      <c r="AE7" s="138">
        <f t="shared" si="1"/>
        <v>-4.3649590785086456E-2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42544</v>
      </c>
      <c r="X8" s="103">
        <v>32.58</v>
      </c>
      <c r="Y8" s="103">
        <v>33</v>
      </c>
      <c r="Z8" s="103">
        <v>32.5</v>
      </c>
      <c r="AA8" s="103">
        <v>32.99</v>
      </c>
      <c r="AB8" s="101">
        <v>21834100</v>
      </c>
      <c r="AC8" s="100">
        <v>32.99</v>
      </c>
      <c r="AD8" s="2">
        <f t="shared" si="0"/>
        <v>0.5</v>
      </c>
      <c r="AE8" s="138">
        <f t="shared" si="1"/>
        <v>2.1678538247135393E-2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253</v>
      </c>
      <c r="Q9" s="138">
        <f>IF(Q2=0, 0, Q8/Q6)</f>
        <v>0</v>
      </c>
      <c r="W9" s="99">
        <v>42543</v>
      </c>
      <c r="X9" s="103">
        <v>32.299999999999997</v>
      </c>
      <c r="Y9" s="103">
        <v>32.630000000000003</v>
      </c>
      <c r="Z9" s="103">
        <v>32.25</v>
      </c>
      <c r="AA9" s="103">
        <v>32.29</v>
      </c>
      <c r="AB9" s="101">
        <v>17959700</v>
      </c>
      <c r="AC9" s="100">
        <v>32.29</v>
      </c>
      <c r="AD9" s="2">
        <f t="shared" si="0"/>
        <v>0.38000000000000256</v>
      </c>
      <c r="AE9" s="138">
        <f t="shared" si="1"/>
        <v>-9.282178217822068E-4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252</v>
      </c>
      <c r="P10" s="34"/>
      <c r="Q10" s="2">
        <f>M33</f>
        <v>1407.5400000000009</v>
      </c>
      <c r="W10" s="99">
        <v>42542</v>
      </c>
      <c r="X10" s="103">
        <v>32.26</v>
      </c>
      <c r="Y10" s="103">
        <v>32.380000000000003</v>
      </c>
      <c r="Z10" s="103">
        <v>32.090000000000003</v>
      </c>
      <c r="AA10" s="103">
        <v>32.32</v>
      </c>
      <c r="AB10" s="101">
        <v>15308600</v>
      </c>
      <c r="AC10" s="100">
        <v>32.32</v>
      </c>
      <c r="AD10" s="2">
        <f t="shared" si="0"/>
        <v>0.28999999999999915</v>
      </c>
      <c r="AE10" s="138">
        <f t="shared" si="1"/>
        <v>4.662729250854758E-3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3.3300000000000003E-2</v>
      </c>
      <c r="W11" s="99">
        <v>42541</v>
      </c>
      <c r="X11" s="103">
        <v>32.07</v>
      </c>
      <c r="Y11" s="103">
        <v>32.44</v>
      </c>
      <c r="Z11" s="103">
        <v>32.01</v>
      </c>
      <c r="AA11" s="103">
        <v>32.17</v>
      </c>
      <c r="AB11" s="101">
        <v>21541100</v>
      </c>
      <c r="AC11" s="100">
        <v>32.17</v>
      </c>
      <c r="AD11" s="2">
        <f t="shared" si="0"/>
        <v>0.42999999999999972</v>
      </c>
      <c r="AE11" s="138">
        <f t="shared" si="1"/>
        <v>1.2909319899244265E-2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42538</v>
      </c>
      <c r="X12" s="103">
        <v>31.73</v>
      </c>
      <c r="Y12" s="103">
        <v>31.81</v>
      </c>
      <c r="Z12" s="103">
        <v>31.47</v>
      </c>
      <c r="AA12" s="103">
        <v>31.76</v>
      </c>
      <c r="AB12" s="101">
        <v>26955300</v>
      </c>
      <c r="AC12" s="100">
        <v>31.76</v>
      </c>
      <c r="AD12" s="2">
        <f t="shared" si="0"/>
        <v>0.33999999999999986</v>
      </c>
      <c r="AE12" s="138">
        <f t="shared" si="1"/>
        <v>2.2088987062165444E-3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42537</v>
      </c>
      <c r="X13" s="103">
        <v>31.44</v>
      </c>
      <c r="Y13" s="103">
        <v>31.77</v>
      </c>
      <c r="Z13" s="103">
        <v>31.22</v>
      </c>
      <c r="AA13" s="103">
        <v>31.69</v>
      </c>
      <c r="AB13" s="101">
        <v>18448700</v>
      </c>
      <c r="AC13" s="100">
        <v>31.69</v>
      </c>
      <c r="AD13" s="2">
        <f t="shared" si="0"/>
        <v>0.55000000000000071</v>
      </c>
      <c r="AE13" s="138">
        <f t="shared" si="1"/>
        <v>2.5308446694085607E-3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42536</v>
      </c>
      <c r="X14" s="103">
        <v>32.25</v>
      </c>
      <c r="Y14" s="103">
        <v>32.26</v>
      </c>
      <c r="Z14" s="103">
        <v>31.59</v>
      </c>
      <c r="AA14" s="103">
        <v>31.61</v>
      </c>
      <c r="AB14" s="101">
        <v>23783300</v>
      </c>
      <c r="AC14" s="100">
        <v>31.61</v>
      </c>
      <c r="AD14" s="2">
        <f t="shared" si="0"/>
        <v>0.66999999999999815</v>
      </c>
      <c r="AE14" s="138">
        <f t="shared" si="1"/>
        <v>-1.6490354698195375E-2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42535</v>
      </c>
      <c r="X15" s="103">
        <v>32.01</v>
      </c>
      <c r="Y15" s="103">
        <v>32.24</v>
      </c>
      <c r="Z15" s="103">
        <v>31.79</v>
      </c>
      <c r="AA15" s="103">
        <v>32.14</v>
      </c>
      <c r="AB15" s="101">
        <v>18701800</v>
      </c>
      <c r="AC15" s="100">
        <v>32.14</v>
      </c>
      <c r="AD15" s="2">
        <f t="shared" si="0"/>
        <v>0.45000000000000284</v>
      </c>
      <c r="AE15" s="138">
        <f t="shared" si="1"/>
        <v>-9.32545850170996E-4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42534</v>
      </c>
      <c r="X16" s="103">
        <v>32.049999999999997</v>
      </c>
      <c r="Y16" s="103">
        <v>32.5</v>
      </c>
      <c r="Z16" s="103">
        <v>32.04</v>
      </c>
      <c r="AA16" s="103">
        <v>32.17</v>
      </c>
      <c r="AB16" s="101">
        <v>22922900</v>
      </c>
      <c r="AC16" s="100">
        <v>32.17</v>
      </c>
      <c r="AD16" s="2">
        <f t="shared" si="0"/>
        <v>0.46000000000000085</v>
      </c>
      <c r="AE16" s="138">
        <f t="shared" si="1"/>
        <v>4.0574282147316509E-3</v>
      </c>
    </row>
    <row r="17" spans="1:31" x14ac:dyDescent="0.25">
      <c r="W17" s="99">
        <v>42531</v>
      </c>
      <c r="X17" s="103">
        <v>31.7</v>
      </c>
      <c r="Y17" s="103">
        <v>32.24</v>
      </c>
      <c r="Z17" s="103">
        <v>31.65</v>
      </c>
      <c r="AA17" s="103">
        <v>32.04</v>
      </c>
      <c r="AB17" s="101">
        <v>35569500</v>
      </c>
      <c r="AC17" s="100">
        <v>32.04</v>
      </c>
      <c r="AD17" s="2">
        <f t="shared" si="0"/>
        <v>0.59000000000000341</v>
      </c>
      <c r="AE17" s="138">
        <f t="shared" si="1"/>
        <v>3.1308703819661332E-3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42530</v>
      </c>
      <c r="X18" s="103">
        <v>31.68</v>
      </c>
      <c r="Y18" s="103">
        <v>32</v>
      </c>
      <c r="Z18" s="103">
        <v>31.68</v>
      </c>
      <c r="AA18" s="103">
        <v>31.94</v>
      </c>
      <c r="AB18" s="101">
        <v>11234500</v>
      </c>
      <c r="AC18" s="100">
        <v>31.94</v>
      </c>
      <c r="AD18" s="2">
        <f t="shared" si="0"/>
        <v>0.32000000000000028</v>
      </c>
      <c r="AE18" s="138">
        <f t="shared" si="1"/>
        <v>1.5678896205706394E-3</v>
      </c>
    </row>
    <row r="19" spans="1:31" x14ac:dyDescent="0.25">
      <c r="W19" s="99">
        <v>42529</v>
      </c>
      <c r="X19" s="103">
        <v>31.8</v>
      </c>
      <c r="Y19" s="103">
        <v>32</v>
      </c>
      <c r="Z19" s="103">
        <v>31.79</v>
      </c>
      <c r="AA19" s="103">
        <v>31.89</v>
      </c>
      <c r="AB19" s="101">
        <v>12643100</v>
      </c>
      <c r="AC19" s="100">
        <v>31.89</v>
      </c>
      <c r="AD19" s="2">
        <f t="shared" si="0"/>
        <v>0.21000000000000085</v>
      </c>
      <c r="AE19" s="138">
        <f t="shared" si="1"/>
        <v>3.1367628607292808E-4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42528</v>
      </c>
      <c r="X20" s="103">
        <v>31.75</v>
      </c>
      <c r="Y20" s="103">
        <v>32.020000000000003</v>
      </c>
      <c r="Z20" s="103">
        <v>31.7</v>
      </c>
      <c r="AA20" s="103">
        <v>31.88</v>
      </c>
      <c r="AB20" s="101">
        <v>19269100</v>
      </c>
      <c r="AC20" s="100">
        <v>31.88</v>
      </c>
      <c r="AD20" s="2">
        <f t="shared" si="0"/>
        <v>0.32000000000000384</v>
      </c>
      <c r="AE20" s="138">
        <f t="shared" si="1"/>
        <v>6.3131313131312705E-3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42527</v>
      </c>
      <c r="X21" s="103">
        <v>31.64</v>
      </c>
      <c r="Y21" s="103">
        <v>31.82</v>
      </c>
      <c r="Z21" s="103">
        <v>31.58</v>
      </c>
      <c r="AA21" s="103">
        <v>31.68</v>
      </c>
      <c r="AB21" s="101">
        <v>15129400</v>
      </c>
      <c r="AC21" s="100">
        <v>31.68</v>
      </c>
      <c r="AD21" s="2">
        <f t="shared" si="0"/>
        <v>0.24000000000000199</v>
      </c>
      <c r="AE21" s="138">
        <f t="shared" si="1"/>
        <v>1.8975332068311701E-3</v>
      </c>
    </row>
    <row r="22" spans="1:31" x14ac:dyDescent="0.25">
      <c r="B22" s="200"/>
      <c r="C22" s="10"/>
      <c r="D22" s="40"/>
      <c r="E22" s="40"/>
      <c r="F22" s="40"/>
      <c r="G22" s="40"/>
      <c r="W22" s="99">
        <v>42524</v>
      </c>
      <c r="X22" s="103">
        <v>31.74</v>
      </c>
      <c r="Y22" s="103">
        <v>31.74</v>
      </c>
      <c r="Z22" s="103">
        <v>31.4</v>
      </c>
      <c r="AA22" s="103">
        <v>31.62</v>
      </c>
      <c r="AB22" s="101">
        <v>15741800</v>
      </c>
      <c r="AC22" s="100">
        <v>31.62</v>
      </c>
      <c r="AD22" s="2">
        <f t="shared" si="0"/>
        <v>0.33999999999999986</v>
      </c>
      <c r="AE22" s="138">
        <f t="shared" si="1"/>
        <v>-4.4080604534004753E-3</v>
      </c>
    </row>
    <row r="23" spans="1:31" x14ac:dyDescent="0.25">
      <c r="B23" s="10"/>
      <c r="C23" s="10"/>
      <c r="D23" s="40"/>
      <c r="E23" s="40"/>
      <c r="F23" s="40"/>
      <c r="G23" s="40"/>
      <c r="W23" s="99">
        <v>42523</v>
      </c>
      <c r="X23" s="103">
        <v>31.56</v>
      </c>
      <c r="Y23" s="103">
        <v>31.76</v>
      </c>
      <c r="Z23" s="103">
        <v>31.45</v>
      </c>
      <c r="AA23" s="103">
        <v>31.76</v>
      </c>
      <c r="AB23" s="101">
        <v>13915400</v>
      </c>
      <c r="AC23" s="100">
        <v>31.76</v>
      </c>
      <c r="AD23" s="2">
        <f t="shared" si="0"/>
        <v>0.31000000000000227</v>
      </c>
      <c r="AE23" s="138">
        <f t="shared" si="1"/>
        <v>3.1585596967782514E-3</v>
      </c>
    </row>
    <row r="24" spans="1:31" x14ac:dyDescent="0.25">
      <c r="B24" s="10"/>
      <c r="C24" s="10"/>
      <c r="D24" s="40"/>
      <c r="E24" s="40"/>
      <c r="F24" s="40"/>
      <c r="G24" s="40"/>
      <c r="W24" s="99">
        <v>42522</v>
      </c>
      <c r="X24" s="103">
        <v>31.62</v>
      </c>
      <c r="Y24" s="103">
        <v>31.72</v>
      </c>
      <c r="Z24" s="103">
        <v>31.47</v>
      </c>
      <c r="AA24" s="103">
        <v>31.66</v>
      </c>
      <c r="AB24" s="101">
        <v>17688400</v>
      </c>
      <c r="AC24" s="100">
        <v>31.66</v>
      </c>
      <c r="AD24" s="2">
        <f t="shared" si="0"/>
        <v>0.25</v>
      </c>
      <c r="AE24" s="138">
        <f t="shared" si="1"/>
        <v>2.2158911047800434E-3</v>
      </c>
    </row>
    <row r="25" spans="1:31" x14ac:dyDescent="0.25">
      <c r="B25" s="10"/>
      <c r="C25" s="10"/>
      <c r="D25" s="40"/>
      <c r="E25" s="40"/>
      <c r="F25" s="40"/>
      <c r="G25" s="40"/>
      <c r="W25" s="99">
        <v>42521</v>
      </c>
      <c r="X25" s="103">
        <v>31.51</v>
      </c>
      <c r="Y25" s="103">
        <v>31.65</v>
      </c>
      <c r="Z25" s="103">
        <v>31.31</v>
      </c>
      <c r="AA25" s="103">
        <v>31.59</v>
      </c>
      <c r="AB25" s="101">
        <v>22782800</v>
      </c>
      <c r="AC25" s="100">
        <v>31.59</v>
      </c>
      <c r="AD25" s="2">
        <f t="shared" si="0"/>
        <v>0.33999999999999986</v>
      </c>
      <c r="AE25" s="138">
        <f t="shared" si="1"/>
        <v>6.3351282863477465E-4</v>
      </c>
    </row>
    <row r="26" spans="1:31" x14ac:dyDescent="0.25">
      <c r="B26" s="10"/>
      <c r="C26" s="10"/>
      <c r="D26" s="40"/>
      <c r="E26" s="40"/>
      <c r="F26" s="40"/>
      <c r="G26" s="40"/>
      <c r="W26" s="99">
        <v>42517</v>
      </c>
      <c r="X26" s="103">
        <v>31.6</v>
      </c>
      <c r="Y26" s="103">
        <v>31.65</v>
      </c>
      <c r="Z26" s="103">
        <v>31.45</v>
      </c>
      <c r="AA26" s="103">
        <v>31.57</v>
      </c>
      <c r="AB26" s="101">
        <v>13301500</v>
      </c>
      <c r="AC26" s="100">
        <v>31.57</v>
      </c>
      <c r="AD26" s="2">
        <f t="shared" si="0"/>
        <v>0.19999999999999929</v>
      </c>
      <c r="AE26" s="138">
        <f t="shared" si="1"/>
        <v>2.5404890441409478E-3</v>
      </c>
    </row>
    <row r="27" spans="1:31" x14ac:dyDescent="0.25">
      <c r="B27" s="10"/>
      <c r="C27" s="10"/>
      <c r="D27" s="40"/>
      <c r="E27" s="40"/>
      <c r="F27" s="40"/>
      <c r="G27" s="40"/>
      <c r="W27" s="99">
        <v>42516</v>
      </c>
      <c r="X27" s="103">
        <v>31.49</v>
      </c>
      <c r="Y27" s="103">
        <v>31.63</v>
      </c>
      <c r="Z27" s="103">
        <v>31.4</v>
      </c>
      <c r="AA27" s="103">
        <v>31.49</v>
      </c>
      <c r="AB27" s="101">
        <v>12658000</v>
      </c>
      <c r="AC27" s="100">
        <v>31.49</v>
      </c>
      <c r="AD27" s="2">
        <f t="shared" si="0"/>
        <v>0.23000000000000043</v>
      </c>
      <c r="AE27" s="138">
        <f t="shared" si="1"/>
        <v>3.1857279388338711E-3</v>
      </c>
    </row>
    <row r="28" spans="1:31" x14ac:dyDescent="0.25">
      <c r="B28" s="10"/>
      <c r="C28" s="10"/>
      <c r="D28" s="40"/>
      <c r="E28" s="40"/>
      <c r="F28" s="40"/>
      <c r="G28" s="40"/>
      <c r="W28" s="99">
        <v>42515</v>
      </c>
      <c r="X28" s="103">
        <v>31.2</v>
      </c>
      <c r="Y28" s="103">
        <v>31.57</v>
      </c>
      <c r="Z28" s="103">
        <v>31.15</v>
      </c>
      <c r="AA28" s="103">
        <v>31.39</v>
      </c>
      <c r="AB28" s="101">
        <v>18359600</v>
      </c>
      <c r="AC28" s="100">
        <v>31.39</v>
      </c>
      <c r="AD28" s="2">
        <f t="shared" si="0"/>
        <v>0.42000000000000171</v>
      </c>
      <c r="AE28" s="138">
        <f t="shared" si="1"/>
        <v>1.062459755312295E-2</v>
      </c>
    </row>
    <row r="29" spans="1:31" x14ac:dyDescent="0.25">
      <c r="B29" s="10"/>
      <c r="C29" s="10"/>
      <c r="D29" s="40"/>
      <c r="E29" s="40"/>
      <c r="F29" s="40"/>
      <c r="G29" s="40"/>
      <c r="W29" s="99">
        <v>42514</v>
      </c>
      <c r="X29" s="103">
        <v>30.5</v>
      </c>
      <c r="Y29" s="103">
        <v>31.12</v>
      </c>
      <c r="Z29" s="103">
        <v>30.45</v>
      </c>
      <c r="AA29" s="103">
        <v>31.06</v>
      </c>
      <c r="AB29" s="101">
        <v>23494700</v>
      </c>
      <c r="AC29" s="100">
        <v>31.06</v>
      </c>
      <c r="AD29" s="2">
        <f t="shared" si="0"/>
        <v>0.67000000000000171</v>
      </c>
      <c r="AE29" s="138">
        <f t="shared" si="1"/>
        <v>2.7456169368177186E-2</v>
      </c>
    </row>
    <row r="30" spans="1:31" x14ac:dyDescent="0.25">
      <c r="B30" s="10"/>
      <c r="C30" s="10"/>
      <c r="D30" s="40"/>
      <c r="E30" s="40"/>
      <c r="F30" s="40"/>
      <c r="G30" s="40"/>
      <c r="W30" s="99">
        <v>42513</v>
      </c>
      <c r="X30" s="103">
        <v>30.23</v>
      </c>
      <c r="Y30" s="103">
        <v>30.48</v>
      </c>
      <c r="Z30" s="103">
        <v>30.13</v>
      </c>
      <c r="AA30" s="103">
        <v>30.23</v>
      </c>
      <c r="AB30" s="101">
        <v>20809300</v>
      </c>
      <c r="AC30" s="100">
        <v>30.23</v>
      </c>
      <c r="AD30" s="2">
        <f t="shared" si="0"/>
        <v>0.35000000000000142</v>
      </c>
      <c r="AE30" s="138">
        <f t="shared" si="1"/>
        <v>2.6533996683251182E-3</v>
      </c>
    </row>
    <row r="31" spans="1:31" x14ac:dyDescent="0.25">
      <c r="W31" s="99">
        <v>42510</v>
      </c>
      <c r="X31" s="103">
        <v>29.73</v>
      </c>
      <c r="Y31" s="103">
        <v>30.38</v>
      </c>
      <c r="Z31" s="103">
        <v>29.7</v>
      </c>
      <c r="AA31" s="103">
        <v>30.15</v>
      </c>
      <c r="AB31" s="101">
        <v>22727400</v>
      </c>
      <c r="AC31" s="100">
        <v>30.15</v>
      </c>
      <c r="AD31" s="2">
        <f t="shared" si="0"/>
        <v>0.67999999999999972</v>
      </c>
      <c r="AE31" s="138">
        <f t="shared" si="1"/>
        <v>1.754978062774204E-2</v>
      </c>
    </row>
    <row r="32" spans="1:31" x14ac:dyDescent="0.25">
      <c r="W32" s="99">
        <v>42509</v>
      </c>
      <c r="X32" s="103">
        <v>29.77</v>
      </c>
      <c r="Y32" s="103">
        <v>29.93</v>
      </c>
      <c r="Z32" s="103">
        <v>29.5</v>
      </c>
      <c r="AA32" s="103">
        <v>29.63</v>
      </c>
      <c r="AB32" s="101">
        <v>21659100</v>
      </c>
      <c r="AC32" s="100">
        <v>29.63</v>
      </c>
      <c r="AD32" s="2">
        <f t="shared" si="0"/>
        <v>0.42999999999999972</v>
      </c>
      <c r="AE32" s="138">
        <f t="shared" si="1"/>
        <v>-1.2004001333777881E-2</v>
      </c>
    </row>
    <row r="33" spans="1:31" x14ac:dyDescent="0.25">
      <c r="L33" t="s">
        <v>252</v>
      </c>
      <c r="M33" s="2">
        <f>M56+K56-F56</f>
        <v>1407.5400000000009</v>
      </c>
      <c r="W33" s="99">
        <v>42508</v>
      </c>
      <c r="X33" s="103">
        <v>30.03</v>
      </c>
      <c r="Y33" s="103">
        <v>30.25</v>
      </c>
      <c r="Z33" s="103">
        <v>29.78</v>
      </c>
      <c r="AA33" s="103">
        <v>29.99</v>
      </c>
      <c r="AB33" s="101">
        <v>22415000</v>
      </c>
      <c r="AC33" s="100">
        <v>29.99</v>
      </c>
      <c r="AD33" s="2">
        <f t="shared" si="0"/>
        <v>0.46999999999999886</v>
      </c>
      <c r="AE33" s="138">
        <f t="shared" si="1"/>
        <v>3.3355570380244615E-4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42507</v>
      </c>
      <c r="X34" s="103">
        <v>30.57</v>
      </c>
      <c r="Y34" s="103">
        <v>30.57</v>
      </c>
      <c r="Z34" s="103">
        <v>29.86</v>
      </c>
      <c r="AA34" s="103">
        <v>29.98</v>
      </c>
      <c r="AB34" s="101">
        <v>25550200</v>
      </c>
      <c r="AC34" s="100">
        <v>29.98</v>
      </c>
      <c r="AD34" s="2">
        <f t="shared" si="0"/>
        <v>0.71000000000000085</v>
      </c>
      <c r="AE34" s="138">
        <f t="shared" si="1"/>
        <v>-1.3491280026324493E-2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42506</v>
      </c>
      <c r="X35" s="103">
        <v>29.9</v>
      </c>
      <c r="Y35" s="103">
        <v>30.56</v>
      </c>
      <c r="Z35" s="103">
        <v>29.88</v>
      </c>
      <c r="AA35" s="103">
        <v>30.39</v>
      </c>
      <c r="AB35" s="101">
        <v>21739000</v>
      </c>
      <c r="AC35" s="100">
        <v>30.39</v>
      </c>
      <c r="AD35" s="2">
        <f t="shared" si="0"/>
        <v>0.67999999999999972</v>
      </c>
      <c r="AE35" s="138">
        <f t="shared" si="1"/>
        <v>1.6048144433299827E-2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42503</v>
      </c>
      <c r="X36" s="103">
        <v>29.86</v>
      </c>
      <c r="Y36" s="103">
        <v>30.2</v>
      </c>
      <c r="Z36" s="103">
        <v>29.84</v>
      </c>
      <c r="AA36" s="103">
        <v>29.91</v>
      </c>
      <c r="AB36" s="101">
        <v>19857600</v>
      </c>
      <c r="AC36" s="100">
        <v>29.91</v>
      </c>
      <c r="AD36" s="2">
        <f t="shared" si="0"/>
        <v>0.35999999999999943</v>
      </c>
      <c r="AE36" s="138">
        <f t="shared" si="1"/>
        <v>5.040322580645018E-3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42502</v>
      </c>
      <c r="X37" s="103">
        <v>30.11</v>
      </c>
      <c r="Y37" s="103">
        <v>30.24</v>
      </c>
      <c r="Z37" s="103">
        <v>29.57</v>
      </c>
      <c r="AA37" s="103">
        <v>29.76</v>
      </c>
      <c r="AB37" s="101">
        <v>20760200</v>
      </c>
      <c r="AC37" s="100">
        <v>29.76</v>
      </c>
      <c r="AD37" s="2">
        <f t="shared" si="0"/>
        <v>0.66999999999999815</v>
      </c>
      <c r="AE37" s="138">
        <f t="shared" si="1"/>
        <v>-9.9800399201596113E-3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42501</v>
      </c>
      <c r="X38" s="103">
        <v>30.16</v>
      </c>
      <c r="Y38" s="103">
        <v>30.25</v>
      </c>
      <c r="Z38" s="103">
        <v>29.97</v>
      </c>
      <c r="AA38" s="103">
        <v>30.06</v>
      </c>
      <c r="AB38" s="101">
        <v>15662500</v>
      </c>
      <c r="AC38" s="100">
        <v>30.06</v>
      </c>
      <c r="AD38" s="2">
        <f t="shared" si="0"/>
        <v>0.28000000000000114</v>
      </c>
      <c r="AE38" s="138">
        <f t="shared" si="1"/>
        <v>-2.6542800265428879E-3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42500</v>
      </c>
      <c r="X39" s="103">
        <v>30</v>
      </c>
      <c r="Y39" s="103">
        <v>30.18</v>
      </c>
      <c r="Z39" s="103">
        <v>29.82</v>
      </c>
      <c r="AA39" s="103">
        <v>30.14</v>
      </c>
      <c r="AB39" s="101">
        <v>16963100</v>
      </c>
      <c r="AC39" s="100">
        <v>30.14</v>
      </c>
      <c r="AD39" s="2">
        <f t="shared" si="0"/>
        <v>0.35999999999999943</v>
      </c>
      <c r="AE39" s="138">
        <f t="shared" si="1"/>
        <v>1.1409395973154268E-2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495" t="s">
        <v>78</v>
      </c>
      <c r="P40" s="495"/>
      <c r="W40" s="99">
        <v>42499</v>
      </c>
      <c r="X40" s="103">
        <v>30.08</v>
      </c>
      <c r="Y40" s="103">
        <v>30.17</v>
      </c>
      <c r="Z40" s="103">
        <v>29.76</v>
      </c>
      <c r="AA40" s="103">
        <v>29.8</v>
      </c>
      <c r="AB40" s="101">
        <v>16813800</v>
      </c>
      <c r="AC40" s="100">
        <v>29.8</v>
      </c>
      <c r="AD40" s="2">
        <f t="shared" si="0"/>
        <v>0.41000000000000014</v>
      </c>
      <c r="AE40" s="138">
        <f t="shared" si="1"/>
        <v>-7.9893475366178413E-3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36.025000000000006</v>
      </c>
      <c r="Q41" s="2"/>
      <c r="W41" s="99">
        <v>42496</v>
      </c>
      <c r="X41" s="103">
        <v>29.61</v>
      </c>
      <c r="Y41" s="103">
        <v>30.11</v>
      </c>
      <c r="Z41" s="103">
        <v>29.52</v>
      </c>
      <c r="AA41" s="103">
        <v>30.04</v>
      </c>
      <c r="AB41" s="101">
        <v>19594200</v>
      </c>
      <c r="AC41" s="100">
        <v>30.04</v>
      </c>
      <c r="AD41" s="2">
        <f t="shared" si="0"/>
        <v>0.58999999999999986</v>
      </c>
      <c r="AE41" s="138">
        <f t="shared" si="1"/>
        <v>4.6822742474916801E-3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35.697500000000005</v>
      </c>
      <c r="Q42" s="2"/>
      <c r="T42" s="91" t="s">
        <v>113</v>
      </c>
      <c r="W42" s="99">
        <v>42495</v>
      </c>
      <c r="X42" s="103">
        <v>29.87</v>
      </c>
      <c r="Y42" s="103">
        <v>30.02</v>
      </c>
      <c r="Z42" s="103">
        <v>29.75</v>
      </c>
      <c r="AA42" s="103">
        <v>29.9</v>
      </c>
      <c r="AB42" s="101">
        <v>23393300</v>
      </c>
      <c r="AC42" s="100">
        <v>29.9</v>
      </c>
      <c r="AD42" s="2">
        <f t="shared" si="0"/>
        <v>0.26999999999999957</v>
      </c>
      <c r="AE42" s="138">
        <f t="shared" si="1"/>
        <v>1.6750418760467234E-3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35.370000000000005</v>
      </c>
      <c r="Q43" s="2"/>
      <c r="T43" s="97" t="s">
        <v>98</v>
      </c>
      <c r="U43" s="98">
        <v>32.799999999999997</v>
      </c>
      <c r="V43" s="433"/>
      <c r="W43" s="99">
        <v>42494</v>
      </c>
      <c r="X43" s="103">
        <v>30.17</v>
      </c>
      <c r="Y43" s="103">
        <v>30.21</v>
      </c>
      <c r="Z43" s="103">
        <v>29.7</v>
      </c>
      <c r="AA43" s="103">
        <v>29.85</v>
      </c>
      <c r="AB43" s="101">
        <v>23278800</v>
      </c>
      <c r="AC43" s="100">
        <v>29.85</v>
      </c>
      <c r="AD43" s="2">
        <f t="shared" si="0"/>
        <v>0.51000000000000156</v>
      </c>
      <c r="AE43" s="138" t="e">
        <f t="shared" si="1"/>
        <v>#DIV/0!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35.042500000000004</v>
      </c>
      <c r="Q44" s="2"/>
      <c r="T44" s="87" t="s">
        <v>99</v>
      </c>
      <c r="U44" s="88">
        <v>32.64</v>
      </c>
      <c r="V44" s="434"/>
      <c r="W44" s="99">
        <v>42494</v>
      </c>
      <c r="X44" s="103" t="s">
        <v>142</v>
      </c>
      <c r="Y44" s="103"/>
      <c r="Z44" s="103"/>
      <c r="AA44" s="103"/>
      <c r="AB44" s="101"/>
      <c r="AC44" s="100"/>
      <c r="AD44" s="2">
        <f t="shared" si="0"/>
        <v>0</v>
      </c>
      <c r="AE44" s="138">
        <f t="shared" si="1"/>
        <v>-1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34.715000000000003</v>
      </c>
      <c r="Q45" s="2"/>
      <c r="T45" s="87" t="s">
        <v>100</v>
      </c>
      <c r="U45" s="88" t="s">
        <v>374</v>
      </c>
      <c r="V45" s="434"/>
      <c r="W45" s="99">
        <v>42493</v>
      </c>
      <c r="X45" s="103">
        <v>30.41</v>
      </c>
      <c r="Y45" s="103">
        <v>30.56</v>
      </c>
      <c r="Z45" s="103">
        <v>30.09</v>
      </c>
      <c r="AA45" s="103">
        <v>30.36</v>
      </c>
      <c r="AB45" s="101">
        <v>27111100</v>
      </c>
      <c r="AC45" s="100">
        <v>30.1</v>
      </c>
      <c r="AD45" s="2">
        <f t="shared" si="0"/>
        <v>0.46999999999999886</v>
      </c>
      <c r="AE45" s="138">
        <f t="shared" si="1"/>
        <v>-8.2372322899505468E-3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34.387500000000003</v>
      </c>
      <c r="Q46" s="2"/>
      <c r="T46" s="87" t="s">
        <v>101</v>
      </c>
      <c r="U46" s="88" t="s">
        <v>375</v>
      </c>
      <c r="V46" s="434"/>
      <c r="W46" s="99">
        <v>42492</v>
      </c>
      <c r="X46" s="103">
        <v>30.45</v>
      </c>
      <c r="Y46" s="103">
        <v>30.69</v>
      </c>
      <c r="Z46" s="103">
        <v>30.36</v>
      </c>
      <c r="AA46" s="103">
        <v>30.61</v>
      </c>
      <c r="AB46" s="101">
        <v>21086600</v>
      </c>
      <c r="AC46" s="100">
        <v>30.35</v>
      </c>
      <c r="AD46" s="2">
        <f t="shared" si="0"/>
        <v>0.33000000000000185</v>
      </c>
      <c r="AE46" s="138">
        <f t="shared" si="1"/>
        <v>1.099267155229855E-2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34.06</v>
      </c>
      <c r="Q47" s="2"/>
      <c r="T47" s="87" t="s">
        <v>102</v>
      </c>
      <c r="U47" s="88">
        <v>35.43</v>
      </c>
      <c r="V47" s="434"/>
      <c r="W47" s="99">
        <v>42489</v>
      </c>
      <c r="X47" s="103">
        <v>30.86</v>
      </c>
      <c r="Y47" s="103">
        <v>30.87</v>
      </c>
      <c r="Z47" s="103">
        <v>30.1</v>
      </c>
      <c r="AA47" s="103">
        <v>30.28</v>
      </c>
      <c r="AB47" s="101">
        <v>36443700</v>
      </c>
      <c r="AC47" s="100">
        <v>30.02</v>
      </c>
      <c r="AD47" s="2">
        <f t="shared" si="0"/>
        <v>0.76999999999999957</v>
      </c>
      <c r="AE47" s="138">
        <f t="shared" si="1"/>
        <v>-2.6588845654993531E-2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33.732500000000002</v>
      </c>
      <c r="Q48" s="2"/>
      <c r="T48" s="87" t="s">
        <v>103</v>
      </c>
      <c r="U48" s="88">
        <v>1.05568</v>
      </c>
      <c r="V48" s="434"/>
      <c r="W48" s="99">
        <v>42488</v>
      </c>
      <c r="X48" s="103">
        <v>31.45</v>
      </c>
      <c r="Y48" s="103">
        <v>31.71</v>
      </c>
      <c r="Z48" s="103">
        <v>31.03</v>
      </c>
      <c r="AA48" s="103">
        <v>31.11</v>
      </c>
      <c r="AB48" s="101">
        <v>25146400</v>
      </c>
      <c r="AC48" s="100">
        <v>30.84</v>
      </c>
      <c r="AD48" s="2">
        <f t="shared" si="0"/>
        <v>0.67999999999999972</v>
      </c>
      <c r="AE48" s="138">
        <f t="shared" si="1"/>
        <v>-2.0330368487928907E-2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33.405000000000001</v>
      </c>
      <c r="Q49" s="2"/>
      <c r="T49" s="87" t="s">
        <v>123</v>
      </c>
      <c r="U49" s="89" t="s">
        <v>216</v>
      </c>
      <c r="V49" s="435"/>
      <c r="W49" s="99">
        <v>42487</v>
      </c>
      <c r="X49" s="103">
        <v>31.25</v>
      </c>
      <c r="Y49" s="103">
        <v>31.8</v>
      </c>
      <c r="Z49" s="103">
        <v>31.19</v>
      </c>
      <c r="AA49" s="103">
        <v>31.75</v>
      </c>
      <c r="AB49" s="101">
        <v>20006200</v>
      </c>
      <c r="AC49" s="100">
        <v>31.48</v>
      </c>
      <c r="AD49" s="2">
        <f t="shared" si="0"/>
        <v>0.60999999999999943</v>
      </c>
      <c r="AE49" s="138">
        <f t="shared" si="1"/>
        <v>1.1243173787343519E-2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33.077500000000001</v>
      </c>
      <c r="Q50" s="2"/>
      <c r="T50" s="87"/>
      <c r="U50" s="88"/>
      <c r="V50" s="434"/>
      <c r="W50" s="99">
        <v>42486</v>
      </c>
      <c r="X50" s="103">
        <v>31.39</v>
      </c>
      <c r="Y50" s="103">
        <v>31.7</v>
      </c>
      <c r="Z50" s="103">
        <v>31.17</v>
      </c>
      <c r="AA50" s="103">
        <v>31.4</v>
      </c>
      <c r="AB50" s="101">
        <v>20976400</v>
      </c>
      <c r="AC50" s="100">
        <v>31.13</v>
      </c>
      <c r="AD50" s="2">
        <f t="shared" si="0"/>
        <v>0.52999999999999758</v>
      </c>
      <c r="AE50" s="138">
        <f t="shared" si="1"/>
        <v>3.2133676092538366E-4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32.75</v>
      </c>
      <c r="Q51" s="2"/>
      <c r="T51" s="87" t="s">
        <v>105</v>
      </c>
      <c r="U51" s="88" t="s">
        <v>376</v>
      </c>
      <c r="V51" s="434"/>
      <c r="W51" s="99">
        <v>42485</v>
      </c>
      <c r="X51" s="103">
        <v>31.36</v>
      </c>
      <c r="Y51" s="103">
        <v>31.5</v>
      </c>
      <c r="Z51" s="103">
        <v>31.2</v>
      </c>
      <c r="AA51" s="103">
        <v>31.39</v>
      </c>
      <c r="AB51" s="101">
        <v>19315700</v>
      </c>
      <c r="AC51" s="100">
        <v>31.12</v>
      </c>
      <c r="AD51" s="2">
        <f t="shared" si="0"/>
        <v>0.30000000000000071</v>
      </c>
      <c r="AE51" s="138">
        <f t="shared" si="1"/>
        <v>-7.9693975135479711E-3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32.422499999999999</v>
      </c>
      <c r="Q52" s="2"/>
      <c r="T52" s="87" t="s">
        <v>106</v>
      </c>
      <c r="U52" s="88" t="s">
        <v>185</v>
      </c>
      <c r="V52" s="434"/>
      <c r="W52" s="99">
        <v>42482</v>
      </c>
      <c r="X52" s="103">
        <v>31.74</v>
      </c>
      <c r="Y52" s="103">
        <v>31.86</v>
      </c>
      <c r="Z52" s="103">
        <v>31.22</v>
      </c>
      <c r="AA52" s="103">
        <v>31.64</v>
      </c>
      <c r="AB52" s="101">
        <v>29625600</v>
      </c>
      <c r="AC52" s="100">
        <v>31.37</v>
      </c>
      <c r="AD52" s="2">
        <f t="shared" si="0"/>
        <v>0.64000000000000057</v>
      </c>
      <c r="AE52" s="138">
        <f t="shared" si="1"/>
        <v>-1.0410094637223977E-2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32.094999999999999</v>
      </c>
      <c r="Q53" s="2"/>
      <c r="T53" s="87" t="s">
        <v>107</v>
      </c>
      <c r="U53" s="90">
        <v>17084570</v>
      </c>
      <c r="V53" s="436"/>
      <c r="W53" s="99">
        <v>42481</v>
      </c>
      <c r="X53" s="103">
        <v>31.94</v>
      </c>
      <c r="Y53" s="103">
        <v>32.06</v>
      </c>
      <c r="Z53" s="103">
        <v>31.81</v>
      </c>
      <c r="AA53" s="103">
        <v>31.97</v>
      </c>
      <c r="AB53" s="101">
        <v>28431400</v>
      </c>
      <c r="AC53" s="100">
        <v>31.7</v>
      </c>
      <c r="AD53" s="2">
        <f t="shared" si="0"/>
        <v>0.25000000000000355</v>
      </c>
      <c r="AE53" s="138">
        <f t="shared" si="1"/>
        <v>-9.4547746612039241E-4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31.767499999999998</v>
      </c>
      <c r="T54" s="87" t="s">
        <v>110</v>
      </c>
      <c r="U54" s="90">
        <v>22362900</v>
      </c>
      <c r="V54" s="436"/>
      <c r="W54" s="99">
        <v>42480</v>
      </c>
      <c r="X54" s="103">
        <v>31.32</v>
      </c>
      <c r="Y54" s="103">
        <v>32.26</v>
      </c>
      <c r="Z54" s="103">
        <v>31.25</v>
      </c>
      <c r="AA54" s="103">
        <v>32</v>
      </c>
      <c r="AB54" s="101">
        <v>57629800</v>
      </c>
      <c r="AC54" s="100">
        <v>31.73</v>
      </c>
      <c r="AD54" s="2">
        <f t="shared" si="0"/>
        <v>1.009999999999998</v>
      </c>
      <c r="AE54" s="138">
        <f t="shared" si="1"/>
        <v>1.2767315671880164E-2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31.439999999999998</v>
      </c>
      <c r="T55" s="87" t="s">
        <v>108</v>
      </c>
      <c r="U55" s="88" t="s">
        <v>377</v>
      </c>
      <c r="V55" s="434"/>
      <c r="W55" s="99">
        <v>42479</v>
      </c>
      <c r="X55" s="103">
        <v>31.7</v>
      </c>
      <c r="Y55" s="103">
        <v>31.81</v>
      </c>
      <c r="Z55" s="103">
        <v>31.4</v>
      </c>
      <c r="AA55" s="103">
        <v>31.6</v>
      </c>
      <c r="AB55" s="101">
        <v>33619300</v>
      </c>
      <c r="AC55" s="100">
        <v>31.33</v>
      </c>
      <c r="AD55" s="2">
        <f t="shared" si="0"/>
        <v>0.41000000000000014</v>
      </c>
      <c r="AE55" s="138">
        <f t="shared" si="1"/>
        <v>-1.5933715742511012E-3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31.112499999999997</v>
      </c>
      <c r="T56" s="87" t="s">
        <v>111</v>
      </c>
      <c r="U56" s="88">
        <v>13.99</v>
      </c>
      <c r="V56" s="434"/>
      <c r="W56" s="99">
        <v>42478</v>
      </c>
      <c r="X56" s="103">
        <v>31.43</v>
      </c>
      <c r="Y56" s="103">
        <v>31.72</v>
      </c>
      <c r="Z56" s="103">
        <v>31.38</v>
      </c>
      <c r="AA56" s="103">
        <v>31.65</v>
      </c>
      <c r="AB56" s="101">
        <v>21566600</v>
      </c>
      <c r="AC56" s="100">
        <v>31.38</v>
      </c>
      <c r="AD56" s="2">
        <f t="shared" si="0"/>
        <v>0.33999999999999986</v>
      </c>
      <c r="AE56" s="138">
        <f t="shared" si="1"/>
        <v>6.0916960564283418E-3</v>
      </c>
    </row>
    <row r="57" spans="1:31" x14ac:dyDescent="0.25">
      <c r="O57" s="83">
        <v>0.94</v>
      </c>
      <c r="P57" s="83">
        <f t="shared" si="4"/>
        <v>30.784999999999997</v>
      </c>
      <c r="T57" s="87" t="s">
        <v>112</v>
      </c>
      <c r="U57" s="88">
        <v>2.34</v>
      </c>
      <c r="V57" s="434"/>
      <c r="W57" s="99">
        <v>42475</v>
      </c>
      <c r="X57" s="103">
        <v>31.79</v>
      </c>
      <c r="Y57" s="103">
        <v>31.89</v>
      </c>
      <c r="Z57" s="103">
        <v>31.38</v>
      </c>
      <c r="AA57" s="103">
        <v>31.46</v>
      </c>
      <c r="AB57" s="101">
        <v>28782800</v>
      </c>
      <c r="AC57" s="100">
        <v>31.19</v>
      </c>
      <c r="AD57" s="2">
        <f t="shared" si="0"/>
        <v>0.51000000000000156</v>
      </c>
      <c r="AE57" s="138">
        <f t="shared" si="1"/>
        <v>-1.0783380907072648E-2</v>
      </c>
    </row>
    <row r="58" spans="1:31" x14ac:dyDescent="0.25">
      <c r="O58" s="83">
        <v>0.93</v>
      </c>
      <c r="P58" s="83">
        <f t="shared" si="4"/>
        <v>30.457500000000003</v>
      </c>
      <c r="T58" s="87" t="s">
        <v>109</v>
      </c>
      <c r="U58" s="88" t="s">
        <v>378</v>
      </c>
      <c r="V58" s="434"/>
      <c r="W58" s="99">
        <v>42474</v>
      </c>
      <c r="X58" s="103">
        <v>31.78</v>
      </c>
      <c r="Y58" s="103">
        <v>31.89</v>
      </c>
      <c r="Z58" s="103">
        <v>31.55</v>
      </c>
      <c r="AA58" s="103">
        <v>31.8</v>
      </c>
      <c r="AB58" s="101">
        <v>21620900</v>
      </c>
      <c r="AC58" s="100">
        <v>31.53</v>
      </c>
      <c r="AD58" s="2">
        <f t="shared" si="0"/>
        <v>0.33999999999999986</v>
      </c>
      <c r="AE58" s="138">
        <f t="shared" si="1"/>
        <v>-1.0047095761381519E-2</v>
      </c>
    </row>
    <row r="59" spans="1:31" x14ac:dyDescent="0.25">
      <c r="O59" s="83">
        <v>0.92</v>
      </c>
      <c r="P59" s="83">
        <f t="shared" si="4"/>
        <v>30.130000000000003</v>
      </c>
      <c r="W59" s="99">
        <v>42473</v>
      </c>
      <c r="X59" s="103">
        <v>31.97</v>
      </c>
      <c r="Y59" s="103">
        <v>32.18</v>
      </c>
      <c r="Z59" s="103">
        <v>31.95</v>
      </c>
      <c r="AA59" s="103">
        <v>32.130000000000003</v>
      </c>
      <c r="AB59" s="101">
        <v>19968100</v>
      </c>
      <c r="AC59" s="100">
        <v>31.85</v>
      </c>
      <c r="AD59" s="2">
        <f t="shared" si="0"/>
        <v>0.23000000000000043</v>
      </c>
      <c r="AE59" s="138">
        <f t="shared" si="1"/>
        <v>8.2304526748970819E-3</v>
      </c>
    </row>
    <row r="60" spans="1:31" x14ac:dyDescent="0.25">
      <c r="O60" s="83">
        <v>0.91</v>
      </c>
      <c r="P60" s="83">
        <f t="shared" si="4"/>
        <v>29.802500000000002</v>
      </c>
      <c r="W60" s="99">
        <v>42472</v>
      </c>
      <c r="X60" s="103">
        <v>31.88</v>
      </c>
      <c r="Y60" s="103">
        <v>31.94</v>
      </c>
      <c r="Z60" s="103">
        <v>31.38</v>
      </c>
      <c r="AA60" s="103">
        <v>31.86</v>
      </c>
      <c r="AB60" s="101">
        <v>16774200</v>
      </c>
      <c r="AC60" s="100">
        <v>31.59</v>
      </c>
      <c r="AD60" s="2">
        <f t="shared" si="0"/>
        <v>0.56000000000000227</v>
      </c>
      <c r="AE60" s="138">
        <f t="shared" si="1"/>
        <v>6.050955414012682E-3</v>
      </c>
    </row>
    <row r="61" spans="1:31" x14ac:dyDescent="0.25">
      <c r="O61" s="83">
        <v>0.9</v>
      </c>
      <c r="P61" s="83">
        <f t="shared" si="4"/>
        <v>29.475000000000001</v>
      </c>
      <c r="W61" s="99">
        <v>42471</v>
      </c>
      <c r="X61" s="103">
        <v>31.9</v>
      </c>
      <c r="Y61" s="103">
        <v>32.340000000000003</v>
      </c>
      <c r="Z61" s="103">
        <v>31.66</v>
      </c>
      <c r="AA61" s="103">
        <v>31.67</v>
      </c>
      <c r="AB61" s="101">
        <v>19707700</v>
      </c>
      <c r="AC61" s="100">
        <v>31.4</v>
      </c>
      <c r="AD61" s="2">
        <f t="shared" si="0"/>
        <v>0.68000000000000327</v>
      </c>
      <c r="AE61" s="138">
        <f t="shared" si="1"/>
        <v>1.2755102040815647E-3</v>
      </c>
    </row>
    <row r="62" spans="1:31" x14ac:dyDescent="0.25">
      <c r="W62" s="99">
        <v>42468</v>
      </c>
      <c r="X62" s="103">
        <v>31.76</v>
      </c>
      <c r="Y62" s="103">
        <v>32.020000000000003</v>
      </c>
      <c r="Z62" s="103">
        <v>31.48</v>
      </c>
      <c r="AA62" s="103">
        <v>31.63</v>
      </c>
      <c r="AB62" s="101">
        <v>17031900</v>
      </c>
      <c r="AC62" s="100">
        <v>31.36</v>
      </c>
      <c r="AD62" s="2">
        <f t="shared" si="0"/>
        <v>0.5400000000000027</v>
      </c>
      <c r="AE62" s="138">
        <f t="shared" si="1"/>
        <v>2.5575447570331811E-3</v>
      </c>
    </row>
    <row r="63" spans="1:31" x14ac:dyDescent="0.25">
      <c r="W63" s="99">
        <v>42467</v>
      </c>
      <c r="X63" s="103">
        <v>31.89</v>
      </c>
      <c r="Y63" s="103">
        <v>31.9</v>
      </c>
      <c r="Z63" s="103">
        <v>31.35</v>
      </c>
      <c r="AA63" s="103">
        <v>31.55</v>
      </c>
      <c r="AB63" s="101">
        <v>23738200</v>
      </c>
      <c r="AC63" s="100">
        <v>31.28</v>
      </c>
      <c r="AD63" s="2">
        <f t="shared" si="0"/>
        <v>0.54999999999999716</v>
      </c>
      <c r="AE63" s="138">
        <f t="shared" si="1"/>
        <v>-1.6661427224143321E-2</v>
      </c>
    </row>
    <row r="64" spans="1:31" x14ac:dyDescent="0.25">
      <c r="W64" s="99">
        <v>42466</v>
      </c>
      <c r="X64" s="103">
        <v>31.97</v>
      </c>
      <c r="Y64" s="103">
        <v>32.229999999999997</v>
      </c>
      <c r="Z64" s="103">
        <v>31.77</v>
      </c>
      <c r="AA64" s="103">
        <v>32.08</v>
      </c>
      <c r="AB64" s="101">
        <v>15740600</v>
      </c>
      <c r="AC64" s="100">
        <v>31.81</v>
      </c>
      <c r="AD64" s="2">
        <f t="shared" si="0"/>
        <v>0.4599999999999973</v>
      </c>
      <c r="AE64" s="138">
        <f t="shared" si="1"/>
        <v>5.6907998735378218E-3</v>
      </c>
    </row>
    <row r="65" spans="23:31" x14ac:dyDescent="0.25">
      <c r="W65" s="99">
        <v>42465</v>
      </c>
      <c r="X65" s="103">
        <v>31.89</v>
      </c>
      <c r="Y65" s="103">
        <v>32.119999999999997</v>
      </c>
      <c r="Z65" s="103">
        <v>31.72</v>
      </c>
      <c r="AA65" s="103">
        <v>31.9</v>
      </c>
      <c r="AB65" s="101">
        <v>20080000</v>
      </c>
      <c r="AC65" s="100">
        <v>31.63</v>
      </c>
      <c r="AD65" s="2">
        <f t="shared" si="0"/>
        <v>0.39999999999999858</v>
      </c>
      <c r="AE65" s="138">
        <f t="shared" si="1"/>
        <v>-3.1515915537346784E-3</v>
      </c>
    </row>
    <row r="66" spans="23:31" x14ac:dyDescent="0.25">
      <c r="W66" s="99">
        <v>42464</v>
      </c>
      <c r="X66" s="103">
        <v>32.200000000000003</v>
      </c>
      <c r="Y66" s="103">
        <v>32.380000000000003</v>
      </c>
      <c r="Z66" s="103">
        <v>31.74</v>
      </c>
      <c r="AA66" s="103">
        <v>32</v>
      </c>
      <c r="AB66" s="101">
        <v>21581600</v>
      </c>
      <c r="AC66" s="100">
        <v>31.73</v>
      </c>
      <c r="AD66" s="2">
        <f t="shared" si="0"/>
        <v>0.64000000000000412</v>
      </c>
      <c r="AE66" s="138">
        <f t="shared" si="1"/>
        <v>-1.3677339135840905E-2</v>
      </c>
    </row>
    <row r="67" spans="23:31" x14ac:dyDescent="0.25">
      <c r="W67" s="99">
        <v>42461</v>
      </c>
      <c r="X67" s="103">
        <v>32.270000000000003</v>
      </c>
      <c r="Y67" s="103">
        <v>32.47</v>
      </c>
      <c r="Z67" s="103">
        <v>32.1</v>
      </c>
      <c r="AA67" s="103">
        <v>32.450000000000003</v>
      </c>
      <c r="AB67" s="101">
        <v>18049700</v>
      </c>
      <c r="AC67" s="100">
        <v>32.17</v>
      </c>
      <c r="AD67" s="2">
        <f>Y67-Z67</f>
        <v>0.36999999999999744</v>
      </c>
      <c r="AE67" s="138">
        <f>AC67/AC68-1</f>
        <v>3.1181789834737739E-3</v>
      </c>
    </row>
    <row r="68" spans="23:31" x14ac:dyDescent="0.25">
      <c r="W68" s="99">
        <v>42460</v>
      </c>
      <c r="X68" s="103">
        <v>32.53</v>
      </c>
      <c r="Y68" s="103">
        <v>32.659999999999997</v>
      </c>
      <c r="Z68" s="103">
        <v>32.32</v>
      </c>
      <c r="AA68" s="103">
        <v>32.35</v>
      </c>
      <c r="AB68" s="101">
        <v>17880000</v>
      </c>
      <c r="AC68" s="100">
        <v>32.07</v>
      </c>
      <c r="AD68" s="2">
        <f>Y68-Z68</f>
        <v>0.33999999999999631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9" priority="7">
      <formula>F21&gt;0</formula>
    </cfRule>
    <cfRule type="expression" dxfId="408" priority="8">
      <formula>F21&lt;0</formula>
    </cfRule>
  </conditionalFormatting>
  <conditionalFormatting sqref="F22">
    <cfRule type="expression" dxfId="407" priority="5">
      <formula>F22&gt;0</formula>
    </cfRule>
    <cfRule type="expression" dxfId="406" priority="6">
      <formula>F22&lt;0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42552</v>
      </c>
      <c r="X2" s="41">
        <v>60.01</v>
      </c>
      <c r="Y2" s="41">
        <v>61.54</v>
      </c>
      <c r="Z2" s="41">
        <v>59.69</v>
      </c>
      <c r="AA2" s="41">
        <v>60.15</v>
      </c>
      <c r="AB2" s="104">
        <v>3285900</v>
      </c>
      <c r="AC2" s="41">
        <v>60.15</v>
      </c>
      <c r="AD2" s="2">
        <f>Y2-Z2</f>
        <v>1.8500000000000014</v>
      </c>
      <c r="AE2" s="138">
        <f>AC2/AC3-1</f>
        <v>8.3194675540765317E-4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60.15</v>
      </c>
      <c r="W3" s="110">
        <v>42551</v>
      </c>
      <c r="X3" s="41">
        <v>59.42</v>
      </c>
      <c r="Y3" s="41">
        <v>60.38</v>
      </c>
      <c r="Z3" s="41">
        <v>58.81</v>
      </c>
      <c r="AA3" s="41">
        <v>60.1</v>
      </c>
      <c r="AB3" s="104">
        <v>11904700</v>
      </c>
      <c r="AC3" s="41">
        <v>60.1</v>
      </c>
      <c r="AD3" s="2">
        <f t="shared" ref="AD3:AD66" si="0">Y3-Z3</f>
        <v>1.5700000000000003</v>
      </c>
      <c r="AE3" s="138">
        <f t="shared" ref="AE3:AE66" si="1">AC3/AC4-1</f>
        <v>4.0332352432058238E-2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60.15</v>
      </c>
      <c r="T4" s="124"/>
      <c r="U4" s="30"/>
      <c r="V4" s="35"/>
      <c r="W4" s="110">
        <v>42550</v>
      </c>
      <c r="X4" s="41">
        <v>55.87</v>
      </c>
      <c r="Y4" s="41">
        <v>57.98</v>
      </c>
      <c r="Z4" s="41">
        <v>55.43</v>
      </c>
      <c r="AA4" s="41">
        <v>57.77</v>
      </c>
      <c r="AB4" s="104">
        <v>3837600</v>
      </c>
      <c r="AC4" s="41">
        <v>57.77</v>
      </c>
      <c r="AD4" s="2">
        <f t="shared" si="0"/>
        <v>2.5499999999999972</v>
      </c>
      <c r="AE4" s="138">
        <f t="shared" si="1"/>
        <v>4.7696771853463993E-2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42549</v>
      </c>
      <c r="X5" s="41">
        <v>54.5</v>
      </c>
      <c r="Y5" s="41">
        <v>55.54</v>
      </c>
      <c r="Z5" s="41">
        <v>53.72</v>
      </c>
      <c r="AA5" s="41">
        <v>55.14</v>
      </c>
      <c r="AB5" s="104">
        <v>4226900</v>
      </c>
      <c r="AC5" s="41">
        <v>55.14</v>
      </c>
      <c r="AD5" s="2">
        <f t="shared" si="0"/>
        <v>1.8200000000000003</v>
      </c>
      <c r="AE5" s="138">
        <f t="shared" si="1"/>
        <v>4.7691430742922147E-2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42548</v>
      </c>
      <c r="X6" s="41">
        <v>54.87</v>
      </c>
      <c r="Y6" s="41">
        <v>55.12</v>
      </c>
      <c r="Z6" s="41">
        <v>51.82</v>
      </c>
      <c r="AA6" s="41">
        <v>52.63</v>
      </c>
      <c r="AB6" s="104">
        <v>6076000</v>
      </c>
      <c r="AC6" s="41">
        <v>52.63</v>
      </c>
      <c r="AD6" s="2">
        <f t="shared" si="0"/>
        <v>3.2999999999999972</v>
      </c>
      <c r="AE6" s="138">
        <f t="shared" si="1"/>
        <v>-5.7316854737596179E-2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42545</v>
      </c>
      <c r="X7" s="41">
        <v>57.04</v>
      </c>
      <c r="Y7" s="41">
        <v>58.07</v>
      </c>
      <c r="Z7" s="41">
        <v>55.51</v>
      </c>
      <c r="AA7" s="41">
        <v>55.83</v>
      </c>
      <c r="AB7" s="104">
        <v>4830300</v>
      </c>
      <c r="AC7" s="41">
        <v>55.83</v>
      </c>
      <c r="AD7" s="2">
        <f t="shared" si="0"/>
        <v>2.5600000000000023</v>
      </c>
      <c r="AE7" s="138">
        <f t="shared" si="1"/>
        <v>-6.5919357537226109E-2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42544</v>
      </c>
      <c r="X8" s="41">
        <v>58.73</v>
      </c>
      <c r="Y8" s="41">
        <v>59.79</v>
      </c>
      <c r="Z8" s="41">
        <v>58.33</v>
      </c>
      <c r="AA8" s="41">
        <v>59.77</v>
      </c>
      <c r="AB8" s="104">
        <v>2501400</v>
      </c>
      <c r="AC8" s="41">
        <v>59.77</v>
      </c>
      <c r="AD8" s="2">
        <f t="shared" si="0"/>
        <v>1.4600000000000009</v>
      </c>
      <c r="AE8" s="138">
        <f t="shared" si="1"/>
        <v>3.0162013098931295E-2</v>
      </c>
    </row>
    <row r="9" spans="1:40" x14ac:dyDescent="0.25">
      <c r="O9" s="11" t="s">
        <v>253</v>
      </c>
      <c r="Q9" s="138">
        <f>IF(Q2=0, 0, Q8/Q6)</f>
        <v>0</v>
      </c>
      <c r="W9" s="110">
        <v>42543</v>
      </c>
      <c r="X9" s="41">
        <v>59.03</v>
      </c>
      <c r="Y9" s="41">
        <v>59.03</v>
      </c>
      <c r="Z9" s="41">
        <v>57.84</v>
      </c>
      <c r="AA9" s="41">
        <v>58.02</v>
      </c>
      <c r="AB9" s="104">
        <v>1880500</v>
      </c>
      <c r="AC9" s="41">
        <v>58.02</v>
      </c>
      <c r="AD9" s="2">
        <f t="shared" si="0"/>
        <v>1.1899999999999977</v>
      </c>
      <c r="AE9" s="138">
        <f t="shared" si="1"/>
        <v>-1.1584327086882396E-2</v>
      </c>
    </row>
    <row r="10" spans="1:40" x14ac:dyDescent="0.25">
      <c r="O10" s="11" t="s">
        <v>252</v>
      </c>
      <c r="P10" s="34"/>
      <c r="Q10" s="2">
        <f>M75</f>
        <v>3178.8000000000466</v>
      </c>
      <c r="W10" s="110">
        <v>42542</v>
      </c>
      <c r="X10" s="41">
        <v>58.12</v>
      </c>
      <c r="Y10" s="41">
        <v>58.82</v>
      </c>
      <c r="Z10" s="41">
        <v>57.5</v>
      </c>
      <c r="AA10" s="41">
        <v>58.7</v>
      </c>
      <c r="AB10" s="104">
        <v>2241900</v>
      </c>
      <c r="AC10" s="41">
        <v>58.7</v>
      </c>
      <c r="AD10" s="2">
        <f t="shared" si="0"/>
        <v>1.3200000000000003</v>
      </c>
      <c r="AE10" s="138">
        <f t="shared" si="1"/>
        <v>6.5157750342936804E-3</v>
      </c>
    </row>
    <row r="11" spans="1:40" x14ac:dyDescent="0.25">
      <c r="O11" s="11" t="s">
        <v>186</v>
      </c>
      <c r="P11" s="34"/>
      <c r="Q11" s="138">
        <f>VALUE(TRIM(CLEAN(MID(U58, FIND("(", U58)+1, 5))))</f>
        <v>1.8100000000000002E-2</v>
      </c>
      <c r="T11" s="19"/>
      <c r="W11" s="110">
        <v>42541</v>
      </c>
      <c r="X11" s="41">
        <v>58.18</v>
      </c>
      <c r="Y11" s="41">
        <v>58.81</v>
      </c>
      <c r="Z11" s="41">
        <v>57.73</v>
      </c>
      <c r="AA11" s="41">
        <v>58.32</v>
      </c>
      <c r="AB11" s="104">
        <v>2825300</v>
      </c>
      <c r="AC11" s="41">
        <v>58.32</v>
      </c>
      <c r="AD11" s="2">
        <f t="shared" si="0"/>
        <v>1.0800000000000054</v>
      </c>
      <c r="AE11" s="138">
        <f t="shared" si="1"/>
        <v>2.3876404494381998E-2</v>
      </c>
    </row>
    <row r="12" spans="1:40" x14ac:dyDescent="0.25">
      <c r="T12" s="19"/>
      <c r="W12" s="110">
        <v>42538</v>
      </c>
      <c r="X12" s="41">
        <v>57.02</v>
      </c>
      <c r="Y12" s="41">
        <v>57.61</v>
      </c>
      <c r="Z12" s="41">
        <v>56.73</v>
      </c>
      <c r="AA12" s="41">
        <v>56.96</v>
      </c>
      <c r="AB12" s="104">
        <v>2947300</v>
      </c>
      <c r="AC12" s="41">
        <v>56.96</v>
      </c>
      <c r="AD12" s="2">
        <f t="shared" si="0"/>
        <v>0.88000000000000256</v>
      </c>
      <c r="AE12" s="138">
        <f t="shared" si="1"/>
        <v>1.5329768270944788E-2</v>
      </c>
    </row>
    <row r="13" spans="1:40" x14ac:dyDescent="0.25">
      <c r="W13" s="110">
        <v>42537</v>
      </c>
      <c r="X13" s="41">
        <v>56.39</v>
      </c>
      <c r="Y13" s="41">
        <v>56.46</v>
      </c>
      <c r="Z13" s="41">
        <v>54.42</v>
      </c>
      <c r="AA13" s="41">
        <v>56.1</v>
      </c>
      <c r="AB13" s="104">
        <v>4120500</v>
      </c>
      <c r="AC13" s="41">
        <v>56.1</v>
      </c>
      <c r="AD13" s="2">
        <f t="shared" si="0"/>
        <v>2.0399999999999991</v>
      </c>
      <c r="AE13" s="138">
        <f t="shared" si="1"/>
        <v>-1.8372703412073421E-2</v>
      </c>
    </row>
    <row r="14" spans="1:40" x14ac:dyDescent="0.25">
      <c r="W14" s="110">
        <v>42536</v>
      </c>
      <c r="X14" s="41">
        <v>57.65</v>
      </c>
      <c r="Y14" s="41">
        <v>58.26</v>
      </c>
      <c r="Z14" s="41">
        <v>56.25</v>
      </c>
      <c r="AA14" s="41">
        <v>57.15</v>
      </c>
      <c r="AB14" s="104">
        <v>3637200</v>
      </c>
      <c r="AC14" s="41">
        <v>57.15</v>
      </c>
      <c r="AD14" s="2">
        <f t="shared" si="0"/>
        <v>2.009999999999998</v>
      </c>
      <c r="AE14" s="138">
        <f t="shared" si="1"/>
        <v>-1.1587685921826352E-2</v>
      </c>
    </row>
    <row r="15" spans="1:40" x14ac:dyDescent="0.25">
      <c r="W15" s="110">
        <v>42535</v>
      </c>
      <c r="X15" s="41">
        <v>57</v>
      </c>
      <c r="Y15" s="41">
        <v>58.18</v>
      </c>
      <c r="Z15" s="41">
        <v>56.81</v>
      </c>
      <c r="AA15" s="41">
        <v>57.82</v>
      </c>
      <c r="AB15" s="104">
        <v>2144800</v>
      </c>
      <c r="AC15" s="41">
        <v>57.82</v>
      </c>
      <c r="AD15" s="2">
        <f t="shared" si="0"/>
        <v>1.3699999999999974</v>
      </c>
      <c r="AE15" s="138" t="e">
        <f t="shared" si="1"/>
        <v>#DIV/0!</v>
      </c>
    </row>
    <row r="16" spans="1:40" x14ac:dyDescent="0.25">
      <c r="W16" s="110">
        <v>42535</v>
      </c>
      <c r="X16" s="41" t="s">
        <v>126</v>
      </c>
      <c r="Y16" s="41"/>
      <c r="Z16" s="41"/>
      <c r="AA16" s="41"/>
      <c r="AB16" s="104"/>
      <c r="AC16" s="41"/>
      <c r="AD16" s="2">
        <f t="shared" si="0"/>
        <v>0</v>
      </c>
      <c r="AE16" s="138">
        <f t="shared" si="1"/>
        <v>-1</v>
      </c>
    </row>
    <row r="17" spans="1:31" x14ac:dyDescent="0.25">
      <c r="C17" s="4"/>
      <c r="D17" s="253"/>
      <c r="E17" s="3"/>
      <c r="F17" s="3"/>
      <c r="W17" s="110">
        <v>42534</v>
      </c>
      <c r="X17" s="41">
        <v>57.28</v>
      </c>
      <c r="Y17" s="41">
        <v>58.57</v>
      </c>
      <c r="Z17" s="41">
        <v>56.93</v>
      </c>
      <c r="AA17" s="41">
        <v>57.49</v>
      </c>
      <c r="AB17" s="104">
        <v>2338500</v>
      </c>
      <c r="AC17" s="41">
        <v>57.24</v>
      </c>
      <c r="AD17" s="2">
        <f t="shared" si="0"/>
        <v>1.6400000000000006</v>
      </c>
      <c r="AE17" s="138">
        <f t="shared" si="1"/>
        <v>-3.6553524804178172E-3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42531</v>
      </c>
      <c r="X18" s="41">
        <v>59.51</v>
      </c>
      <c r="Y18" s="41">
        <v>59.91</v>
      </c>
      <c r="Z18" s="41">
        <v>57.18</v>
      </c>
      <c r="AA18" s="41">
        <v>57.7</v>
      </c>
      <c r="AB18" s="104">
        <v>3635900</v>
      </c>
      <c r="AC18" s="41">
        <v>57.45</v>
      </c>
      <c r="AD18" s="2">
        <f t="shared" si="0"/>
        <v>2.7299999999999969</v>
      </c>
      <c r="AE18" s="138">
        <f t="shared" si="1"/>
        <v>-4.4411177644710476E-2</v>
      </c>
    </row>
    <row r="19" spans="1:31" x14ac:dyDescent="0.25">
      <c r="W19" s="110">
        <v>42530</v>
      </c>
      <c r="X19" s="41">
        <v>60.72</v>
      </c>
      <c r="Y19" s="41">
        <v>61.73</v>
      </c>
      <c r="Z19" s="41">
        <v>60.35</v>
      </c>
      <c r="AA19" s="41">
        <v>60.38</v>
      </c>
      <c r="AB19" s="104">
        <v>2304400</v>
      </c>
      <c r="AC19" s="41">
        <v>60.12</v>
      </c>
      <c r="AD19" s="2">
        <f t="shared" si="0"/>
        <v>1.3799999999999955</v>
      </c>
      <c r="AE19" s="138">
        <f t="shared" si="1"/>
        <v>-2.3867510959571403E-2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42529</v>
      </c>
      <c r="X20" s="41">
        <v>62.23</v>
      </c>
      <c r="Y20" s="41">
        <v>63</v>
      </c>
      <c r="Z20" s="41">
        <v>61.22</v>
      </c>
      <c r="AA20" s="41">
        <v>61.86</v>
      </c>
      <c r="AB20" s="104">
        <v>2690800</v>
      </c>
      <c r="AC20" s="41">
        <v>61.59</v>
      </c>
      <c r="AD20" s="2">
        <f t="shared" si="0"/>
        <v>1.7800000000000011</v>
      </c>
      <c r="AE20" s="138">
        <f t="shared" si="1"/>
        <v>4.7308319738990079E-3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42528</v>
      </c>
      <c r="X21" s="41">
        <v>60.91</v>
      </c>
      <c r="Y21" s="41">
        <v>61.76</v>
      </c>
      <c r="Z21" s="41">
        <v>60.2</v>
      </c>
      <c r="AA21" s="41">
        <v>61.57</v>
      </c>
      <c r="AB21" s="104">
        <v>3359600</v>
      </c>
      <c r="AC21" s="41">
        <v>61.3</v>
      </c>
      <c r="AD21" s="2">
        <f t="shared" si="0"/>
        <v>1.5599999999999952</v>
      </c>
      <c r="AE21" s="138">
        <f t="shared" si="1"/>
        <v>2.0815986677768628E-2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42527</v>
      </c>
      <c r="X22" s="41">
        <v>58.95</v>
      </c>
      <c r="Y22" s="41">
        <v>60.37</v>
      </c>
      <c r="Z22" s="41">
        <v>58.59</v>
      </c>
      <c r="AA22" s="41">
        <v>60.31</v>
      </c>
      <c r="AB22" s="104">
        <v>2925300</v>
      </c>
      <c r="AC22" s="41">
        <v>60.05</v>
      </c>
      <c r="AD22" s="2">
        <f t="shared" si="0"/>
        <v>1.779999999999994</v>
      </c>
      <c r="AE22" s="138">
        <f t="shared" si="1"/>
        <v>3.3384959559456195E-2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42524</v>
      </c>
      <c r="X23" s="41">
        <v>59.33</v>
      </c>
      <c r="Y23" s="41">
        <v>59.74</v>
      </c>
      <c r="Z23" s="41">
        <v>58.13</v>
      </c>
      <c r="AA23" s="41">
        <v>58.36</v>
      </c>
      <c r="AB23" s="104">
        <v>2079300</v>
      </c>
      <c r="AC23" s="41">
        <v>58.11</v>
      </c>
      <c r="AD23" s="2">
        <f t="shared" si="0"/>
        <v>1.6099999999999994</v>
      </c>
      <c r="AE23" s="138">
        <f t="shared" si="1"/>
        <v>-1.4583686620315395E-2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42523</v>
      </c>
      <c r="X24" s="41">
        <v>58.24</v>
      </c>
      <c r="Y24" s="41">
        <v>59.23</v>
      </c>
      <c r="Z24" s="41">
        <v>57.8</v>
      </c>
      <c r="AA24" s="41">
        <v>59.23</v>
      </c>
      <c r="AB24" s="104">
        <v>2451200</v>
      </c>
      <c r="AC24" s="41">
        <v>58.97</v>
      </c>
      <c r="AD24" s="2">
        <f t="shared" si="0"/>
        <v>1.4299999999999997</v>
      </c>
      <c r="AE24" s="138">
        <f t="shared" si="1"/>
        <v>5.2846914422093327E-3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42522</v>
      </c>
      <c r="X25" s="41">
        <v>59.93</v>
      </c>
      <c r="Y25" s="41">
        <v>59.93</v>
      </c>
      <c r="Z25" s="41">
        <v>57.67</v>
      </c>
      <c r="AA25" s="41">
        <v>58.92</v>
      </c>
      <c r="AB25" s="104">
        <v>3284200</v>
      </c>
      <c r="AC25" s="41">
        <v>58.66</v>
      </c>
      <c r="AD25" s="2">
        <f t="shared" si="0"/>
        <v>2.259999999999998</v>
      </c>
      <c r="AE25" s="138">
        <f t="shared" si="1"/>
        <v>-1.6926428691134698E-2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42521</v>
      </c>
      <c r="X26" s="41">
        <v>60.44</v>
      </c>
      <c r="Y26" s="41">
        <v>61.12</v>
      </c>
      <c r="Z26" s="41">
        <v>59.56</v>
      </c>
      <c r="AA26" s="41">
        <v>59.93</v>
      </c>
      <c r="AB26" s="104">
        <v>2650500</v>
      </c>
      <c r="AC26" s="41">
        <v>59.67</v>
      </c>
      <c r="AD26" s="2">
        <f t="shared" si="0"/>
        <v>1.5599999999999952</v>
      </c>
      <c r="AE26" s="138">
        <f t="shared" si="1"/>
        <v>-5.0025012506252908E-3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42517</v>
      </c>
      <c r="X27" s="41">
        <v>59.94</v>
      </c>
      <c r="Y27" s="41">
        <v>61.17</v>
      </c>
      <c r="Z27" s="41">
        <v>59.46</v>
      </c>
      <c r="AA27" s="41">
        <v>60.23</v>
      </c>
      <c r="AB27" s="104">
        <v>3747200</v>
      </c>
      <c r="AC27" s="41">
        <v>59.97</v>
      </c>
      <c r="AD27" s="2">
        <f t="shared" si="0"/>
        <v>1.7100000000000009</v>
      </c>
      <c r="AE27" s="138">
        <f t="shared" si="1"/>
        <v>-3.4895314057826754E-3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42516</v>
      </c>
      <c r="X28" s="41">
        <v>61.51</v>
      </c>
      <c r="Y28" s="41">
        <v>62</v>
      </c>
      <c r="Z28" s="41">
        <v>60.4</v>
      </c>
      <c r="AA28" s="41">
        <v>60.44</v>
      </c>
      <c r="AB28" s="104">
        <v>3399600</v>
      </c>
      <c r="AC28" s="41">
        <v>60.18</v>
      </c>
      <c r="AD28" s="2">
        <f t="shared" si="0"/>
        <v>1.6000000000000014</v>
      </c>
      <c r="AE28" s="138">
        <f t="shared" si="1"/>
        <v>-3.3123550844651461E-3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42515</v>
      </c>
      <c r="X29" s="41">
        <v>58.78</v>
      </c>
      <c r="Y29" s="41">
        <v>60.93</v>
      </c>
      <c r="Z29" s="41">
        <v>58.78</v>
      </c>
      <c r="AA29" s="41">
        <v>60.64</v>
      </c>
      <c r="AB29" s="104">
        <v>3708700</v>
      </c>
      <c r="AC29" s="41">
        <v>60.38</v>
      </c>
      <c r="AD29" s="2">
        <f t="shared" si="0"/>
        <v>2.1499999999999986</v>
      </c>
      <c r="AE29" s="138">
        <f t="shared" si="1"/>
        <v>4.193270060396892E-2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42514</v>
      </c>
      <c r="X30" s="41">
        <v>58.93</v>
      </c>
      <c r="Y30" s="41">
        <v>58.99</v>
      </c>
      <c r="Z30" s="41">
        <v>57.8</v>
      </c>
      <c r="AA30" s="41">
        <v>58.2</v>
      </c>
      <c r="AB30" s="104">
        <v>2311700</v>
      </c>
      <c r="AC30" s="41">
        <v>57.95</v>
      </c>
      <c r="AD30" s="2">
        <f t="shared" si="0"/>
        <v>1.1900000000000048</v>
      </c>
      <c r="AE30" s="138">
        <f t="shared" si="1"/>
        <v>-6.6849502913952641E-3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42513</v>
      </c>
      <c r="X31" s="206">
        <v>56.96</v>
      </c>
      <c r="Y31" s="41">
        <v>59.09</v>
      </c>
      <c r="Z31" s="41">
        <v>56.62</v>
      </c>
      <c r="AA31" s="41">
        <v>58.59</v>
      </c>
      <c r="AB31" s="104">
        <v>2558600</v>
      </c>
      <c r="AC31" s="41">
        <v>58.34</v>
      </c>
      <c r="AD31" s="2">
        <f t="shared" si="0"/>
        <v>2.470000000000006</v>
      </c>
      <c r="AE31" s="138">
        <f t="shared" si="1"/>
        <v>1.619926842013597E-2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42510</v>
      </c>
      <c r="X32" s="41">
        <v>57.55</v>
      </c>
      <c r="Y32" s="41">
        <v>57.95</v>
      </c>
      <c r="Z32" s="41">
        <v>56.55</v>
      </c>
      <c r="AA32" s="41">
        <v>57.66</v>
      </c>
      <c r="AB32" s="104">
        <v>2743400</v>
      </c>
      <c r="AC32" s="41">
        <v>57.41</v>
      </c>
      <c r="AD32" s="2">
        <f t="shared" si="0"/>
        <v>1.4000000000000057</v>
      </c>
      <c r="AE32" s="138">
        <f t="shared" si="1"/>
        <v>7.0163129275564451E-3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42509</v>
      </c>
      <c r="X33" s="41">
        <v>57.01</v>
      </c>
      <c r="Y33" s="41">
        <v>57.54</v>
      </c>
      <c r="Z33" s="41">
        <v>55.54</v>
      </c>
      <c r="AA33" s="41">
        <v>57.26</v>
      </c>
      <c r="AB33" s="104">
        <v>3838400</v>
      </c>
      <c r="AC33" s="41">
        <v>57.01</v>
      </c>
      <c r="AD33" s="2">
        <f t="shared" si="0"/>
        <v>2</v>
      </c>
      <c r="AE33" s="138">
        <f t="shared" si="1"/>
        <v>-1.2129613585167287E-2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42508</v>
      </c>
      <c r="X34" s="41">
        <v>57.73</v>
      </c>
      <c r="Y34" s="41">
        <v>58.51</v>
      </c>
      <c r="Z34" s="41">
        <v>57.33</v>
      </c>
      <c r="AA34" s="41">
        <v>57.96</v>
      </c>
      <c r="AB34" s="104">
        <v>4001400</v>
      </c>
      <c r="AC34" s="41">
        <v>57.71</v>
      </c>
      <c r="AD34" s="2">
        <f t="shared" si="0"/>
        <v>1.1799999999999997</v>
      </c>
      <c r="AE34" s="138">
        <f t="shared" si="1"/>
        <v>5.2255704581083418E-3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42507</v>
      </c>
      <c r="X35" s="41">
        <v>58.3</v>
      </c>
      <c r="Y35" s="41">
        <v>59.01</v>
      </c>
      <c r="Z35" s="41">
        <v>57.36</v>
      </c>
      <c r="AA35" s="41">
        <v>57.66</v>
      </c>
      <c r="AB35" s="104">
        <v>4640400</v>
      </c>
      <c r="AC35" s="41">
        <v>57.41</v>
      </c>
      <c r="AD35" s="2">
        <f t="shared" si="0"/>
        <v>1.6499999999999986</v>
      </c>
      <c r="AE35" s="138">
        <f t="shared" si="1"/>
        <v>-1.3065153859377787E-2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42506</v>
      </c>
      <c r="X36" s="41">
        <v>58.82</v>
      </c>
      <c r="Y36" s="41">
        <v>59.72</v>
      </c>
      <c r="Z36" s="41">
        <v>58.2</v>
      </c>
      <c r="AA36" s="41">
        <v>58.42</v>
      </c>
      <c r="AB36" s="104">
        <v>3339000</v>
      </c>
      <c r="AC36" s="41">
        <v>58.17</v>
      </c>
      <c r="AD36" s="2">
        <f t="shared" si="0"/>
        <v>1.519999999999996</v>
      </c>
      <c r="AE36" s="138">
        <f t="shared" si="1"/>
        <v>1.147626499739185E-2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42503</v>
      </c>
      <c r="X37" s="41">
        <v>57.87</v>
      </c>
      <c r="Y37" s="41">
        <v>58.88</v>
      </c>
      <c r="Z37" s="41">
        <v>57.57</v>
      </c>
      <c r="AA37" s="41">
        <v>57.76</v>
      </c>
      <c r="AB37" s="104">
        <v>3216800</v>
      </c>
      <c r="AC37" s="41">
        <v>57.51</v>
      </c>
      <c r="AD37" s="2">
        <f t="shared" si="0"/>
        <v>1.3100000000000023</v>
      </c>
      <c r="AE37" s="138">
        <f t="shared" si="1"/>
        <v>-6.5641734323718115E-3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42502</v>
      </c>
      <c r="X38" s="41">
        <v>59.2</v>
      </c>
      <c r="Y38" s="41">
        <v>60.3</v>
      </c>
      <c r="Z38" s="41">
        <v>57.47</v>
      </c>
      <c r="AA38" s="41">
        <v>58.14</v>
      </c>
      <c r="AB38" s="104">
        <v>3713000</v>
      </c>
      <c r="AC38" s="41">
        <v>57.89</v>
      </c>
      <c r="AD38" s="2">
        <f t="shared" si="0"/>
        <v>2.8299999999999983</v>
      </c>
      <c r="AE38" s="138">
        <f t="shared" si="1"/>
        <v>-3.0997072498708533E-3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42501</v>
      </c>
      <c r="X39" s="41">
        <v>57.51</v>
      </c>
      <c r="Y39" s="41">
        <v>59.25</v>
      </c>
      <c r="Z39" s="41">
        <v>56.92</v>
      </c>
      <c r="AA39" s="41">
        <v>58.32</v>
      </c>
      <c r="AB39" s="104">
        <v>4455500</v>
      </c>
      <c r="AC39" s="41">
        <v>58.07</v>
      </c>
      <c r="AD39" s="2">
        <f t="shared" si="0"/>
        <v>2.3299999999999983</v>
      </c>
      <c r="AE39" s="138">
        <f t="shared" si="1"/>
        <v>1.0616080751827406E-2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42500</v>
      </c>
      <c r="X40" s="41">
        <v>54.95</v>
      </c>
      <c r="Y40" s="41">
        <v>57.76</v>
      </c>
      <c r="Z40" s="41">
        <v>54.63</v>
      </c>
      <c r="AA40" s="41">
        <v>57.71</v>
      </c>
      <c r="AB40" s="104">
        <v>4443400</v>
      </c>
      <c r="AC40" s="41">
        <v>57.46</v>
      </c>
      <c r="AD40" s="2">
        <f t="shared" si="0"/>
        <v>3.1299999999999955</v>
      </c>
      <c r="AE40" s="138">
        <f t="shared" si="1"/>
        <v>5.9561128526645746E-2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42499</v>
      </c>
      <c r="X41" s="41">
        <v>55.41</v>
      </c>
      <c r="Y41" s="41">
        <v>55.89</v>
      </c>
      <c r="Z41" s="41">
        <v>53.93</v>
      </c>
      <c r="AA41" s="41">
        <v>54.47</v>
      </c>
      <c r="AB41" s="104">
        <v>3164800</v>
      </c>
      <c r="AC41" s="41">
        <v>54.23</v>
      </c>
      <c r="AD41" s="2">
        <f t="shared" si="0"/>
        <v>1.9600000000000009</v>
      </c>
      <c r="AE41" s="138">
        <f t="shared" si="1"/>
        <v>-3.0048291897692758E-2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42496</v>
      </c>
      <c r="X42" s="41">
        <v>55.06</v>
      </c>
      <c r="Y42" s="41">
        <v>56.9</v>
      </c>
      <c r="Z42" s="41">
        <v>55.02</v>
      </c>
      <c r="AA42" s="41">
        <v>56.15</v>
      </c>
      <c r="AB42" s="104">
        <v>3585800</v>
      </c>
      <c r="AC42" s="41">
        <v>55.91</v>
      </c>
      <c r="AD42" s="2">
        <f t="shared" si="0"/>
        <v>1.8799999999999955</v>
      </c>
      <c r="AE42" s="138">
        <f t="shared" si="1"/>
        <v>4.8526240115025487E-3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60.1</v>
      </c>
      <c r="W43" s="110">
        <v>42495</v>
      </c>
      <c r="X43" s="41">
        <v>57.21</v>
      </c>
      <c r="Y43" s="41">
        <v>57.67</v>
      </c>
      <c r="Z43" s="41">
        <v>55.35</v>
      </c>
      <c r="AA43" s="41">
        <v>55.88</v>
      </c>
      <c r="AB43" s="104">
        <v>3638200</v>
      </c>
      <c r="AC43" s="41">
        <v>55.64</v>
      </c>
      <c r="AD43" s="2">
        <f t="shared" si="0"/>
        <v>2.3200000000000003</v>
      </c>
      <c r="AE43" s="138">
        <f t="shared" si="1"/>
        <v>1.0167029774873049E-2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95" t="s">
        <v>78</v>
      </c>
      <c r="P44" s="495"/>
      <c r="T44" s="108" t="s">
        <v>99</v>
      </c>
      <c r="U44" s="106">
        <v>60.01</v>
      </c>
      <c r="W44" s="110">
        <v>42494</v>
      </c>
      <c r="X44" s="41">
        <v>57.4</v>
      </c>
      <c r="Y44" s="41">
        <v>57.76</v>
      </c>
      <c r="Z44" s="41">
        <v>54.75</v>
      </c>
      <c r="AA44" s="41">
        <v>55.32</v>
      </c>
      <c r="AB44" s="104">
        <v>3796400</v>
      </c>
      <c r="AC44" s="41">
        <v>55.08</v>
      </c>
      <c r="AD44" s="2">
        <f t="shared" si="0"/>
        <v>3.009999999999998</v>
      </c>
      <c r="AE44" s="138">
        <f t="shared" si="1"/>
        <v>-2.5132743362831889E-2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66.165000000000006</v>
      </c>
      <c r="R45" s="34"/>
      <c r="T45" s="108" t="s">
        <v>100</v>
      </c>
      <c r="U45" s="106" t="s">
        <v>379</v>
      </c>
      <c r="W45" s="110">
        <v>42493</v>
      </c>
      <c r="X45" s="41">
        <v>58.28</v>
      </c>
      <c r="Y45" s="41">
        <v>58.82</v>
      </c>
      <c r="Z45" s="41">
        <v>56.44</v>
      </c>
      <c r="AA45" s="41">
        <v>56.75</v>
      </c>
      <c r="AB45" s="104">
        <v>4137900</v>
      </c>
      <c r="AC45" s="41">
        <v>56.5</v>
      </c>
      <c r="AD45" s="2">
        <f t="shared" si="0"/>
        <v>2.3800000000000026</v>
      </c>
      <c r="AE45" s="138">
        <f t="shared" si="1"/>
        <v>-3.7806539509536718E-2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65.563500000000005</v>
      </c>
      <c r="Q46" s="2"/>
      <c r="R46" s="34"/>
      <c r="T46" s="108" t="s">
        <v>101</v>
      </c>
      <c r="U46" s="106" t="s">
        <v>380</v>
      </c>
      <c r="W46" s="110">
        <v>42492</v>
      </c>
      <c r="X46" s="41">
        <v>59.56</v>
      </c>
      <c r="Y46" s="41">
        <v>59.76</v>
      </c>
      <c r="Z46" s="41">
        <v>58.24</v>
      </c>
      <c r="AA46" s="41">
        <v>58.98</v>
      </c>
      <c r="AB46" s="104">
        <v>3295100</v>
      </c>
      <c r="AC46" s="41">
        <v>58.72</v>
      </c>
      <c r="AD46" s="2">
        <f t="shared" si="0"/>
        <v>1.519999999999996</v>
      </c>
      <c r="AE46" s="138">
        <f t="shared" si="1"/>
        <v>-1.0781671159029615E-2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64.962000000000003</v>
      </c>
      <c r="Q47" s="2"/>
      <c r="R47" s="34"/>
      <c r="T47" s="108" t="s">
        <v>102</v>
      </c>
      <c r="U47" s="106">
        <v>65.22</v>
      </c>
      <c r="W47" s="110">
        <v>42489</v>
      </c>
      <c r="X47" s="41">
        <v>59.81</v>
      </c>
      <c r="Y47" s="41">
        <v>60.72</v>
      </c>
      <c r="Z47" s="41">
        <v>58.03</v>
      </c>
      <c r="AA47" s="41">
        <v>59.62</v>
      </c>
      <c r="AB47" s="104">
        <v>4629200</v>
      </c>
      <c r="AC47" s="41">
        <v>59.36</v>
      </c>
      <c r="AD47" s="2">
        <f t="shared" si="0"/>
        <v>2.6899999999999977</v>
      </c>
      <c r="AE47" s="138">
        <f t="shared" si="1"/>
        <v>7.4677528852680197E-3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64.360500000000002</v>
      </c>
      <c r="Q48" s="2"/>
      <c r="R48" s="34"/>
      <c r="T48" s="108" t="s">
        <v>103</v>
      </c>
      <c r="U48" s="106">
        <v>1.6014999999999999</v>
      </c>
      <c r="W48" s="110">
        <v>42488</v>
      </c>
      <c r="X48" s="41">
        <v>60.44</v>
      </c>
      <c r="Y48" s="41">
        <v>61.45</v>
      </c>
      <c r="Z48" s="41">
        <v>59.1</v>
      </c>
      <c r="AA48" s="41">
        <v>59.18</v>
      </c>
      <c r="AB48" s="104">
        <v>7033500</v>
      </c>
      <c r="AC48" s="41">
        <v>58.92</v>
      </c>
      <c r="AD48" s="2">
        <f t="shared" si="0"/>
        <v>2.3500000000000014</v>
      </c>
      <c r="AE48" s="138">
        <f t="shared" si="1"/>
        <v>-3.4098360655737681E-2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63.759</v>
      </c>
      <c r="Q49" s="2"/>
      <c r="R49" s="34"/>
      <c r="T49" s="108" t="s">
        <v>123</v>
      </c>
      <c r="U49" s="106" t="s">
        <v>223</v>
      </c>
      <c r="W49" s="110">
        <v>42487</v>
      </c>
      <c r="X49" s="41">
        <v>62</v>
      </c>
      <c r="Y49" s="41">
        <v>63.76</v>
      </c>
      <c r="Z49" s="41">
        <v>60.7</v>
      </c>
      <c r="AA49" s="41">
        <v>61.27</v>
      </c>
      <c r="AB49" s="104">
        <v>8447400</v>
      </c>
      <c r="AC49" s="41">
        <v>61</v>
      </c>
      <c r="AD49" s="2">
        <f t="shared" si="0"/>
        <v>3.0599999999999952</v>
      </c>
      <c r="AE49" s="138">
        <f t="shared" si="1"/>
        <v>-3.1284738764491005E-2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63.157499999999999</v>
      </c>
      <c r="Q50" s="2"/>
      <c r="R50" s="34"/>
      <c r="T50" s="108"/>
      <c r="U50" s="106"/>
      <c r="W50" s="110">
        <v>42486</v>
      </c>
      <c r="X50" s="41">
        <v>62.05</v>
      </c>
      <c r="Y50" s="41">
        <v>63.51</v>
      </c>
      <c r="Z50" s="41">
        <v>61.87</v>
      </c>
      <c r="AA50" s="41">
        <v>63.25</v>
      </c>
      <c r="AB50" s="104">
        <v>4697600</v>
      </c>
      <c r="AC50" s="41">
        <v>62.97</v>
      </c>
      <c r="AD50" s="2">
        <f t="shared" si="0"/>
        <v>1.6400000000000006</v>
      </c>
      <c r="AE50" s="138">
        <f t="shared" si="1"/>
        <v>2.2240259740259782E-2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62.555999999999997</v>
      </c>
      <c r="Q51" s="2"/>
      <c r="R51" s="34"/>
      <c r="T51" s="108" t="s">
        <v>105</v>
      </c>
      <c r="U51" s="106" t="s">
        <v>381</v>
      </c>
      <c r="W51" s="110">
        <v>42485</v>
      </c>
      <c r="X51" s="41">
        <v>62.74</v>
      </c>
      <c r="Y51" s="41">
        <v>63.05</v>
      </c>
      <c r="Z51" s="41">
        <v>60.98</v>
      </c>
      <c r="AA51" s="41">
        <v>61.87</v>
      </c>
      <c r="AB51" s="104">
        <v>3854400</v>
      </c>
      <c r="AC51" s="41">
        <v>61.6</v>
      </c>
      <c r="AD51" s="2">
        <f t="shared" si="0"/>
        <v>2.0700000000000003</v>
      </c>
      <c r="AE51" s="138">
        <f t="shared" si="1"/>
        <v>-2.3771790808240878E-2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61.954500000000003</v>
      </c>
      <c r="Q52" s="2"/>
      <c r="R52" s="34"/>
      <c r="T52" s="108" t="s">
        <v>106</v>
      </c>
      <c r="U52" s="106" t="s">
        <v>382</v>
      </c>
      <c r="W52" s="110">
        <v>42482</v>
      </c>
      <c r="X52" s="41">
        <v>60.5</v>
      </c>
      <c r="Y52" s="41">
        <v>63.62</v>
      </c>
      <c r="Z52" s="41">
        <v>60.42</v>
      </c>
      <c r="AA52" s="41">
        <v>63.38</v>
      </c>
      <c r="AB52" s="104">
        <v>5910000</v>
      </c>
      <c r="AC52" s="41">
        <v>63.1</v>
      </c>
      <c r="AD52" s="2">
        <f t="shared" si="0"/>
        <v>3.1999999999999957</v>
      </c>
      <c r="AE52" s="138">
        <f t="shared" si="1"/>
        <v>5.307076101468633E-2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61.353000000000002</v>
      </c>
      <c r="Q53" s="2"/>
      <c r="R53" s="34"/>
      <c r="T53" s="108" t="s">
        <v>107</v>
      </c>
      <c r="U53" s="107">
        <v>3315631</v>
      </c>
      <c r="W53" s="110">
        <v>42481</v>
      </c>
      <c r="X53" s="41">
        <v>61.37</v>
      </c>
      <c r="Y53" s="41">
        <v>61.8</v>
      </c>
      <c r="Z53" s="41">
        <v>59.96</v>
      </c>
      <c r="AA53" s="41">
        <v>60.18</v>
      </c>
      <c r="AB53" s="104">
        <v>4905000</v>
      </c>
      <c r="AC53" s="41">
        <v>59.92</v>
      </c>
      <c r="AD53" s="2">
        <f t="shared" si="0"/>
        <v>1.8399999999999963</v>
      </c>
      <c r="AE53" s="138">
        <f t="shared" si="1"/>
        <v>-1.6253488753899092E-2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60.7515</v>
      </c>
      <c r="Q54" s="2"/>
      <c r="R54" s="34"/>
      <c r="T54" s="108" t="s">
        <v>110</v>
      </c>
      <c r="U54" s="107">
        <v>3990270</v>
      </c>
      <c r="W54" s="110">
        <v>42480</v>
      </c>
      <c r="X54" s="41">
        <v>60.47</v>
      </c>
      <c r="Y54" s="41">
        <v>62.08</v>
      </c>
      <c r="Z54" s="41">
        <v>59.99</v>
      </c>
      <c r="AA54" s="41">
        <v>61.18</v>
      </c>
      <c r="AB54" s="104">
        <v>5894400</v>
      </c>
      <c r="AC54" s="41">
        <v>60.91</v>
      </c>
      <c r="AD54" s="2">
        <f t="shared" si="0"/>
        <v>2.0899999999999963</v>
      </c>
      <c r="AE54" s="138">
        <f t="shared" si="1"/>
        <v>1.6420361247937443E-4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60.15</v>
      </c>
      <c r="Q55" s="2"/>
      <c r="R55" s="34"/>
      <c r="T55" s="108" t="s">
        <v>108</v>
      </c>
      <c r="U55" s="106" t="s">
        <v>383</v>
      </c>
      <c r="W55" s="110">
        <v>42479</v>
      </c>
      <c r="X55" s="41">
        <v>60.41</v>
      </c>
      <c r="Y55" s="41">
        <v>61.35</v>
      </c>
      <c r="Z55" s="41">
        <v>59.26</v>
      </c>
      <c r="AA55" s="41">
        <v>61.17</v>
      </c>
      <c r="AB55" s="104">
        <v>4789400</v>
      </c>
      <c r="AC55" s="41">
        <v>60.9</v>
      </c>
      <c r="AD55" s="2">
        <f t="shared" si="0"/>
        <v>2.0900000000000034</v>
      </c>
      <c r="AE55" s="138">
        <f t="shared" si="1"/>
        <v>2.2155085599194324E-2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59.548499999999997</v>
      </c>
      <c r="Q56" s="2"/>
      <c r="R56" s="34"/>
      <c r="T56" s="108" t="s">
        <v>111</v>
      </c>
      <c r="U56" s="106" t="s">
        <v>130</v>
      </c>
      <c r="W56" s="110">
        <v>42478</v>
      </c>
      <c r="X56" s="41">
        <v>55.42</v>
      </c>
      <c r="Y56" s="41">
        <v>60.11</v>
      </c>
      <c r="Z56" s="41">
        <v>55.3</v>
      </c>
      <c r="AA56" s="41">
        <v>59.84</v>
      </c>
      <c r="AB56" s="104">
        <v>9347800</v>
      </c>
      <c r="AC56" s="41">
        <v>59.58</v>
      </c>
      <c r="AD56" s="2">
        <f t="shared" si="0"/>
        <v>4.8100000000000023</v>
      </c>
      <c r="AE56" s="138">
        <f t="shared" si="1"/>
        <v>4.6732255797610645E-2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58.946999999999996</v>
      </c>
      <c r="Q57" s="2"/>
      <c r="R57" s="34"/>
      <c r="T57" s="108" t="s">
        <v>112</v>
      </c>
      <c r="U57" s="106">
        <v>-11.07</v>
      </c>
      <c r="W57" s="110">
        <v>42475</v>
      </c>
      <c r="X57" s="41">
        <v>57.25</v>
      </c>
      <c r="Y57" s="41">
        <v>57.58</v>
      </c>
      <c r="Z57" s="41">
        <v>56.59</v>
      </c>
      <c r="AA57" s="41">
        <v>57.17</v>
      </c>
      <c r="AB57" s="104">
        <v>4578200</v>
      </c>
      <c r="AC57" s="41">
        <v>56.92</v>
      </c>
      <c r="AD57" s="2">
        <f t="shared" si="0"/>
        <v>0.98999999999999488</v>
      </c>
      <c r="AE57" s="138">
        <f t="shared" si="1"/>
        <v>-9.5702105446319186E-3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58.345499999999994</v>
      </c>
      <c r="Q58" s="2"/>
      <c r="R58" s="34"/>
      <c r="T58" s="108" t="s">
        <v>109</v>
      </c>
      <c r="U58" s="106" t="s">
        <v>384</v>
      </c>
      <c r="W58" s="110">
        <v>42474</v>
      </c>
      <c r="X58" s="41">
        <v>56.73</v>
      </c>
      <c r="Y58" s="41">
        <v>57.88</v>
      </c>
      <c r="Z58" s="41">
        <v>56.46</v>
      </c>
      <c r="AA58" s="41">
        <v>57.72</v>
      </c>
      <c r="AB58" s="104">
        <v>3856400</v>
      </c>
      <c r="AC58" s="41">
        <v>57.47</v>
      </c>
      <c r="AD58" s="2">
        <f t="shared" si="0"/>
        <v>1.4200000000000017</v>
      </c>
      <c r="AE58" s="138">
        <f t="shared" si="1"/>
        <v>2.02378838984556E-2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57.744</v>
      </c>
      <c r="W59" s="110">
        <v>42473</v>
      </c>
      <c r="X59" s="41">
        <v>57.28</v>
      </c>
      <c r="Y59" s="41">
        <v>57.65</v>
      </c>
      <c r="Z59" s="41">
        <v>56.13</v>
      </c>
      <c r="AA59" s="41">
        <v>56.58</v>
      </c>
      <c r="AB59" s="104">
        <v>4069600</v>
      </c>
      <c r="AC59" s="41">
        <v>56.33</v>
      </c>
      <c r="AD59" s="2">
        <f t="shared" si="0"/>
        <v>1.519999999999996</v>
      </c>
      <c r="AE59" s="138">
        <f t="shared" si="1"/>
        <v>-1.365785326562774E-2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57.142499999999998</v>
      </c>
      <c r="W60" s="110">
        <v>42472</v>
      </c>
      <c r="X60" s="41">
        <v>55.33</v>
      </c>
      <c r="Y60" s="41">
        <v>57.79</v>
      </c>
      <c r="Z60" s="41">
        <v>54.79</v>
      </c>
      <c r="AA60" s="41">
        <v>57.36</v>
      </c>
      <c r="AB60" s="104">
        <v>5369000</v>
      </c>
      <c r="AC60" s="41">
        <v>57.11</v>
      </c>
      <c r="AD60" s="2">
        <f t="shared" si="0"/>
        <v>3</v>
      </c>
      <c r="AE60" s="138">
        <f t="shared" si="1"/>
        <v>4.7889908256880664E-2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56.540999999999997</v>
      </c>
      <c r="W61" s="110">
        <v>42471</v>
      </c>
      <c r="X61" s="41">
        <v>55.06</v>
      </c>
      <c r="Y61" s="41">
        <v>55.86</v>
      </c>
      <c r="Z61" s="41">
        <v>54.65</v>
      </c>
      <c r="AA61" s="41">
        <v>54.74</v>
      </c>
      <c r="AB61" s="104">
        <v>3872700</v>
      </c>
      <c r="AC61" s="41">
        <v>54.5</v>
      </c>
      <c r="AD61" s="2">
        <f t="shared" si="0"/>
        <v>1.2100000000000009</v>
      </c>
      <c r="AE61" s="138">
        <f t="shared" si="1"/>
        <v>4.7935103244838295E-3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55.939500000000002</v>
      </c>
      <c r="W62" s="110">
        <v>42468</v>
      </c>
      <c r="X62" s="41">
        <v>54.64</v>
      </c>
      <c r="Y62" s="41">
        <v>55.05</v>
      </c>
      <c r="Z62" s="41">
        <v>53.83</v>
      </c>
      <c r="AA62" s="41">
        <v>54.48</v>
      </c>
      <c r="AB62" s="104">
        <v>3419700</v>
      </c>
      <c r="AC62" s="41">
        <v>54.24</v>
      </c>
      <c r="AD62" s="2">
        <f t="shared" si="0"/>
        <v>1.2199999999999989</v>
      </c>
      <c r="AE62" s="138">
        <f t="shared" si="1"/>
        <v>2.9808239984811191E-2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55.338000000000001</v>
      </c>
      <c r="W63" s="110">
        <v>42467</v>
      </c>
      <c r="X63" s="41">
        <v>53.47</v>
      </c>
      <c r="Y63" s="41">
        <v>54.27</v>
      </c>
      <c r="Z63" s="41">
        <v>52</v>
      </c>
      <c r="AA63" s="41">
        <v>52.9</v>
      </c>
      <c r="AB63" s="104">
        <v>3591300</v>
      </c>
      <c r="AC63" s="41">
        <v>52.67</v>
      </c>
      <c r="AD63" s="2">
        <f t="shared" si="0"/>
        <v>2.2700000000000031</v>
      </c>
      <c r="AE63" s="138">
        <f t="shared" si="1"/>
        <v>-2.045750418448955E-2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54.736499999999999</v>
      </c>
      <c r="W64" s="110">
        <v>42466</v>
      </c>
      <c r="X64" s="41">
        <v>51.5</v>
      </c>
      <c r="Y64" s="41">
        <v>54.44</v>
      </c>
      <c r="Z64" s="41">
        <v>51.33</v>
      </c>
      <c r="AA64" s="41">
        <v>54</v>
      </c>
      <c r="AB64" s="104">
        <v>4509800</v>
      </c>
      <c r="AC64" s="41">
        <v>53.77</v>
      </c>
      <c r="AD64" s="2">
        <f t="shared" si="0"/>
        <v>3.1099999999999994</v>
      </c>
      <c r="AE64" s="138">
        <f t="shared" si="1"/>
        <v>5.3487460815047072E-2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54.134999999999998</v>
      </c>
      <c r="W65" s="110">
        <v>42465</v>
      </c>
      <c r="X65" s="41">
        <v>49.94</v>
      </c>
      <c r="Y65" s="41">
        <v>51.43</v>
      </c>
      <c r="Z65" s="41">
        <v>49.52</v>
      </c>
      <c r="AA65" s="41">
        <v>51.26</v>
      </c>
      <c r="AB65" s="104">
        <v>3202500</v>
      </c>
      <c r="AC65" s="41">
        <v>51.04</v>
      </c>
      <c r="AD65" s="2">
        <f t="shared" si="0"/>
        <v>1.9099999999999966</v>
      </c>
      <c r="AE65" s="138">
        <f t="shared" si="1"/>
        <v>1.4106894496324296E-2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42464</v>
      </c>
      <c r="X66" s="41">
        <v>52.54</v>
      </c>
      <c r="Y66" s="41">
        <v>52.88</v>
      </c>
      <c r="Z66" s="41">
        <v>50.47</v>
      </c>
      <c r="AA66" s="41">
        <v>50.55</v>
      </c>
      <c r="AB66" s="104">
        <v>3484200</v>
      </c>
      <c r="AC66" s="41">
        <v>50.33</v>
      </c>
      <c r="AD66" s="2">
        <f t="shared" si="0"/>
        <v>2.4100000000000037</v>
      </c>
      <c r="AE66" s="138">
        <f t="shared" si="1"/>
        <v>-2.8378378378378311E-2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42461</v>
      </c>
      <c r="X67" s="41">
        <v>51.41</v>
      </c>
      <c r="Y67" s="41">
        <v>52.18</v>
      </c>
      <c r="Z67" s="41">
        <v>51.12</v>
      </c>
      <c r="AA67" s="41">
        <v>52.03</v>
      </c>
      <c r="AB67" s="104">
        <v>3415400</v>
      </c>
      <c r="AC67" s="41">
        <v>51.8</v>
      </c>
      <c r="AD67" s="2">
        <f>Y67-Z67</f>
        <v>1.0600000000000023</v>
      </c>
      <c r="AE67" s="138">
        <f>AC67/AC68-1</f>
        <v>-1.1827546737886441E-2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42460</v>
      </c>
      <c r="X68" s="41">
        <v>50.73</v>
      </c>
      <c r="Y68" s="41">
        <v>52.96</v>
      </c>
      <c r="Z68" s="41">
        <v>50.52</v>
      </c>
      <c r="AA68" s="41">
        <v>52.65</v>
      </c>
      <c r="AB68" s="104">
        <v>4264400</v>
      </c>
      <c r="AC68" s="41">
        <v>52.42</v>
      </c>
      <c r="AD68" s="2">
        <f>Y68-Z68</f>
        <v>2.4399999999999977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252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1" priority="17">
      <formula>F38&gt;0</formula>
    </cfRule>
    <cfRule type="expression" dxfId="400" priority="18">
      <formula>F38&lt;0</formula>
    </cfRule>
  </conditionalFormatting>
  <conditionalFormatting sqref="H38:H72">
    <cfRule type="expression" dxfId="399" priority="9">
      <formula>H38&gt;0</formula>
    </cfRule>
    <cfRule type="expression" dxfId="398" priority="10">
      <formula>H38&lt;0</formula>
    </cfRule>
  </conditionalFormatting>
  <conditionalFormatting sqref="F21:F37">
    <cfRule type="expression" dxfId="397" priority="7">
      <formula>F21&gt;0</formula>
    </cfRule>
    <cfRule type="expression" dxfId="396" priority="8">
      <formula>F21&lt;0</formula>
    </cfRule>
  </conditionalFormatting>
  <conditionalFormatting sqref="H21:H37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42552</v>
      </c>
      <c r="X2" s="10">
        <v>87.25</v>
      </c>
      <c r="Y2" s="10">
        <v>88.19</v>
      </c>
      <c r="Z2" s="10">
        <v>87.12</v>
      </c>
      <c r="AA2" s="10">
        <v>87.34</v>
      </c>
      <c r="AB2" s="95">
        <v>3750700</v>
      </c>
      <c r="AC2" s="10">
        <v>87.34</v>
      </c>
      <c r="AD2" s="2">
        <f>Y2-Z2</f>
        <v>1.0699999999999932</v>
      </c>
      <c r="AE2" s="138">
        <f>AC2/AC3-1</f>
        <v>1.0315186246419028E-3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87.34</v>
      </c>
      <c r="W3" s="133">
        <v>42551</v>
      </c>
      <c r="X3" s="10">
        <v>86.74</v>
      </c>
      <c r="Y3" s="10">
        <v>87.39</v>
      </c>
      <c r="Z3" s="10">
        <v>84.8</v>
      </c>
      <c r="AA3" s="10">
        <v>87.25</v>
      </c>
      <c r="AB3" s="95">
        <v>5839500</v>
      </c>
      <c r="AC3" s="10">
        <v>87.25</v>
      </c>
      <c r="AD3" s="2">
        <f t="shared" ref="AD3:AD66" si="0">Y3-Z3</f>
        <v>2.5900000000000034</v>
      </c>
      <c r="AE3" s="138">
        <f t="shared" ref="AE3:AE66" si="1">AC3/AC4-1</f>
        <v>1.1242466388502459E-2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87.34</v>
      </c>
      <c r="W4" s="133">
        <v>42550</v>
      </c>
      <c r="X4" s="10">
        <v>85.75</v>
      </c>
      <c r="Y4" s="10">
        <v>86.76</v>
      </c>
      <c r="Z4" s="10">
        <v>85.63</v>
      </c>
      <c r="AA4" s="10">
        <v>86.28</v>
      </c>
      <c r="AB4" s="95">
        <v>3763800</v>
      </c>
      <c r="AC4" s="10">
        <v>86.28</v>
      </c>
      <c r="AD4" s="2">
        <f t="shared" si="0"/>
        <v>1.1300000000000097</v>
      </c>
      <c r="AE4" s="138">
        <f t="shared" si="1"/>
        <v>1.745283018867938E-2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42549</v>
      </c>
      <c r="X5" s="10">
        <v>83.27</v>
      </c>
      <c r="Y5" s="10">
        <v>84.86</v>
      </c>
      <c r="Z5" s="10">
        <v>83</v>
      </c>
      <c r="AA5" s="10">
        <v>84.8</v>
      </c>
      <c r="AB5" s="95">
        <v>5954400</v>
      </c>
      <c r="AC5" s="10">
        <v>84.8</v>
      </c>
      <c r="AD5" s="2">
        <f t="shared" si="0"/>
        <v>1.8599999999999994</v>
      </c>
      <c r="AE5" s="138">
        <f t="shared" si="1"/>
        <v>2.8003394350830435E-2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42548</v>
      </c>
      <c r="X6" s="10">
        <v>84.42</v>
      </c>
      <c r="Y6" s="10">
        <v>84.46</v>
      </c>
      <c r="Z6" s="10">
        <v>81.96</v>
      </c>
      <c r="AA6" s="10">
        <v>82.49</v>
      </c>
      <c r="AB6" s="95">
        <v>5885200</v>
      </c>
      <c r="AC6" s="10">
        <v>82.49</v>
      </c>
      <c r="AD6" s="2">
        <f t="shared" si="0"/>
        <v>2.5</v>
      </c>
      <c r="AE6" s="138">
        <f t="shared" si="1"/>
        <v>-3.2375366568915043E-2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42545</v>
      </c>
      <c r="X7" s="10">
        <v>85.45</v>
      </c>
      <c r="Y7" s="10">
        <v>86.37</v>
      </c>
      <c r="Z7" s="10">
        <v>84.14</v>
      </c>
      <c r="AA7" s="10">
        <v>85.25</v>
      </c>
      <c r="AB7" s="95">
        <v>14194000</v>
      </c>
      <c r="AC7" s="10">
        <v>85.25</v>
      </c>
      <c r="AD7" s="2">
        <f t="shared" si="0"/>
        <v>2.230000000000004</v>
      </c>
      <c r="AE7" s="138">
        <f t="shared" si="1"/>
        <v>-3.7158346510052009E-2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42544</v>
      </c>
      <c r="X8" s="10">
        <v>88.79</v>
      </c>
      <c r="Y8" s="10">
        <v>89</v>
      </c>
      <c r="Z8" s="10">
        <v>87.93</v>
      </c>
      <c r="AA8" s="10">
        <v>88.54</v>
      </c>
      <c r="AB8" s="95">
        <v>2691400</v>
      </c>
      <c r="AC8" s="10">
        <v>88.54</v>
      </c>
      <c r="AD8" s="2">
        <f t="shared" si="0"/>
        <v>1.0699999999999932</v>
      </c>
      <c r="AE8" s="138">
        <f t="shared" si="1"/>
        <v>1.2001371585324216E-2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253</v>
      </c>
      <c r="Q9" s="138">
        <f>IF(Q2=0, 0, Q8/Q6)</f>
        <v>0</v>
      </c>
      <c r="W9" s="133">
        <v>42543</v>
      </c>
      <c r="X9" s="10">
        <v>87.76</v>
      </c>
      <c r="Y9" s="10">
        <v>88.04</v>
      </c>
      <c r="Z9" s="10">
        <v>87.32</v>
      </c>
      <c r="AA9" s="10">
        <v>87.49</v>
      </c>
      <c r="AB9" s="95">
        <v>3400000</v>
      </c>
      <c r="AC9" s="10">
        <v>87.49</v>
      </c>
      <c r="AD9" s="2">
        <f t="shared" si="0"/>
        <v>0.72000000000001307</v>
      </c>
      <c r="AE9" s="138">
        <f t="shared" si="1"/>
        <v>-1.8254420992585008E-3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252</v>
      </c>
      <c r="P10" s="34"/>
      <c r="Q10" s="2">
        <f>M34</f>
        <v>128.08999999999833</v>
      </c>
      <c r="W10" s="133">
        <v>42542</v>
      </c>
      <c r="X10" s="10">
        <v>86.79</v>
      </c>
      <c r="Y10" s="10">
        <v>88.09</v>
      </c>
      <c r="Z10" s="10">
        <v>86</v>
      </c>
      <c r="AA10" s="10">
        <v>87.65</v>
      </c>
      <c r="AB10" s="95">
        <v>4146000</v>
      </c>
      <c r="AC10" s="10">
        <v>87.65</v>
      </c>
      <c r="AD10" s="2">
        <f t="shared" si="0"/>
        <v>2.0900000000000034</v>
      </c>
      <c r="AE10" s="138">
        <f t="shared" si="1"/>
        <v>-4.9948915881484757E-3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2.87E-2</v>
      </c>
      <c r="T11" s="43"/>
      <c r="U11" s="33"/>
      <c r="V11" s="11"/>
      <c r="W11" s="99">
        <v>42541</v>
      </c>
      <c r="X11" s="10">
        <v>88.36</v>
      </c>
      <c r="Y11" s="10">
        <v>89.25</v>
      </c>
      <c r="Z11" s="10">
        <v>87.98</v>
      </c>
      <c r="AA11" s="10">
        <v>88.09</v>
      </c>
      <c r="AB11" s="95">
        <v>4312100</v>
      </c>
      <c r="AC11" s="10">
        <v>88.09</v>
      </c>
      <c r="AD11" s="2">
        <f t="shared" si="0"/>
        <v>1.269999999999996</v>
      </c>
      <c r="AE11" s="138">
        <f t="shared" si="1"/>
        <v>5.8232473167389998E-3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42538</v>
      </c>
      <c r="X12" s="10">
        <v>87</v>
      </c>
      <c r="Y12" s="10">
        <v>87.8</v>
      </c>
      <c r="Z12" s="10">
        <v>86.87</v>
      </c>
      <c r="AA12" s="10">
        <v>87.58</v>
      </c>
      <c r="AB12" s="95">
        <v>4141900</v>
      </c>
      <c r="AC12" s="10">
        <v>87.58</v>
      </c>
      <c r="AD12" s="2">
        <f t="shared" si="0"/>
        <v>0.92999999999999261</v>
      </c>
      <c r="AE12" s="138">
        <f t="shared" si="1"/>
        <v>5.6263635319784289E-3</v>
      </c>
    </row>
    <row r="13" spans="1:31" x14ac:dyDescent="0.25">
      <c r="T13" s="67"/>
      <c r="W13" s="133">
        <v>42537</v>
      </c>
      <c r="X13" s="10">
        <v>86.84</v>
      </c>
      <c r="Y13" s="10">
        <v>87.31</v>
      </c>
      <c r="Z13" s="10">
        <v>85.5</v>
      </c>
      <c r="AA13" s="10">
        <v>87.09</v>
      </c>
      <c r="AB13" s="95">
        <v>3530300</v>
      </c>
      <c r="AC13" s="10">
        <v>87.09</v>
      </c>
      <c r="AD13" s="2">
        <f t="shared" si="0"/>
        <v>1.8100000000000023</v>
      </c>
      <c r="AE13" s="138">
        <f t="shared" si="1"/>
        <v>-5.140507196710109E-3</v>
      </c>
    </row>
    <row r="14" spans="1:31" x14ac:dyDescent="0.25">
      <c r="W14" s="133">
        <v>42536</v>
      </c>
      <c r="X14" s="10">
        <v>88.36</v>
      </c>
      <c r="Y14" s="10">
        <v>88.67</v>
      </c>
      <c r="Z14" s="10">
        <v>87.45</v>
      </c>
      <c r="AA14" s="10">
        <v>87.54</v>
      </c>
      <c r="AB14" s="95">
        <v>3963500</v>
      </c>
      <c r="AC14" s="10">
        <v>87.54</v>
      </c>
      <c r="AD14" s="2">
        <f t="shared" si="0"/>
        <v>1.2199999999999989</v>
      </c>
      <c r="AE14" s="138">
        <f t="shared" si="1"/>
        <v>-5.0011366219595565E-3</v>
      </c>
    </row>
    <row r="15" spans="1:31" x14ac:dyDescent="0.25">
      <c r="W15" s="133">
        <v>42535</v>
      </c>
      <c r="X15" s="10">
        <v>88.51</v>
      </c>
      <c r="Y15" s="10">
        <v>89.26</v>
      </c>
      <c r="Z15" s="10">
        <v>87.57</v>
      </c>
      <c r="AA15" s="10">
        <v>87.98</v>
      </c>
      <c r="AB15" s="95">
        <v>3993400</v>
      </c>
      <c r="AC15" s="10">
        <v>87.98</v>
      </c>
      <c r="AD15" s="2">
        <f t="shared" si="0"/>
        <v>1.6900000000000119</v>
      </c>
      <c r="AE15" s="138">
        <f t="shared" si="1"/>
        <v>-8.2290609852326835E-3</v>
      </c>
    </row>
    <row r="16" spans="1:31" x14ac:dyDescent="0.25">
      <c r="W16" s="133">
        <v>42534</v>
      </c>
      <c r="X16" s="10">
        <v>88.49</v>
      </c>
      <c r="Y16" s="10">
        <v>89.61</v>
      </c>
      <c r="Z16" s="10">
        <v>88.22</v>
      </c>
      <c r="AA16" s="10">
        <v>88.71</v>
      </c>
      <c r="AB16" s="95">
        <v>4377100</v>
      </c>
      <c r="AC16" s="10">
        <v>88.71</v>
      </c>
      <c r="AD16" s="2">
        <f t="shared" si="0"/>
        <v>1.3900000000000006</v>
      </c>
      <c r="AE16" s="138">
        <f t="shared" si="1"/>
        <v>-7.8846587069170138E-4</v>
      </c>
    </row>
    <row r="17" spans="1:31" x14ac:dyDescent="0.25">
      <c r="W17" s="133">
        <v>42531</v>
      </c>
      <c r="X17" s="10">
        <v>88.2</v>
      </c>
      <c r="Y17" s="10">
        <v>88.9</v>
      </c>
      <c r="Z17" s="10">
        <v>88.1</v>
      </c>
      <c r="AA17" s="10">
        <v>88.78</v>
      </c>
      <c r="AB17" s="95">
        <v>4315800</v>
      </c>
      <c r="AC17" s="10">
        <v>88.78</v>
      </c>
      <c r="AD17" s="2">
        <f t="shared" si="0"/>
        <v>0.80000000000001137</v>
      </c>
      <c r="AE17" s="138">
        <f t="shared" si="1"/>
        <v>-6.8240295335048051E-3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42530</v>
      </c>
      <c r="X18" s="10">
        <v>88.53</v>
      </c>
      <c r="Y18" s="10">
        <v>89.53</v>
      </c>
      <c r="Z18" s="10">
        <v>88.04</v>
      </c>
      <c r="AA18" s="10">
        <v>89.39</v>
      </c>
      <c r="AB18" s="95">
        <v>3844800</v>
      </c>
      <c r="AC18" s="10">
        <v>89.39</v>
      </c>
      <c r="AD18" s="2">
        <f t="shared" si="0"/>
        <v>1.4899999999999949</v>
      </c>
      <c r="AE18" s="138">
        <f t="shared" si="1"/>
        <v>3.9308176100627534E-3</v>
      </c>
    </row>
    <row r="19" spans="1:31" x14ac:dyDescent="0.25">
      <c r="W19" s="133">
        <v>42529</v>
      </c>
      <c r="X19" s="10">
        <v>87.83</v>
      </c>
      <c r="Y19" s="10">
        <v>90.14</v>
      </c>
      <c r="Z19" s="10">
        <v>87.8</v>
      </c>
      <c r="AA19" s="10">
        <v>89.04</v>
      </c>
      <c r="AB19" s="95">
        <v>6135400</v>
      </c>
      <c r="AC19" s="10">
        <v>89.04</v>
      </c>
      <c r="AD19" s="2">
        <f t="shared" si="0"/>
        <v>2.3400000000000034</v>
      </c>
      <c r="AE19" s="138">
        <f t="shared" si="1"/>
        <v>1.6786570743405393E-2</v>
      </c>
    </row>
    <row r="20" spans="1:31" x14ac:dyDescent="0.25">
      <c r="W20" s="133">
        <v>42528</v>
      </c>
      <c r="X20" s="10">
        <v>86.68</v>
      </c>
      <c r="Y20" s="10">
        <v>88.08</v>
      </c>
      <c r="Z20" s="10">
        <v>86.68</v>
      </c>
      <c r="AA20" s="10">
        <v>87.57</v>
      </c>
      <c r="AB20" s="95">
        <v>3824500</v>
      </c>
      <c r="AC20" s="10">
        <v>87.57</v>
      </c>
      <c r="AD20" s="2">
        <f t="shared" si="0"/>
        <v>1.3999999999999915</v>
      </c>
      <c r="AE20" s="138">
        <f t="shared" si="1"/>
        <v>8.2901554404144484E-3</v>
      </c>
    </row>
    <row r="21" spans="1:31" x14ac:dyDescent="0.25">
      <c r="W21" s="40">
        <v>42527</v>
      </c>
      <c r="X21" s="10">
        <v>86.42</v>
      </c>
      <c r="Y21" s="10">
        <v>87.14</v>
      </c>
      <c r="Z21" s="10">
        <v>85.93</v>
      </c>
      <c r="AA21" s="10">
        <v>86.85</v>
      </c>
      <c r="AB21" s="95">
        <v>4361500</v>
      </c>
      <c r="AC21" s="10">
        <v>86.85</v>
      </c>
      <c r="AD21" s="2">
        <f t="shared" si="0"/>
        <v>1.2099999999999937</v>
      </c>
      <c r="AE21" s="138">
        <f t="shared" si="1"/>
        <v>5.4410743227599756E-3</v>
      </c>
    </row>
    <row r="22" spans="1:31" x14ac:dyDescent="0.25">
      <c r="W22" s="133">
        <v>42524</v>
      </c>
      <c r="X22" s="10">
        <v>85.55</v>
      </c>
      <c r="Y22" s="10">
        <v>86.65</v>
      </c>
      <c r="Z22" s="10">
        <v>84.61</v>
      </c>
      <c r="AA22" s="10">
        <v>86.38</v>
      </c>
      <c r="AB22" s="95">
        <v>4946700</v>
      </c>
      <c r="AC22" s="10">
        <v>86.38</v>
      </c>
      <c r="AD22" s="2">
        <f t="shared" si="0"/>
        <v>2.0400000000000063</v>
      </c>
      <c r="AE22" s="138">
        <f t="shared" si="1"/>
        <v>2.0919513059922012E-2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42523</v>
      </c>
      <c r="X23" s="10">
        <v>83.68</v>
      </c>
      <c r="Y23" s="10">
        <v>84.63</v>
      </c>
      <c r="Z23" s="10">
        <v>83.61</v>
      </c>
      <c r="AA23" s="10">
        <v>84.61</v>
      </c>
      <c r="AB23" s="95">
        <v>3507000</v>
      </c>
      <c r="AC23" s="10">
        <v>84.61</v>
      </c>
      <c r="AD23" s="2">
        <f t="shared" si="0"/>
        <v>1.019999999999996</v>
      </c>
      <c r="AE23" s="138">
        <f t="shared" si="1"/>
        <v>5.9445963619069175E-3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42522</v>
      </c>
      <c r="X24" s="10">
        <v>83.63</v>
      </c>
      <c r="Y24" s="10">
        <v>84.19</v>
      </c>
      <c r="Z24" s="10">
        <v>82.91</v>
      </c>
      <c r="AA24" s="10">
        <v>84.11</v>
      </c>
      <c r="AB24" s="95">
        <v>4298500</v>
      </c>
      <c r="AC24" s="10">
        <v>84.11</v>
      </c>
      <c r="AD24" s="2">
        <f t="shared" si="0"/>
        <v>1.2800000000000011</v>
      </c>
      <c r="AE24" s="138">
        <f t="shared" si="1"/>
        <v>-9.5023161895713137E-4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42521</v>
      </c>
      <c r="X25" s="10">
        <v>83.11</v>
      </c>
      <c r="Y25" s="10">
        <v>84.52</v>
      </c>
      <c r="Z25" s="10">
        <v>82.61</v>
      </c>
      <c r="AA25" s="10">
        <v>84.19</v>
      </c>
      <c r="AB25" s="95">
        <v>6086500</v>
      </c>
      <c r="AC25" s="10">
        <v>84.19</v>
      </c>
      <c r="AD25" s="2">
        <f t="shared" si="0"/>
        <v>1.9099999999999966</v>
      </c>
      <c r="AE25" s="138">
        <f t="shared" si="1"/>
        <v>1.4704109919247976E-2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42517</v>
      </c>
      <c r="X26" s="10">
        <v>82.37</v>
      </c>
      <c r="Y26" s="10">
        <v>83.08</v>
      </c>
      <c r="Z26" s="10">
        <v>81.790000000000006</v>
      </c>
      <c r="AA26" s="10">
        <v>82.97</v>
      </c>
      <c r="AB26" s="95">
        <v>3848200</v>
      </c>
      <c r="AC26" s="10">
        <v>82.97</v>
      </c>
      <c r="AD26" s="2">
        <f t="shared" si="0"/>
        <v>1.289999999999992</v>
      </c>
      <c r="AE26" s="138">
        <f t="shared" si="1"/>
        <v>7.6512023317949485E-3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42516</v>
      </c>
      <c r="X27" s="10">
        <v>82.58</v>
      </c>
      <c r="Y27" s="10">
        <v>83.31</v>
      </c>
      <c r="Z27" s="10">
        <v>82.24</v>
      </c>
      <c r="AA27" s="10">
        <v>82.34</v>
      </c>
      <c r="AB27" s="95">
        <v>2978300</v>
      </c>
      <c r="AC27" s="10">
        <v>82.34</v>
      </c>
      <c r="AD27" s="2">
        <f t="shared" si="0"/>
        <v>1.0700000000000074</v>
      </c>
      <c r="AE27" s="138" t="e">
        <f t="shared" si="1"/>
        <v>#DIV/0!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42516</v>
      </c>
      <c r="X28" s="10" t="s">
        <v>131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42515</v>
      </c>
      <c r="X29" s="10">
        <v>81.84</v>
      </c>
      <c r="Y29" s="10">
        <v>83.22</v>
      </c>
      <c r="Z29" s="10">
        <v>81.55</v>
      </c>
      <c r="AA29" s="10">
        <v>82.91</v>
      </c>
      <c r="AB29" s="95">
        <v>3408500</v>
      </c>
      <c r="AC29" s="10">
        <v>82.36</v>
      </c>
      <c r="AD29" s="2">
        <f t="shared" si="0"/>
        <v>1.6700000000000017</v>
      </c>
      <c r="AE29" s="138">
        <f t="shared" si="1"/>
        <v>1.9938080495355948E-2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42514</v>
      </c>
      <c r="X30" s="10">
        <v>82.06</v>
      </c>
      <c r="Y30" s="10">
        <v>82.13</v>
      </c>
      <c r="Z30" s="10">
        <v>80.87</v>
      </c>
      <c r="AA30" s="10">
        <v>81.290000000000006</v>
      </c>
      <c r="AB30" s="95">
        <v>4679400</v>
      </c>
      <c r="AC30" s="10">
        <v>80.75</v>
      </c>
      <c r="AD30" s="2">
        <f t="shared" si="0"/>
        <v>1.2599999999999909</v>
      </c>
      <c r="AE30" s="138">
        <f t="shared" si="1"/>
        <v>-2.4706609017912662E-3</v>
      </c>
    </row>
    <row r="31" spans="1:31" x14ac:dyDescent="0.25">
      <c r="W31" s="133">
        <v>42513</v>
      </c>
      <c r="X31" s="10">
        <v>82.25</v>
      </c>
      <c r="Y31" s="10">
        <v>82.61</v>
      </c>
      <c r="Z31" s="10">
        <v>81.45</v>
      </c>
      <c r="AA31" s="10">
        <v>81.489999999999995</v>
      </c>
      <c r="AB31" s="95">
        <v>3649100</v>
      </c>
      <c r="AC31" s="10">
        <v>80.95</v>
      </c>
      <c r="AD31" s="2">
        <f t="shared" si="0"/>
        <v>1.1599999999999966</v>
      </c>
      <c r="AE31" s="138">
        <f t="shared" si="1"/>
        <v>-1.1116540434888744E-2</v>
      </c>
    </row>
    <row r="32" spans="1:31" x14ac:dyDescent="0.25">
      <c r="W32" s="133">
        <v>42510</v>
      </c>
      <c r="X32" s="10">
        <v>81.96</v>
      </c>
      <c r="Y32" s="10">
        <v>82.56</v>
      </c>
      <c r="Z32" s="10">
        <v>81.739999999999995</v>
      </c>
      <c r="AA32" s="10">
        <v>82.41</v>
      </c>
      <c r="AB32" s="95">
        <v>4366100</v>
      </c>
      <c r="AC32" s="10">
        <v>81.86</v>
      </c>
      <c r="AD32" s="2">
        <f t="shared" si="0"/>
        <v>0.82000000000000739</v>
      </c>
      <c r="AE32" s="138">
        <f t="shared" si="1"/>
        <v>1.1866501854140843E-2</v>
      </c>
    </row>
    <row r="33" spans="1:31" x14ac:dyDescent="0.25">
      <c r="W33" s="133">
        <v>42509</v>
      </c>
      <c r="X33" s="10">
        <v>81.55</v>
      </c>
      <c r="Y33" s="10">
        <v>81.819999999999993</v>
      </c>
      <c r="Z33" s="10">
        <v>80.680000000000007</v>
      </c>
      <c r="AA33" s="10">
        <v>81.44</v>
      </c>
      <c r="AB33" s="95">
        <v>3776700</v>
      </c>
      <c r="AC33" s="10">
        <v>80.900000000000006</v>
      </c>
      <c r="AD33" s="2">
        <f t="shared" si="0"/>
        <v>1.1399999999999864</v>
      </c>
      <c r="AE33" s="138">
        <f t="shared" si="1"/>
        <v>-1.2571707555230072E-2</v>
      </c>
    </row>
    <row r="34" spans="1:31" x14ac:dyDescent="0.25">
      <c r="L34" t="s">
        <v>252</v>
      </c>
      <c r="M34" s="2">
        <f>M49+K49-F49</f>
        <v>128.08999999999833</v>
      </c>
      <c r="W34" s="133">
        <v>42508</v>
      </c>
      <c r="X34" s="10">
        <v>82.17</v>
      </c>
      <c r="Y34" s="10">
        <v>83.47</v>
      </c>
      <c r="Z34" s="10">
        <v>81.7</v>
      </c>
      <c r="AA34" s="10">
        <v>82.48</v>
      </c>
      <c r="AB34" s="95">
        <v>4432400</v>
      </c>
      <c r="AC34" s="10">
        <v>81.93</v>
      </c>
      <c r="AD34" s="2">
        <f t="shared" si="0"/>
        <v>1.769999999999996</v>
      </c>
      <c r="AE34" s="138">
        <f t="shared" si="1"/>
        <v>3.5521803037728006E-3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42507</v>
      </c>
      <c r="X35" s="10">
        <v>82.02</v>
      </c>
      <c r="Y35" s="10">
        <v>83.48</v>
      </c>
      <c r="Z35" s="10">
        <v>81.540000000000006</v>
      </c>
      <c r="AA35" s="10">
        <v>82.19</v>
      </c>
      <c r="AB35" s="95">
        <v>5320400</v>
      </c>
      <c r="AC35" s="10">
        <v>81.64</v>
      </c>
      <c r="AD35" s="2">
        <f t="shared" si="0"/>
        <v>1.9399999999999977</v>
      </c>
      <c r="AE35" s="138">
        <f t="shared" si="1"/>
        <v>1.9636720667648433E-3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42506</v>
      </c>
      <c r="X36" s="10">
        <v>82.09</v>
      </c>
      <c r="Y36" s="10">
        <v>82.95</v>
      </c>
      <c r="Z36" s="10">
        <v>81.88</v>
      </c>
      <c r="AA36" s="10">
        <v>82.02</v>
      </c>
      <c r="AB36" s="95">
        <v>4194400</v>
      </c>
      <c r="AC36" s="10">
        <v>81.48</v>
      </c>
      <c r="AD36" s="2">
        <f t="shared" si="0"/>
        <v>1.0700000000000074</v>
      </c>
      <c r="AE36" s="138">
        <f t="shared" si="1"/>
        <v>2.4551927326310619E-4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42503</v>
      </c>
      <c r="X37" s="10">
        <v>83.53</v>
      </c>
      <c r="Y37" s="10">
        <v>83.84</v>
      </c>
      <c r="Z37" s="10">
        <v>81.790000000000006</v>
      </c>
      <c r="AA37" s="10">
        <v>82</v>
      </c>
      <c r="AB37" s="95">
        <v>4463300</v>
      </c>
      <c r="AC37" s="10">
        <v>81.459999999999994</v>
      </c>
      <c r="AD37" s="2">
        <f t="shared" si="0"/>
        <v>2.0499999999999972</v>
      </c>
      <c r="AE37" s="138">
        <f t="shared" si="1"/>
        <v>-2.1853986551393034E-2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42502</v>
      </c>
      <c r="X38" s="10">
        <v>84.85</v>
      </c>
      <c r="Y38" s="10">
        <v>85.29</v>
      </c>
      <c r="Z38" s="10">
        <v>83.68</v>
      </c>
      <c r="AA38" s="10">
        <v>83.84</v>
      </c>
      <c r="AB38" s="95">
        <v>4178300</v>
      </c>
      <c r="AC38" s="10">
        <v>83.28</v>
      </c>
      <c r="AD38" s="2">
        <f t="shared" si="0"/>
        <v>1.6099999999999994</v>
      </c>
      <c r="AE38" s="138">
        <f t="shared" si="1"/>
        <v>-7.7445490289527186E-3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42501</v>
      </c>
      <c r="X39" s="10">
        <v>86.1</v>
      </c>
      <c r="Y39" s="10">
        <v>86.4</v>
      </c>
      <c r="Z39" s="10">
        <v>84.48</v>
      </c>
      <c r="AA39" s="10">
        <v>84.49</v>
      </c>
      <c r="AB39" s="95">
        <v>4343600</v>
      </c>
      <c r="AC39" s="10">
        <v>83.93</v>
      </c>
      <c r="AD39" s="2">
        <f t="shared" si="0"/>
        <v>1.9200000000000017</v>
      </c>
      <c r="AE39" s="138">
        <f t="shared" si="1"/>
        <v>-1.8706886472582673E-2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42500</v>
      </c>
      <c r="X40" s="10">
        <v>85.28</v>
      </c>
      <c r="Y40" s="10">
        <v>86.74</v>
      </c>
      <c r="Z40" s="10">
        <v>84.86</v>
      </c>
      <c r="AA40" s="10">
        <v>86.1</v>
      </c>
      <c r="AB40" s="95">
        <v>3341200</v>
      </c>
      <c r="AC40" s="10">
        <v>85.53</v>
      </c>
      <c r="AD40" s="2">
        <f t="shared" si="0"/>
        <v>1.8799999999999955</v>
      </c>
      <c r="AE40" s="138">
        <f t="shared" si="1"/>
        <v>1.7366480314024102E-2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42499</v>
      </c>
      <c r="X41" s="10">
        <v>85.66</v>
      </c>
      <c r="Y41" s="10">
        <v>85.66</v>
      </c>
      <c r="Z41" s="10">
        <v>84.14</v>
      </c>
      <c r="AA41" s="10">
        <v>84.63</v>
      </c>
      <c r="AB41" s="95">
        <v>4154700</v>
      </c>
      <c r="AC41" s="10">
        <v>84.07</v>
      </c>
      <c r="AD41" s="2">
        <f t="shared" si="0"/>
        <v>1.519999999999996</v>
      </c>
      <c r="AE41" s="138">
        <f t="shared" si="1"/>
        <v>-1.2799436355096283E-2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42496</v>
      </c>
      <c r="X42" s="10">
        <v>84.56</v>
      </c>
      <c r="Y42" s="10">
        <v>86.27</v>
      </c>
      <c r="Z42" s="10">
        <v>84.5</v>
      </c>
      <c r="AA42" s="10">
        <v>85.73</v>
      </c>
      <c r="AB42" s="95">
        <v>4009800</v>
      </c>
      <c r="AC42" s="10">
        <v>85.16</v>
      </c>
      <c r="AD42" s="2">
        <f t="shared" si="0"/>
        <v>1.769999999999996</v>
      </c>
      <c r="AE42" s="138">
        <f t="shared" si="1"/>
        <v>6.3814701016307041E-3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85.13</v>
      </c>
      <c r="W43" s="133">
        <v>42495</v>
      </c>
      <c r="X43" s="10">
        <v>86.13</v>
      </c>
      <c r="Y43" s="10">
        <v>86.56</v>
      </c>
      <c r="Z43" s="10">
        <v>85.09</v>
      </c>
      <c r="AA43" s="10">
        <v>85.19</v>
      </c>
      <c r="AB43" s="95">
        <v>4425800</v>
      </c>
      <c r="AC43" s="10">
        <v>84.62</v>
      </c>
      <c r="AD43" s="2">
        <f t="shared" si="0"/>
        <v>1.4699999999999989</v>
      </c>
      <c r="AE43" s="138">
        <f t="shared" si="1"/>
        <v>-5.2897613729868675E-3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84.89</v>
      </c>
      <c r="W44" s="133">
        <v>42494</v>
      </c>
      <c r="X44" s="10">
        <v>85.93</v>
      </c>
      <c r="Y44" s="10">
        <v>87.02</v>
      </c>
      <c r="Z44" s="10">
        <v>85.33</v>
      </c>
      <c r="AA44" s="10">
        <v>85.64</v>
      </c>
      <c r="AB44" s="95">
        <v>3532900</v>
      </c>
      <c r="AC44" s="10">
        <v>85.07</v>
      </c>
      <c r="AD44" s="2">
        <f t="shared" si="0"/>
        <v>1.6899999999999977</v>
      </c>
      <c r="AE44" s="138">
        <f t="shared" si="1"/>
        <v>-1.2994546931198614E-2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385</v>
      </c>
      <c r="W45" s="133">
        <v>42493</v>
      </c>
      <c r="X45" s="10">
        <v>87.17</v>
      </c>
      <c r="Y45" s="10">
        <v>87.34</v>
      </c>
      <c r="Z45" s="10">
        <v>85.68</v>
      </c>
      <c r="AA45" s="10">
        <v>86.77</v>
      </c>
      <c r="AB45" s="95">
        <v>4164300</v>
      </c>
      <c r="AC45" s="10">
        <v>86.19</v>
      </c>
      <c r="AD45" s="2">
        <f t="shared" si="0"/>
        <v>1.6599999999999966</v>
      </c>
      <c r="AE45" s="138">
        <f t="shared" si="1"/>
        <v>-1.5421521590130327E-2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495" t="s">
        <v>78</v>
      </c>
      <c r="P46" s="495"/>
      <c r="Q46" s="34"/>
      <c r="R46"/>
      <c r="T46" s="87" t="s">
        <v>101</v>
      </c>
      <c r="U46" s="130" t="s">
        <v>386</v>
      </c>
      <c r="W46" s="133">
        <v>42492</v>
      </c>
      <c r="X46" s="10">
        <v>87.99</v>
      </c>
      <c r="Y46" s="10">
        <v>88.5</v>
      </c>
      <c r="Z46" s="10">
        <v>86.65</v>
      </c>
      <c r="AA46" s="10">
        <v>88.12</v>
      </c>
      <c r="AB46" s="95">
        <v>3492700</v>
      </c>
      <c r="AC46" s="10">
        <v>87.54</v>
      </c>
      <c r="AD46" s="2">
        <f t="shared" si="0"/>
        <v>1.8499999999999943</v>
      </c>
      <c r="AE46" s="138">
        <f t="shared" si="1"/>
        <v>1.0271206001154054E-2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96.074000000000012</v>
      </c>
      <c r="Q47" s="34"/>
      <c r="R47"/>
      <c r="T47" s="87" t="s">
        <v>102</v>
      </c>
      <c r="U47" s="130">
        <v>89.8</v>
      </c>
      <c r="W47" s="133">
        <v>42489</v>
      </c>
      <c r="X47" s="10">
        <v>87.86</v>
      </c>
      <c r="Y47" s="10">
        <v>89.23</v>
      </c>
      <c r="Z47" s="10">
        <v>86.73</v>
      </c>
      <c r="AA47" s="10">
        <v>87.23</v>
      </c>
      <c r="AB47" s="95">
        <v>5221100</v>
      </c>
      <c r="AC47" s="10">
        <v>86.65</v>
      </c>
      <c r="AD47" s="2">
        <f t="shared" si="0"/>
        <v>2.5</v>
      </c>
      <c r="AE47" s="138">
        <f t="shared" si="1"/>
        <v>-1.4444949954504072E-2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95.200600000000009</v>
      </c>
      <c r="Q48" s="34"/>
      <c r="R48"/>
      <c r="T48" s="87" t="s">
        <v>103</v>
      </c>
      <c r="U48" s="130">
        <v>1.2701499999999999</v>
      </c>
      <c r="W48" s="133">
        <v>42488</v>
      </c>
      <c r="X48" s="10">
        <v>88.56</v>
      </c>
      <c r="Y48" s="10">
        <v>89.76</v>
      </c>
      <c r="Z48" s="10">
        <v>88.27</v>
      </c>
      <c r="AA48" s="10">
        <v>88.51</v>
      </c>
      <c r="AB48" s="95">
        <v>3863100</v>
      </c>
      <c r="AC48" s="10">
        <v>87.92</v>
      </c>
      <c r="AD48" s="2">
        <f t="shared" si="0"/>
        <v>1.4900000000000091</v>
      </c>
      <c r="AE48" s="138">
        <f t="shared" si="1"/>
        <v>-7.4508918491758003E-3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94.327200000000005</v>
      </c>
      <c r="Q49" s="34"/>
      <c r="R49"/>
      <c r="T49" s="87" t="s">
        <v>104</v>
      </c>
      <c r="U49" s="94" t="s">
        <v>387</v>
      </c>
      <c r="W49" s="133">
        <v>42487</v>
      </c>
      <c r="X49" s="10">
        <v>88.79</v>
      </c>
      <c r="Y49" s="10">
        <v>89.8</v>
      </c>
      <c r="Z49" s="10">
        <v>88.67</v>
      </c>
      <c r="AA49" s="10">
        <v>89.17</v>
      </c>
      <c r="AB49" s="95">
        <v>3851800</v>
      </c>
      <c r="AC49" s="10">
        <v>88.58</v>
      </c>
      <c r="AD49" s="2">
        <f t="shared" si="0"/>
        <v>1.1299999999999955</v>
      </c>
      <c r="AE49" s="138">
        <f t="shared" si="1"/>
        <v>4.6501077463989571E-3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93.453800000000015</v>
      </c>
      <c r="Q50" s="83"/>
      <c r="R50"/>
      <c r="T50" s="87"/>
      <c r="U50" s="130"/>
      <c r="W50" s="133">
        <v>42486</v>
      </c>
      <c r="X50" s="10">
        <v>87.26</v>
      </c>
      <c r="Y50" s="10">
        <v>88.84</v>
      </c>
      <c r="Z50" s="10">
        <v>87.11</v>
      </c>
      <c r="AA50" s="10">
        <v>88.76</v>
      </c>
      <c r="AB50" s="95">
        <v>4831700</v>
      </c>
      <c r="AC50" s="10">
        <v>88.17</v>
      </c>
      <c r="AD50" s="2">
        <f t="shared" si="0"/>
        <v>1.730000000000004</v>
      </c>
      <c r="AE50" s="138">
        <f t="shared" si="1"/>
        <v>1.3098931402964586E-2</v>
      </c>
    </row>
    <row r="51" spans="1:31" x14ac:dyDescent="0.25">
      <c r="O51" s="83">
        <v>1.06</v>
      </c>
      <c r="P51" s="83">
        <f t="shared" si="3"/>
        <v>92.580400000000012</v>
      </c>
      <c r="Q51" s="83"/>
      <c r="R51"/>
      <c r="T51" s="87" t="s">
        <v>105</v>
      </c>
      <c r="U51" s="130" t="s">
        <v>388</v>
      </c>
      <c r="W51" s="133">
        <v>42485</v>
      </c>
      <c r="X51" s="10">
        <v>89.09</v>
      </c>
      <c r="Y51" s="10">
        <v>89.3</v>
      </c>
      <c r="Z51" s="10">
        <v>86.89</v>
      </c>
      <c r="AA51" s="10">
        <v>87.61</v>
      </c>
      <c r="AB51" s="95">
        <v>4631700</v>
      </c>
      <c r="AC51" s="10">
        <v>87.03</v>
      </c>
      <c r="AD51" s="2">
        <f t="shared" si="0"/>
        <v>2.4099999999999966</v>
      </c>
      <c r="AE51" s="138">
        <f t="shared" si="1"/>
        <v>-2.2574123989218431E-2</v>
      </c>
    </row>
    <row r="52" spans="1:31" x14ac:dyDescent="0.25">
      <c r="O52" s="83">
        <v>1.05</v>
      </c>
      <c r="P52" s="83">
        <f t="shared" si="3"/>
        <v>91.707000000000008</v>
      </c>
      <c r="Q52" s="83"/>
      <c r="R52"/>
      <c r="T52" s="87" t="s">
        <v>106</v>
      </c>
      <c r="U52" s="130" t="s">
        <v>256</v>
      </c>
      <c r="W52" s="133">
        <v>42482</v>
      </c>
      <c r="X52" s="10">
        <v>88</v>
      </c>
      <c r="Y52" s="10">
        <v>89.91</v>
      </c>
      <c r="Z52" s="10">
        <v>87.81</v>
      </c>
      <c r="AA52" s="10">
        <v>89.63</v>
      </c>
      <c r="AB52" s="95">
        <v>7055800</v>
      </c>
      <c r="AC52" s="10">
        <v>89.04</v>
      </c>
      <c r="AD52" s="2">
        <f t="shared" si="0"/>
        <v>2.0999999999999943</v>
      </c>
      <c r="AE52" s="138">
        <f t="shared" si="1"/>
        <v>2.6516024902006219E-2</v>
      </c>
    </row>
    <row r="53" spans="1:31" x14ac:dyDescent="0.25">
      <c r="O53" s="83">
        <v>1.04</v>
      </c>
      <c r="P53" s="83">
        <f t="shared" si="3"/>
        <v>90.833600000000004</v>
      </c>
      <c r="Q53" s="83"/>
      <c r="R53"/>
      <c r="T53" s="87" t="s">
        <v>107</v>
      </c>
      <c r="U53" s="131">
        <v>1239906</v>
      </c>
      <c r="W53" s="133">
        <v>42481</v>
      </c>
      <c r="X53" s="10">
        <v>86.6</v>
      </c>
      <c r="Y53" s="10">
        <v>88.65</v>
      </c>
      <c r="Z53" s="10">
        <v>85.2</v>
      </c>
      <c r="AA53" s="10">
        <v>87.32</v>
      </c>
      <c r="AB53" s="95">
        <v>9851900</v>
      </c>
      <c r="AC53" s="10">
        <v>86.74</v>
      </c>
      <c r="AD53" s="2">
        <f t="shared" si="0"/>
        <v>3.4500000000000028</v>
      </c>
      <c r="AE53" s="138">
        <f t="shared" si="1"/>
        <v>4.142153920038405E-2</v>
      </c>
    </row>
    <row r="54" spans="1:31" x14ac:dyDescent="0.25">
      <c r="O54" s="83">
        <v>1.03</v>
      </c>
      <c r="P54" s="83">
        <f t="shared" si="3"/>
        <v>89.9602</v>
      </c>
      <c r="Q54" s="83"/>
      <c r="R54"/>
      <c r="T54" s="87" t="s">
        <v>110</v>
      </c>
      <c r="U54" s="131">
        <v>1815230</v>
      </c>
      <c r="W54" s="133">
        <v>42480</v>
      </c>
      <c r="X54" s="10">
        <v>82.73</v>
      </c>
      <c r="Y54" s="10">
        <v>84.61</v>
      </c>
      <c r="Z54" s="10">
        <v>82.2</v>
      </c>
      <c r="AA54" s="10">
        <v>83.85</v>
      </c>
      <c r="AB54" s="95">
        <v>6302600</v>
      </c>
      <c r="AC54" s="10">
        <v>83.29</v>
      </c>
      <c r="AD54" s="2">
        <f t="shared" si="0"/>
        <v>2.4099999999999966</v>
      </c>
      <c r="AE54" s="138">
        <f t="shared" si="1"/>
        <v>1.9586240665932397E-2</v>
      </c>
    </row>
    <row r="55" spans="1:31" x14ac:dyDescent="0.25">
      <c r="O55" s="83">
        <v>1.02</v>
      </c>
      <c r="P55" s="83">
        <f t="shared" si="3"/>
        <v>89.086800000000011</v>
      </c>
      <c r="Q55" s="83"/>
      <c r="R55"/>
      <c r="T55" s="87" t="s">
        <v>108</v>
      </c>
      <c r="U55" s="130" t="s">
        <v>389</v>
      </c>
      <c r="W55" s="133">
        <v>42479</v>
      </c>
      <c r="X55" s="10">
        <v>81.98</v>
      </c>
      <c r="Y55" s="10">
        <v>83.02</v>
      </c>
      <c r="Z55" s="10">
        <v>81.34</v>
      </c>
      <c r="AA55" s="10">
        <v>82.24</v>
      </c>
      <c r="AB55" s="95">
        <v>6959400</v>
      </c>
      <c r="AC55" s="10">
        <v>81.69</v>
      </c>
      <c r="AD55" s="2">
        <f t="shared" si="0"/>
        <v>1.6799999999999926</v>
      </c>
      <c r="AE55" s="138">
        <f t="shared" si="1"/>
        <v>1.6803584764749635E-2</v>
      </c>
    </row>
    <row r="56" spans="1:31" x14ac:dyDescent="0.25">
      <c r="O56" s="83">
        <v>1.01</v>
      </c>
      <c r="P56" s="83">
        <f t="shared" si="3"/>
        <v>88.213400000000007</v>
      </c>
      <c r="Q56" s="83"/>
      <c r="R56"/>
      <c r="T56" s="87" t="s">
        <v>111</v>
      </c>
      <c r="U56" s="130">
        <v>15.8</v>
      </c>
      <c r="W56" s="133">
        <v>42478</v>
      </c>
      <c r="X56" s="10">
        <v>79.98</v>
      </c>
      <c r="Y56" s="10">
        <v>82.04</v>
      </c>
      <c r="Z56" s="10">
        <v>78.62</v>
      </c>
      <c r="AA56" s="10">
        <v>80.88</v>
      </c>
      <c r="AB56" s="95">
        <v>7348100</v>
      </c>
      <c r="AC56" s="10">
        <v>80.34</v>
      </c>
      <c r="AD56" s="2">
        <f t="shared" si="0"/>
        <v>3.4200000000000017</v>
      </c>
      <c r="AE56" s="138">
        <f t="shared" si="1"/>
        <v>-4.0907400520638904E-3</v>
      </c>
    </row>
    <row r="57" spans="1:31" x14ac:dyDescent="0.25">
      <c r="O57" s="83">
        <v>1</v>
      </c>
      <c r="P57" s="83">
        <f t="shared" si="3"/>
        <v>87.34</v>
      </c>
      <c r="Q57" s="83"/>
      <c r="R57"/>
      <c r="T57" s="87" t="s">
        <v>112</v>
      </c>
      <c r="U57" s="130">
        <v>5.39</v>
      </c>
      <c r="W57" s="133">
        <v>42475</v>
      </c>
      <c r="X57" s="10">
        <v>82.19</v>
      </c>
      <c r="Y57" s="10">
        <v>82.42</v>
      </c>
      <c r="Z57" s="10">
        <v>81.02</v>
      </c>
      <c r="AA57" s="10">
        <v>81.209999999999994</v>
      </c>
      <c r="AB57" s="95">
        <v>3804000</v>
      </c>
      <c r="AC57" s="10">
        <v>80.67</v>
      </c>
      <c r="AD57" s="2">
        <f t="shared" si="0"/>
        <v>1.4000000000000057</v>
      </c>
      <c r="AE57" s="138">
        <f t="shared" si="1"/>
        <v>-1.3452366393542747E-2</v>
      </c>
    </row>
    <row r="58" spans="1:31" x14ac:dyDescent="0.25">
      <c r="O58" s="83">
        <v>0.99</v>
      </c>
      <c r="P58" s="83">
        <f t="shared" si="3"/>
        <v>86.4666</v>
      </c>
      <c r="Q58" s="83"/>
      <c r="R58"/>
      <c r="T58" s="87" t="s">
        <v>109</v>
      </c>
      <c r="U58" s="130" t="s">
        <v>390</v>
      </c>
      <c r="W58" s="133">
        <v>42474</v>
      </c>
      <c r="X58" s="10">
        <v>82.18</v>
      </c>
      <c r="Y58" s="10">
        <v>83.03</v>
      </c>
      <c r="Z58" s="10">
        <v>81.290000000000006</v>
      </c>
      <c r="AA58" s="10">
        <v>82.32</v>
      </c>
      <c r="AB58" s="95">
        <v>5102400</v>
      </c>
      <c r="AC58" s="10">
        <v>81.77</v>
      </c>
      <c r="AD58" s="2">
        <f t="shared" si="0"/>
        <v>1.7399999999999949</v>
      </c>
      <c r="AE58" s="138">
        <f t="shared" si="1"/>
        <v>7.2677999507266833E-3</v>
      </c>
    </row>
    <row r="59" spans="1:31" x14ac:dyDescent="0.25">
      <c r="O59" s="83">
        <v>0.98</v>
      </c>
      <c r="P59" s="83">
        <f t="shared" si="3"/>
        <v>85.593199999999996</v>
      </c>
      <c r="Q59" s="83"/>
      <c r="R59"/>
      <c r="W59" s="133">
        <v>42473</v>
      </c>
      <c r="X59" s="10">
        <v>80.67</v>
      </c>
      <c r="Y59" s="10">
        <v>82.15</v>
      </c>
      <c r="Z59" s="10">
        <v>80.17</v>
      </c>
      <c r="AA59" s="10">
        <v>81.72</v>
      </c>
      <c r="AB59" s="95">
        <v>4502000</v>
      </c>
      <c r="AC59" s="10">
        <v>81.180000000000007</v>
      </c>
      <c r="AD59" s="2">
        <f t="shared" si="0"/>
        <v>1.980000000000004</v>
      </c>
      <c r="AE59" s="138">
        <f t="shared" si="1"/>
        <v>2.6166097838452806E-2</v>
      </c>
    </row>
    <row r="60" spans="1:31" x14ac:dyDescent="0.25">
      <c r="O60" s="83">
        <v>0.97</v>
      </c>
      <c r="P60" s="83">
        <f t="shared" si="3"/>
        <v>84.719800000000006</v>
      </c>
      <c r="Q60" s="83"/>
      <c r="R60"/>
      <c r="W60" s="133">
        <v>42472</v>
      </c>
      <c r="X60" s="10">
        <v>78.33</v>
      </c>
      <c r="Y60" s="10">
        <v>80.260000000000005</v>
      </c>
      <c r="Z60" s="10">
        <v>78.19</v>
      </c>
      <c r="AA60" s="10">
        <v>79.64</v>
      </c>
      <c r="AB60" s="95">
        <v>4628400</v>
      </c>
      <c r="AC60" s="10">
        <v>79.11</v>
      </c>
      <c r="AD60" s="2">
        <f t="shared" si="0"/>
        <v>2.0700000000000074</v>
      </c>
      <c r="AE60" s="138">
        <f t="shared" si="1"/>
        <v>1.2025073557630828E-2</v>
      </c>
    </row>
    <row r="61" spans="1:31" x14ac:dyDescent="0.25">
      <c r="O61" s="83">
        <v>0.96</v>
      </c>
      <c r="P61" s="83">
        <f t="shared" si="3"/>
        <v>83.846400000000003</v>
      </c>
      <c r="Q61" s="83"/>
      <c r="R61"/>
      <c r="W61" s="133">
        <v>42471</v>
      </c>
      <c r="X61" s="10">
        <v>79.14</v>
      </c>
      <c r="Y61" s="10">
        <v>80.510000000000005</v>
      </c>
      <c r="Z61" s="10">
        <v>78.58</v>
      </c>
      <c r="AA61" s="10">
        <v>78.69</v>
      </c>
      <c r="AB61" s="95">
        <v>4109600</v>
      </c>
      <c r="AC61" s="10">
        <v>78.17</v>
      </c>
      <c r="AD61" s="2">
        <f t="shared" si="0"/>
        <v>1.9300000000000068</v>
      </c>
      <c r="AE61" s="138">
        <f t="shared" si="1"/>
        <v>-5.9766022380467465E-3</v>
      </c>
    </row>
    <row r="62" spans="1:31" x14ac:dyDescent="0.25">
      <c r="O62" s="83">
        <v>0.95</v>
      </c>
      <c r="P62" s="83">
        <f t="shared" si="3"/>
        <v>82.972999999999999</v>
      </c>
      <c r="Q62" s="83"/>
      <c r="R62"/>
      <c r="W62" s="133">
        <v>42468</v>
      </c>
      <c r="X62" s="10">
        <v>78.66</v>
      </c>
      <c r="Y62" s="10">
        <v>80.58</v>
      </c>
      <c r="Z62" s="10">
        <v>78.319999999999993</v>
      </c>
      <c r="AA62" s="10">
        <v>79.17</v>
      </c>
      <c r="AB62" s="95">
        <v>4211200</v>
      </c>
      <c r="AC62" s="10">
        <v>78.64</v>
      </c>
      <c r="AD62" s="2">
        <f t="shared" si="0"/>
        <v>2.2600000000000051</v>
      </c>
      <c r="AE62" s="138">
        <f t="shared" si="1"/>
        <v>1.4971605575632374E-2</v>
      </c>
    </row>
    <row r="63" spans="1:31" x14ac:dyDescent="0.25">
      <c r="O63" s="83">
        <v>0.94</v>
      </c>
      <c r="P63" s="83">
        <f t="shared" si="3"/>
        <v>82.099599999999995</v>
      </c>
      <c r="Q63" s="83"/>
      <c r="R63"/>
      <c r="T63" s="86"/>
      <c r="W63" s="133">
        <v>42467</v>
      </c>
      <c r="X63" s="10">
        <v>77.959999999999994</v>
      </c>
      <c r="Y63" s="10">
        <v>78.67</v>
      </c>
      <c r="Z63" s="10">
        <v>77.42</v>
      </c>
      <c r="AA63" s="10">
        <v>78</v>
      </c>
      <c r="AB63" s="95">
        <v>4246100</v>
      </c>
      <c r="AC63" s="10">
        <v>77.48</v>
      </c>
      <c r="AD63" s="2">
        <f t="shared" si="0"/>
        <v>1.25</v>
      </c>
      <c r="AE63" s="138">
        <f t="shared" si="1"/>
        <v>-4.4969805987408185E-3</v>
      </c>
    </row>
    <row r="64" spans="1:31" x14ac:dyDescent="0.25">
      <c r="O64" s="83">
        <v>0.93</v>
      </c>
      <c r="P64" s="83">
        <f t="shared" si="3"/>
        <v>81.226200000000006</v>
      </c>
      <c r="Q64" s="83"/>
      <c r="R64"/>
      <c r="S64" s="86"/>
      <c r="T64"/>
      <c r="W64" s="133">
        <v>42466</v>
      </c>
      <c r="X64" s="10">
        <v>78.349999999999994</v>
      </c>
      <c r="Y64" s="10">
        <v>78.53</v>
      </c>
      <c r="Z64" s="10">
        <v>77.37</v>
      </c>
      <c r="AA64" s="10">
        <v>78.349999999999994</v>
      </c>
      <c r="AB64" s="95">
        <v>4374000</v>
      </c>
      <c r="AC64" s="10">
        <v>77.83</v>
      </c>
      <c r="AD64" s="2">
        <f t="shared" si="0"/>
        <v>1.1599999999999966</v>
      </c>
      <c r="AE64" s="138">
        <f t="shared" si="1"/>
        <v>-3.4571062740076375E-3</v>
      </c>
    </row>
    <row r="65" spans="15:31" x14ac:dyDescent="0.25">
      <c r="O65" s="83">
        <v>0.92</v>
      </c>
      <c r="P65" s="83">
        <f t="shared" si="3"/>
        <v>80.352800000000002</v>
      </c>
      <c r="Q65" s="83"/>
      <c r="R65"/>
      <c r="S65" s="86"/>
      <c r="T65"/>
      <c r="W65" s="133">
        <v>42465</v>
      </c>
      <c r="X65" s="10">
        <v>77.55</v>
      </c>
      <c r="Y65" s="10">
        <v>78.98</v>
      </c>
      <c r="Z65" s="10">
        <v>77.290000000000006</v>
      </c>
      <c r="AA65" s="10">
        <v>78.62</v>
      </c>
      <c r="AB65" s="95">
        <v>3614300</v>
      </c>
      <c r="AC65" s="10">
        <v>78.099999999999994</v>
      </c>
      <c r="AD65" s="2">
        <f t="shared" si="0"/>
        <v>1.6899999999999977</v>
      </c>
      <c r="AE65" s="138">
        <f t="shared" si="1"/>
        <v>3.5980467746081768E-3</v>
      </c>
    </row>
    <row r="66" spans="15:31" x14ac:dyDescent="0.25">
      <c r="O66" s="83">
        <v>0.91</v>
      </c>
      <c r="P66" s="83">
        <f t="shared" si="3"/>
        <v>79.479400000000012</v>
      </c>
      <c r="Q66" s="83"/>
      <c r="R66"/>
      <c r="S66" s="86"/>
      <c r="T66"/>
      <c r="W66" s="133">
        <v>42464</v>
      </c>
      <c r="X66" s="10">
        <v>78.72</v>
      </c>
      <c r="Y66" s="10">
        <v>80.02</v>
      </c>
      <c r="Z66" s="10">
        <v>78.17</v>
      </c>
      <c r="AA66" s="10">
        <v>78.34</v>
      </c>
      <c r="AB66" s="95">
        <v>3464800</v>
      </c>
      <c r="AC66" s="10">
        <v>77.819999999999993</v>
      </c>
      <c r="AD66" s="2">
        <f t="shared" si="0"/>
        <v>1.8499999999999943</v>
      </c>
      <c r="AE66" s="138">
        <f t="shared" si="1"/>
        <v>-7.3979591836735858E-3</v>
      </c>
    </row>
    <row r="67" spans="15:31" x14ac:dyDescent="0.25">
      <c r="O67" s="83">
        <v>0.9</v>
      </c>
      <c r="P67" s="83">
        <f t="shared" si="3"/>
        <v>78.606000000000009</v>
      </c>
      <c r="Q67" s="83"/>
      <c r="R67"/>
      <c r="S67" s="86"/>
      <c r="T67"/>
      <c r="W67" s="133">
        <v>42461</v>
      </c>
      <c r="X67" s="10">
        <v>78.819999999999993</v>
      </c>
      <c r="Y67" s="10">
        <v>79.42</v>
      </c>
      <c r="Z67" s="10">
        <v>78.03</v>
      </c>
      <c r="AA67" s="10">
        <v>78.92</v>
      </c>
      <c r="AB67" s="95">
        <v>4232900</v>
      </c>
      <c r="AC67" s="10">
        <v>78.400000000000006</v>
      </c>
      <c r="AD67" s="2">
        <f>Y67-Z67</f>
        <v>1.3900000000000006</v>
      </c>
      <c r="AE67" s="138">
        <f>AC67/AC68-1</f>
        <v>-7.8461149076182179E-3</v>
      </c>
    </row>
    <row r="68" spans="15:31" x14ac:dyDescent="0.25">
      <c r="W68" s="133">
        <v>42460</v>
      </c>
      <c r="X68" s="10">
        <v>80.290000000000006</v>
      </c>
      <c r="Y68" s="10">
        <v>80.709999999999994</v>
      </c>
      <c r="Z68" s="10">
        <v>78.540000000000006</v>
      </c>
      <c r="AA68" s="10">
        <v>79.55</v>
      </c>
      <c r="AB68" s="95">
        <v>5116800</v>
      </c>
      <c r="AC68" s="10">
        <v>79.02</v>
      </c>
      <c r="AD68" s="2">
        <f>Y68-Z68</f>
        <v>2.1699999999999875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9" priority="11">
      <formula>F24&gt;0</formula>
    </cfRule>
    <cfRule type="expression" dxfId="388" priority="12">
      <formula>F24&lt;0</formula>
    </cfRule>
  </conditionalFormatting>
  <conditionalFormatting sqref="H27:H30">
    <cfRule type="expression" dxfId="387" priority="9">
      <formula>H27&gt;0</formula>
    </cfRule>
    <cfRule type="expression" dxfId="386" priority="10">
      <formula>H27&lt;0</formula>
    </cfRule>
  </conditionalFormatting>
  <conditionalFormatting sqref="F25">
    <cfRule type="expression" dxfId="385" priority="7">
      <formula>F25&gt;0</formula>
    </cfRule>
    <cfRule type="expression" dxfId="384" priority="8">
      <formula>F25&lt;0</formula>
    </cfRule>
  </conditionalFormatting>
  <conditionalFormatting sqref="H24:H26">
    <cfRule type="expression" dxfId="383" priority="5">
      <formula>H24&gt;0</formula>
    </cfRule>
    <cfRule type="expression" dxfId="382" priority="6">
      <formula>H24&lt;0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42552</v>
      </c>
      <c r="X2" s="386">
        <v>209.48</v>
      </c>
      <c r="Y2" s="40">
        <v>210.49</v>
      </c>
      <c r="Z2" s="40">
        <v>209.29</v>
      </c>
      <c r="AA2" s="386">
        <v>209.92</v>
      </c>
      <c r="AB2" s="95">
        <v>97930200</v>
      </c>
      <c r="AC2" s="257">
        <v>209.92</v>
      </c>
      <c r="AD2" s="2">
        <f>Y2-Z2</f>
        <v>1.2000000000000171</v>
      </c>
      <c r="AE2" s="138">
        <f>AC2/AC3-1</f>
        <v>2.1004391827381674E-3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209.92080000000001</v>
      </c>
      <c r="T3" s="121"/>
      <c r="W3" s="94">
        <v>42551</v>
      </c>
      <c r="X3" s="386">
        <v>207.21</v>
      </c>
      <c r="Y3" s="40">
        <v>209.54</v>
      </c>
      <c r="Z3" s="40">
        <v>206.56</v>
      </c>
      <c r="AA3" s="386">
        <v>209.48</v>
      </c>
      <c r="AB3" s="95">
        <v>165021900</v>
      </c>
      <c r="AC3" s="257">
        <v>209.48</v>
      </c>
      <c r="AD3" s="2">
        <f>Y3-Z3</f>
        <v>2.9799999999999898</v>
      </c>
      <c r="AE3" s="138">
        <f>AC3/AC4-1</f>
        <v>1.3645601471015123E-2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209.92080000000001</v>
      </c>
      <c r="T4" s="121"/>
      <c r="W4" s="94">
        <v>42550</v>
      </c>
      <c r="X4" s="386">
        <v>204.84</v>
      </c>
      <c r="Y4" s="40">
        <v>206.93</v>
      </c>
      <c r="Z4" s="40">
        <v>204.72</v>
      </c>
      <c r="AA4" s="386">
        <v>206.66</v>
      </c>
      <c r="AB4" s="95">
        <v>137328600</v>
      </c>
      <c r="AC4" s="257">
        <v>206.66</v>
      </c>
      <c r="AD4" s="2">
        <f t="shared" ref="AD4:AD67" si="0">Y4-Z4</f>
        <v>2.210000000000008</v>
      </c>
      <c r="AE4" s="138">
        <f t="shared" ref="AE4:AE67" si="1">AC4/AC5-1</f>
        <v>1.7027559055118102E-2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42549</v>
      </c>
      <c r="X5" s="386">
        <v>201.48</v>
      </c>
      <c r="Y5" s="40">
        <v>203.23</v>
      </c>
      <c r="Z5" s="40">
        <v>201.12</v>
      </c>
      <c r="AA5" s="386">
        <v>203.2</v>
      </c>
      <c r="AB5" s="95">
        <v>159382400</v>
      </c>
      <c r="AC5" s="257">
        <v>203.2</v>
      </c>
      <c r="AD5" s="2">
        <f t="shared" si="0"/>
        <v>2.1099999999999852</v>
      </c>
      <c r="AE5" s="138">
        <f t="shared" si="1"/>
        <v>1.8036072144288484E-2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42548</v>
      </c>
      <c r="X6" s="386">
        <v>201.59</v>
      </c>
      <c r="Y6" s="40">
        <v>201.6</v>
      </c>
      <c r="Z6" s="40">
        <v>198.65</v>
      </c>
      <c r="AA6" s="386">
        <v>199.6</v>
      </c>
      <c r="AB6" s="95">
        <v>230775800</v>
      </c>
      <c r="AC6" s="257">
        <v>199.6</v>
      </c>
      <c r="AD6" s="2">
        <f t="shared" si="0"/>
        <v>2.9499999999999886</v>
      </c>
      <c r="AE6" s="138">
        <f t="shared" si="1"/>
        <v>-1.790986026372765E-2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42545</v>
      </c>
      <c r="X7" s="386">
        <v>203.63</v>
      </c>
      <c r="Y7" s="40">
        <v>210.85</v>
      </c>
      <c r="Z7" s="40">
        <v>202.72</v>
      </c>
      <c r="AA7" s="386">
        <v>203.24</v>
      </c>
      <c r="AB7" s="95">
        <v>333444400</v>
      </c>
      <c r="AC7" s="257">
        <v>203.24</v>
      </c>
      <c r="AD7" s="2">
        <f t="shared" si="0"/>
        <v>8.1299999999999955</v>
      </c>
      <c r="AE7" s="138">
        <f t="shared" si="1"/>
        <v>-3.5909112470945415E-2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42544</v>
      </c>
      <c r="X8" s="386">
        <v>209.81</v>
      </c>
      <c r="Y8" s="40">
        <v>210.87</v>
      </c>
      <c r="Z8" s="40">
        <v>209.27</v>
      </c>
      <c r="AA8" s="386">
        <v>210.81</v>
      </c>
      <c r="AB8" s="95">
        <v>102731400</v>
      </c>
      <c r="AC8" s="257">
        <v>210.81</v>
      </c>
      <c r="AD8" s="2">
        <f t="shared" si="0"/>
        <v>1.5999999999999943</v>
      </c>
      <c r="AE8" s="138">
        <f t="shared" si="1"/>
        <v>1.302258529553102E-2</v>
      </c>
    </row>
    <row r="9" spans="1:40" x14ac:dyDescent="0.25">
      <c r="O9" s="11" t="s">
        <v>253</v>
      </c>
      <c r="P9"/>
      <c r="Q9" s="138">
        <f>IF(Q2=0, 0, Q8/Q6)</f>
        <v>0</v>
      </c>
      <c r="W9" s="94">
        <v>42543</v>
      </c>
      <c r="X9" s="386">
        <v>208.65</v>
      </c>
      <c r="Y9" s="40">
        <v>209.5</v>
      </c>
      <c r="Z9" s="40">
        <v>207.93</v>
      </c>
      <c r="AA9" s="386">
        <v>208.1</v>
      </c>
      <c r="AB9" s="95">
        <v>95560500</v>
      </c>
      <c r="AC9" s="257">
        <v>208.1</v>
      </c>
      <c r="AD9" s="2">
        <f t="shared" si="0"/>
        <v>1.5699999999999932</v>
      </c>
      <c r="AE9" s="138">
        <f t="shared" si="1"/>
        <v>-1.6311648436000414E-3</v>
      </c>
      <c r="AK9" s="245"/>
      <c r="AN9" s="245"/>
    </row>
    <row r="10" spans="1:40" ht="12.75" customHeight="1" x14ac:dyDescent="0.25">
      <c r="O10" s="11" t="s">
        <v>252</v>
      </c>
      <c r="Q10" s="2">
        <f>M37</f>
        <v>160.82999999999993</v>
      </c>
      <c r="W10" s="94">
        <v>42542</v>
      </c>
      <c r="X10" s="386">
        <v>208.3</v>
      </c>
      <c r="Y10" s="40">
        <v>208.92</v>
      </c>
      <c r="Z10" s="40">
        <v>207.78</v>
      </c>
      <c r="AA10" s="386">
        <v>208.44</v>
      </c>
      <c r="AB10" s="95">
        <v>72461700</v>
      </c>
      <c r="AC10" s="257">
        <v>208.44</v>
      </c>
      <c r="AD10" s="2">
        <f t="shared" si="0"/>
        <v>1.1399999999999864</v>
      </c>
      <c r="AE10" s="138">
        <f t="shared" si="1"/>
        <v>2.8385855184027697E-3</v>
      </c>
    </row>
    <row r="11" spans="1:40" x14ac:dyDescent="0.25">
      <c r="O11" s="11" t="s">
        <v>186</v>
      </c>
      <c r="Q11" s="138">
        <v>0</v>
      </c>
      <c r="W11" s="94">
        <v>42541</v>
      </c>
      <c r="X11" s="386">
        <v>208.82</v>
      </c>
      <c r="Y11" s="40">
        <v>209.61</v>
      </c>
      <c r="Z11" s="40">
        <v>207.75</v>
      </c>
      <c r="AA11" s="386">
        <v>207.85</v>
      </c>
      <c r="AB11" s="95">
        <v>82789600</v>
      </c>
      <c r="AC11" s="257">
        <v>207.85</v>
      </c>
      <c r="AD11" s="2">
        <f t="shared" si="0"/>
        <v>1.8600000000000136</v>
      </c>
      <c r="AE11" s="138">
        <f t="shared" si="1"/>
        <v>6.4400542320355303E-3</v>
      </c>
      <c r="AK11" s="245"/>
      <c r="AN11" s="245"/>
    </row>
    <row r="12" spans="1:40" x14ac:dyDescent="0.25">
      <c r="W12" s="94">
        <v>42538</v>
      </c>
      <c r="X12" s="386">
        <v>207.17</v>
      </c>
      <c r="Y12" s="40">
        <v>207.2</v>
      </c>
      <c r="Z12" s="40">
        <v>205.75</v>
      </c>
      <c r="AA12" s="386">
        <v>206.52</v>
      </c>
      <c r="AB12" s="95">
        <v>117055700</v>
      </c>
      <c r="AC12" s="257">
        <v>206.52</v>
      </c>
      <c r="AD12" s="2">
        <f t="shared" si="0"/>
        <v>1.4499999999999886</v>
      </c>
      <c r="AE12" s="138" t="e">
        <f t="shared" si="1"/>
        <v>#DIV/0!</v>
      </c>
    </row>
    <row r="13" spans="1:40" x14ac:dyDescent="0.25">
      <c r="W13" s="94">
        <v>42538</v>
      </c>
      <c r="X13" s="386" t="s">
        <v>305</v>
      </c>
      <c r="Y13" s="40"/>
      <c r="Z13" s="40"/>
      <c r="AA13" s="386"/>
      <c r="AB13" s="95"/>
      <c r="AC13" s="257"/>
      <c r="AD13" s="2">
        <f t="shared" si="0"/>
        <v>0</v>
      </c>
      <c r="AE13" s="138">
        <f t="shared" si="1"/>
        <v>-1</v>
      </c>
      <c r="AK13" s="245"/>
      <c r="AN13" s="245"/>
    </row>
    <row r="14" spans="1:40" x14ac:dyDescent="0.25">
      <c r="T14" s="84"/>
      <c r="U14" s="11"/>
      <c r="W14" s="94">
        <v>42537</v>
      </c>
      <c r="X14" s="386">
        <v>207.75</v>
      </c>
      <c r="Y14" s="40">
        <v>208.57</v>
      </c>
      <c r="Z14" s="40">
        <v>205.59</v>
      </c>
      <c r="AA14" s="386">
        <v>208.37</v>
      </c>
      <c r="AB14" s="95">
        <v>149533100</v>
      </c>
      <c r="AC14" s="257">
        <v>207.29</v>
      </c>
      <c r="AD14" s="2">
        <f t="shared" si="0"/>
        <v>2.9799999999999898</v>
      </c>
      <c r="AE14" s="138">
        <f t="shared" si="1"/>
        <v>2.9514224888715912E-3</v>
      </c>
    </row>
    <row r="15" spans="1:40" x14ac:dyDescent="0.25">
      <c r="W15" s="94">
        <v>42536</v>
      </c>
      <c r="X15" s="386">
        <v>208.04</v>
      </c>
      <c r="Y15" s="40">
        <v>209.36</v>
      </c>
      <c r="Z15" s="40">
        <v>207.53</v>
      </c>
      <c r="AA15" s="386">
        <v>207.75</v>
      </c>
      <c r="AB15" s="95">
        <v>109124500</v>
      </c>
      <c r="AC15" s="257">
        <v>206.68</v>
      </c>
      <c r="AD15" s="2">
        <f t="shared" si="0"/>
        <v>1.8300000000000125</v>
      </c>
      <c r="AE15" s="138">
        <f t="shared" si="1"/>
        <v>-1.3529184383456183E-3</v>
      </c>
      <c r="AK15" s="245"/>
      <c r="AN15" s="245"/>
    </row>
    <row r="16" spans="1:40" x14ac:dyDescent="0.25">
      <c r="W16" s="94">
        <v>42535</v>
      </c>
      <c r="X16" s="386">
        <v>208</v>
      </c>
      <c r="Y16" s="40">
        <v>208.74</v>
      </c>
      <c r="Z16" s="40">
        <v>206.92</v>
      </c>
      <c r="AA16" s="386">
        <v>208.04</v>
      </c>
      <c r="AB16" s="95">
        <v>125059300</v>
      </c>
      <c r="AC16" s="257">
        <v>206.96</v>
      </c>
      <c r="AD16" s="2">
        <f t="shared" si="0"/>
        <v>1.8200000000000216</v>
      </c>
      <c r="AE16" s="138">
        <f t="shared" si="1"/>
        <v>-1.9771423060230831E-3</v>
      </c>
    </row>
    <row r="17" spans="1:40" x14ac:dyDescent="0.25">
      <c r="W17" s="94">
        <v>42534</v>
      </c>
      <c r="X17" s="386">
        <v>209.36</v>
      </c>
      <c r="Y17" s="40">
        <v>210.37</v>
      </c>
      <c r="Z17" s="40">
        <v>208.35</v>
      </c>
      <c r="AA17" s="386">
        <v>208.45</v>
      </c>
      <c r="AB17" s="95">
        <v>117751200</v>
      </c>
      <c r="AC17" s="257">
        <v>207.37</v>
      </c>
      <c r="AD17" s="2">
        <f t="shared" si="0"/>
        <v>2.0200000000000102</v>
      </c>
      <c r="AE17" s="138">
        <f t="shared" si="1"/>
        <v>-7.7040865154559546E-3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42531</v>
      </c>
      <c r="X18" s="386">
        <v>210.46</v>
      </c>
      <c r="Y18" s="40">
        <v>210.86</v>
      </c>
      <c r="Z18" s="40">
        <v>209.43</v>
      </c>
      <c r="AA18" s="386">
        <v>210.07</v>
      </c>
      <c r="AB18" s="95">
        <v>113829200</v>
      </c>
      <c r="AC18" s="257">
        <v>208.98</v>
      </c>
      <c r="AD18" s="2">
        <f t="shared" si="0"/>
        <v>1.4300000000000068</v>
      </c>
      <c r="AE18" s="138">
        <f t="shared" si="1"/>
        <v>-9.4795715233670919E-3</v>
      </c>
    </row>
    <row r="19" spans="1:40" x14ac:dyDescent="0.25">
      <c r="W19" s="94">
        <v>42530</v>
      </c>
      <c r="X19" s="386">
        <v>211.51</v>
      </c>
      <c r="Y19" s="40">
        <v>212.22</v>
      </c>
      <c r="Z19" s="40">
        <v>211.19</v>
      </c>
      <c r="AA19" s="386">
        <v>212.08</v>
      </c>
      <c r="AB19" s="95">
        <v>73786900</v>
      </c>
      <c r="AC19" s="257">
        <v>210.98</v>
      </c>
      <c r="AD19" s="2">
        <f t="shared" si="0"/>
        <v>1.0300000000000011</v>
      </c>
      <c r="AE19" s="138">
        <f t="shared" si="1"/>
        <v>-1.3726511099542149E-3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42529</v>
      </c>
      <c r="X20" s="386">
        <v>211.84</v>
      </c>
      <c r="Y20" s="40">
        <v>212.52</v>
      </c>
      <c r="Z20" s="40">
        <v>211.69</v>
      </c>
      <c r="AA20" s="386">
        <v>212.37</v>
      </c>
      <c r="AB20" s="95">
        <v>66170900</v>
      </c>
      <c r="AC20" s="257">
        <v>211.27</v>
      </c>
      <c r="AD20" s="2">
        <f t="shared" si="0"/>
        <v>0.83000000000001251</v>
      </c>
      <c r="AE20" s="138">
        <f t="shared" si="1"/>
        <v>3.2766644505650699E-3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42528</v>
      </c>
      <c r="X21" s="386">
        <v>211.53</v>
      </c>
      <c r="Y21" s="40">
        <v>212.34</v>
      </c>
      <c r="Z21" s="40">
        <v>211.5</v>
      </c>
      <c r="AA21" s="386">
        <v>211.68</v>
      </c>
      <c r="AB21" s="95">
        <v>60974800</v>
      </c>
      <c r="AC21" s="257">
        <v>210.58</v>
      </c>
      <c r="AD21" s="2">
        <f t="shared" si="0"/>
        <v>0.84000000000000341</v>
      </c>
      <c r="AE21" s="138">
        <f t="shared" si="1"/>
        <v>1.5219252354228274E-3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42527</v>
      </c>
      <c r="X22" s="386">
        <v>210.7</v>
      </c>
      <c r="Y22" s="40">
        <v>211.77</v>
      </c>
      <c r="Z22" s="40">
        <v>210.51</v>
      </c>
      <c r="AA22" s="386">
        <v>211.35</v>
      </c>
      <c r="AB22" s="95">
        <v>64887000</v>
      </c>
      <c r="AC22" s="257">
        <v>210.26</v>
      </c>
      <c r="AD22" s="2">
        <f t="shared" si="0"/>
        <v>1.2600000000000193</v>
      </c>
      <c r="AE22" s="138">
        <f t="shared" si="1"/>
        <v>5.1149672546488834E-3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42524</v>
      </c>
      <c r="X23" s="386">
        <v>210.25</v>
      </c>
      <c r="Y23" s="40">
        <v>210.69</v>
      </c>
      <c r="Z23" s="40">
        <v>208.86</v>
      </c>
      <c r="AA23" s="386">
        <v>210.28</v>
      </c>
      <c r="AB23" s="95">
        <v>101757100</v>
      </c>
      <c r="AC23" s="257">
        <v>209.19</v>
      </c>
      <c r="AD23" s="2">
        <f t="shared" si="0"/>
        <v>1.8299999999999841</v>
      </c>
      <c r="AE23" s="138">
        <f t="shared" si="1"/>
        <v>-3.0025736345439258E-3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42523</v>
      </c>
      <c r="X24" s="386">
        <v>209.8</v>
      </c>
      <c r="Y24" s="40">
        <v>210.93</v>
      </c>
      <c r="Z24" s="40">
        <v>209.24</v>
      </c>
      <c r="AA24" s="386">
        <v>210.91</v>
      </c>
      <c r="AB24" s="95">
        <v>63044700</v>
      </c>
      <c r="AC24" s="257">
        <v>209.82</v>
      </c>
      <c r="AD24" s="2">
        <f t="shared" si="0"/>
        <v>1.6899999999999977</v>
      </c>
      <c r="AE24" s="138">
        <f t="shared" si="1"/>
        <v>3.0595659240844064E-3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42522</v>
      </c>
      <c r="X25" s="386">
        <v>209.12</v>
      </c>
      <c r="Y25" s="40">
        <v>210.48</v>
      </c>
      <c r="Z25" s="40">
        <v>208.89</v>
      </c>
      <c r="AA25" s="386">
        <v>210.27</v>
      </c>
      <c r="AB25" s="95">
        <v>69936200</v>
      </c>
      <c r="AC25" s="257">
        <v>209.18</v>
      </c>
      <c r="AD25" s="2">
        <f t="shared" si="0"/>
        <v>1.5900000000000034</v>
      </c>
      <c r="AE25" s="138">
        <f t="shared" si="1"/>
        <v>2.0598802395210836E-3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42521</v>
      </c>
      <c r="X26" s="386">
        <v>210.56</v>
      </c>
      <c r="Y26" s="40">
        <v>210.69</v>
      </c>
      <c r="Z26" s="40">
        <v>209.18</v>
      </c>
      <c r="AA26" s="386">
        <v>209.84</v>
      </c>
      <c r="AB26" s="95">
        <v>109879400</v>
      </c>
      <c r="AC26" s="257">
        <v>208.75</v>
      </c>
      <c r="AD26" s="2">
        <f t="shared" si="0"/>
        <v>1.5099999999999909</v>
      </c>
      <c r="AE26" s="138">
        <f t="shared" si="1"/>
        <v>-1.9125029882859357E-3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42517</v>
      </c>
      <c r="X27" s="386">
        <v>209.53</v>
      </c>
      <c r="Y27" s="40">
        <v>210.25</v>
      </c>
      <c r="Z27" s="40">
        <v>209.47</v>
      </c>
      <c r="AA27" s="386">
        <v>210.24</v>
      </c>
      <c r="AB27" s="95">
        <v>64211200</v>
      </c>
      <c r="AC27" s="257">
        <v>209.15</v>
      </c>
      <c r="AD27" s="2">
        <f t="shared" si="0"/>
        <v>0.78000000000000114</v>
      </c>
      <c r="AE27" s="138">
        <f t="shared" si="1"/>
        <v>4.2735042735042583E-3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42516</v>
      </c>
      <c r="X28" s="386">
        <v>209.44</v>
      </c>
      <c r="Y28" s="40">
        <v>209.71</v>
      </c>
      <c r="Z28" s="40">
        <v>208.97</v>
      </c>
      <c r="AA28" s="386">
        <v>209.34</v>
      </c>
      <c r="AB28" s="95">
        <v>55280700</v>
      </c>
      <c r="AC28" s="257">
        <v>208.26</v>
      </c>
      <c r="AD28" s="2">
        <f t="shared" si="0"/>
        <v>0.74000000000000909</v>
      </c>
      <c r="AE28" s="138">
        <f t="shared" si="1"/>
        <v>2.881844380404619E-4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42515</v>
      </c>
      <c r="X29" s="386">
        <v>208.67</v>
      </c>
      <c r="Y29" s="40">
        <v>209.77</v>
      </c>
      <c r="Z29" s="40">
        <v>207.87</v>
      </c>
      <c r="AA29" s="386">
        <v>209.28</v>
      </c>
      <c r="AB29" s="95">
        <v>76621400</v>
      </c>
      <c r="AC29" s="257">
        <v>208.2</v>
      </c>
      <c r="AD29" s="2">
        <f t="shared" si="0"/>
        <v>1.9000000000000057</v>
      </c>
      <c r="AE29" s="138">
        <f t="shared" si="1"/>
        <v>6.8185115334395974E-3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42514</v>
      </c>
      <c r="X30" s="386">
        <v>206.17</v>
      </c>
      <c r="Y30" s="40">
        <v>208.24</v>
      </c>
      <c r="Z30" s="40">
        <v>206.14</v>
      </c>
      <c r="AA30" s="386">
        <v>207.87</v>
      </c>
      <c r="AB30" s="95">
        <v>93537800</v>
      </c>
      <c r="AC30" s="257">
        <v>206.79</v>
      </c>
      <c r="AD30" s="2">
        <f t="shared" si="0"/>
        <v>2.1000000000000227</v>
      </c>
      <c r="AE30" s="138">
        <f t="shared" si="1"/>
        <v>1.2931667891256327E-2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42513</v>
      </c>
      <c r="X31" s="386">
        <v>205.51</v>
      </c>
      <c r="Y31" s="40">
        <v>205.84</v>
      </c>
      <c r="Z31" s="40">
        <v>204.99</v>
      </c>
      <c r="AA31" s="386">
        <v>205.21</v>
      </c>
      <c r="AB31" s="95">
        <v>58682600</v>
      </c>
      <c r="AC31" s="257">
        <v>204.15</v>
      </c>
      <c r="AD31" s="2">
        <f t="shared" si="0"/>
        <v>0.84999999999999432</v>
      </c>
      <c r="AE31" s="138">
        <f t="shared" si="1"/>
        <v>-1.3696619869881799E-3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42510</v>
      </c>
      <c r="X32" s="386">
        <v>204.92</v>
      </c>
      <c r="Y32" s="40">
        <v>206.1</v>
      </c>
      <c r="Z32" s="40">
        <v>204.86</v>
      </c>
      <c r="AA32" s="386">
        <v>205.49</v>
      </c>
      <c r="AB32" s="95">
        <v>104990400</v>
      </c>
      <c r="AC32" s="257">
        <v>204.43</v>
      </c>
      <c r="AD32" s="2">
        <f t="shared" si="0"/>
        <v>1.2399999999999807</v>
      </c>
      <c r="AE32" s="138">
        <f t="shared" si="1"/>
        <v>6.3503002855174184E-3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42509</v>
      </c>
      <c r="X33" s="386">
        <v>204.06</v>
      </c>
      <c r="Y33" s="40">
        <v>204.54</v>
      </c>
      <c r="Z33" s="40">
        <v>202.78</v>
      </c>
      <c r="AA33" s="386">
        <v>204.2</v>
      </c>
      <c r="AB33" s="95">
        <v>115430500</v>
      </c>
      <c r="AC33" s="257">
        <v>203.14</v>
      </c>
      <c r="AD33" s="2">
        <f t="shared" si="0"/>
        <v>1.7599999999999909</v>
      </c>
      <c r="AE33" s="138">
        <f t="shared" si="1"/>
        <v>-3.4829531518273393E-3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42508</v>
      </c>
      <c r="X34" s="386">
        <v>204.44</v>
      </c>
      <c r="Y34" s="40">
        <v>206.3</v>
      </c>
      <c r="Z34" s="40">
        <v>203.63</v>
      </c>
      <c r="AA34" s="386">
        <v>204.91</v>
      </c>
      <c r="AB34" s="95">
        <v>123493400</v>
      </c>
      <c r="AC34" s="257">
        <v>203.85</v>
      </c>
      <c r="AD34" s="2">
        <f t="shared" si="0"/>
        <v>2.6700000000000159</v>
      </c>
      <c r="AE34" s="138">
        <f t="shared" si="1"/>
        <v>2.9442072721930224E-4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42507</v>
      </c>
      <c r="X35" s="386">
        <v>206.46</v>
      </c>
      <c r="Y35" s="40">
        <v>206.8</v>
      </c>
      <c r="Z35" s="40">
        <v>204.23</v>
      </c>
      <c r="AA35" s="386">
        <v>204.85</v>
      </c>
      <c r="AB35" s="95">
        <v>114924900</v>
      </c>
      <c r="AC35" s="257">
        <v>203.79</v>
      </c>
      <c r="AD35" s="2">
        <f t="shared" si="0"/>
        <v>2.5700000000000216</v>
      </c>
      <c r="AE35" s="138">
        <f t="shared" si="1"/>
        <v>-9.333527781828832E-3</v>
      </c>
    </row>
    <row r="36" spans="1:31" x14ac:dyDescent="0.25">
      <c r="W36" s="94">
        <v>42506</v>
      </c>
      <c r="X36" s="386">
        <v>204.96</v>
      </c>
      <c r="Y36" s="40">
        <v>207.34</v>
      </c>
      <c r="Z36" s="40">
        <v>204.89</v>
      </c>
      <c r="AA36" s="386">
        <v>206.78</v>
      </c>
      <c r="AB36" s="95">
        <v>77486800</v>
      </c>
      <c r="AC36" s="257">
        <v>205.71</v>
      </c>
      <c r="AD36" s="2">
        <f t="shared" si="0"/>
        <v>2.4500000000000171</v>
      </c>
      <c r="AE36" s="138">
        <f t="shared" si="1"/>
        <v>9.8674521354935596E-3</v>
      </c>
    </row>
    <row r="37" spans="1:31" x14ac:dyDescent="0.25">
      <c r="L37" t="s">
        <v>252</v>
      </c>
      <c r="M37" s="2">
        <f>M55+K55-F55</f>
        <v>160.82999999999993</v>
      </c>
      <c r="W37" s="94">
        <v>42503</v>
      </c>
      <c r="X37" s="386">
        <v>206.21</v>
      </c>
      <c r="Y37" s="40">
        <v>206.86</v>
      </c>
      <c r="Z37" s="40">
        <v>204.38</v>
      </c>
      <c r="AA37" s="386">
        <v>204.76</v>
      </c>
      <c r="AB37" s="95">
        <v>96474600</v>
      </c>
      <c r="AC37" s="257">
        <v>203.7</v>
      </c>
      <c r="AD37" s="2">
        <f t="shared" si="0"/>
        <v>2.4800000000000182</v>
      </c>
      <c r="AE37" s="138">
        <f t="shared" si="1"/>
        <v>-8.7108861745097688E-3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42502</v>
      </c>
      <c r="X38" s="386">
        <v>207.29</v>
      </c>
      <c r="Y38" s="40">
        <v>207.49</v>
      </c>
      <c r="Z38" s="40">
        <v>205.37</v>
      </c>
      <c r="AA38" s="386">
        <v>206.56</v>
      </c>
      <c r="AB38" s="95">
        <v>89586300</v>
      </c>
      <c r="AC38" s="257">
        <v>205.49</v>
      </c>
      <c r="AD38" s="2">
        <f t="shared" si="0"/>
        <v>2.1200000000000045</v>
      </c>
      <c r="AE38" s="138">
        <f t="shared" si="1"/>
        <v>2.9207029158362374E-4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495" t="s">
        <v>78</v>
      </c>
      <c r="Q39" s="495"/>
      <c r="R39" s="34"/>
      <c r="T39" s="91" t="s">
        <v>113</v>
      </c>
      <c r="W39" s="94">
        <v>42501</v>
      </c>
      <c r="X39" s="386">
        <v>207.91</v>
      </c>
      <c r="Y39" s="40">
        <v>208.54</v>
      </c>
      <c r="Z39" s="40">
        <v>206.5</v>
      </c>
      <c r="AA39" s="386">
        <v>206.5</v>
      </c>
      <c r="AB39" s="95">
        <v>81727000</v>
      </c>
      <c r="AC39" s="257">
        <v>205.43</v>
      </c>
      <c r="AD39" s="2">
        <f t="shared" si="0"/>
        <v>2.039999999999992</v>
      </c>
      <c r="AE39" s="138">
        <f t="shared" si="1"/>
        <v>-9.3552587163041601E-3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230.91288000000003</v>
      </c>
      <c r="R40" s="34"/>
      <c r="T40" s="97" t="s">
        <v>98</v>
      </c>
      <c r="U40" s="129">
        <v>209.48</v>
      </c>
      <c r="W40" s="94">
        <v>42500</v>
      </c>
      <c r="X40" s="386">
        <v>206.72</v>
      </c>
      <c r="Y40" s="40">
        <v>208.47</v>
      </c>
      <c r="Z40" s="40">
        <v>206.64</v>
      </c>
      <c r="AA40" s="386">
        <v>208.45</v>
      </c>
      <c r="AB40" s="95">
        <v>77472200</v>
      </c>
      <c r="AC40" s="257">
        <v>207.37</v>
      </c>
      <c r="AD40" s="2">
        <f t="shared" si="0"/>
        <v>1.8300000000000125</v>
      </c>
      <c r="AE40" s="138">
        <f t="shared" si="1"/>
        <v>1.2449956058978584E-2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228.81367200000003</v>
      </c>
      <c r="R41" s="34"/>
      <c r="T41" s="87" t="s">
        <v>99</v>
      </c>
      <c r="U41" s="130">
        <v>209.36</v>
      </c>
      <c r="W41" s="94">
        <v>42499</v>
      </c>
      <c r="X41" s="386">
        <v>205.57</v>
      </c>
      <c r="Y41" s="40">
        <v>206.4</v>
      </c>
      <c r="Z41" s="40">
        <v>205.36</v>
      </c>
      <c r="AA41" s="386">
        <v>205.89</v>
      </c>
      <c r="AB41" s="95">
        <v>74374900</v>
      </c>
      <c r="AC41" s="257">
        <v>204.82</v>
      </c>
      <c r="AD41" s="2">
        <f t="shared" si="0"/>
        <v>1.039999999999992</v>
      </c>
      <c r="AE41" s="138">
        <f t="shared" si="1"/>
        <v>7.8178442294540851E-4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226.71446400000002</v>
      </c>
      <c r="R42" s="34"/>
      <c r="T42" s="87" t="s">
        <v>100</v>
      </c>
      <c r="U42" s="130" t="s">
        <v>512</v>
      </c>
      <c r="W42" s="94">
        <v>42496</v>
      </c>
      <c r="X42" s="386">
        <v>204.06</v>
      </c>
      <c r="Y42" s="40">
        <v>205.77</v>
      </c>
      <c r="Z42" s="40">
        <v>203.88</v>
      </c>
      <c r="AA42" s="386">
        <v>205.72</v>
      </c>
      <c r="AB42" s="95">
        <v>89315000</v>
      </c>
      <c r="AC42" s="257">
        <v>204.66</v>
      </c>
      <c r="AD42" s="2">
        <f t="shared" si="0"/>
        <v>1.8900000000000148</v>
      </c>
      <c r="AE42" s="138">
        <f t="shared" si="1"/>
        <v>3.6780932764455265E-3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224.61525600000002</v>
      </c>
      <c r="R43" s="83"/>
      <c r="T43" s="87" t="s">
        <v>101</v>
      </c>
      <c r="U43" s="130" t="s">
        <v>513</v>
      </c>
      <c r="W43" s="94">
        <v>42495</v>
      </c>
      <c r="X43" s="386">
        <v>205.56</v>
      </c>
      <c r="Y43" s="40">
        <v>205.98</v>
      </c>
      <c r="Z43" s="40">
        <v>204.47</v>
      </c>
      <c r="AA43" s="386">
        <v>204.97</v>
      </c>
      <c r="AB43" s="95">
        <v>67619200</v>
      </c>
      <c r="AC43" s="257">
        <v>203.91</v>
      </c>
      <c r="AD43" s="2">
        <f t="shared" si="0"/>
        <v>1.5099999999999909</v>
      </c>
      <c r="AE43" s="138">
        <f t="shared" si="1"/>
        <v>-1.9612650159350764E-4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222.51604800000001</v>
      </c>
      <c r="R44" s="83"/>
      <c r="T44" s="87" t="s">
        <v>282</v>
      </c>
      <c r="U44" s="130">
        <v>209.47</v>
      </c>
      <c r="W44" s="94">
        <v>42494</v>
      </c>
      <c r="X44" s="386">
        <v>204.99</v>
      </c>
      <c r="Y44" s="40">
        <v>205.85</v>
      </c>
      <c r="Z44" s="40">
        <v>204.42</v>
      </c>
      <c r="AA44" s="386">
        <v>205.01</v>
      </c>
      <c r="AB44" s="95">
        <v>92243800</v>
      </c>
      <c r="AC44" s="257">
        <v>203.95</v>
      </c>
      <c r="AD44" s="2">
        <f t="shared" si="0"/>
        <v>1.4300000000000068</v>
      </c>
      <c r="AE44" s="138">
        <f t="shared" si="1"/>
        <v>-5.5585352771954089E-3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220.41684000000004</v>
      </c>
      <c r="R45" s="83"/>
      <c r="T45" s="87" t="s">
        <v>283</v>
      </c>
      <c r="U45" s="130" t="s">
        <v>284</v>
      </c>
      <c r="W45" s="94">
        <v>42493</v>
      </c>
      <c r="X45" s="386">
        <v>206.52</v>
      </c>
      <c r="Y45" s="40">
        <v>206.8</v>
      </c>
      <c r="Z45" s="40">
        <v>205.28</v>
      </c>
      <c r="AA45" s="386">
        <v>206.16</v>
      </c>
      <c r="AB45" s="95">
        <v>106422100</v>
      </c>
      <c r="AC45" s="257">
        <v>205.09</v>
      </c>
      <c r="AD45" s="2">
        <f t="shared" si="0"/>
        <v>1.5200000000000102</v>
      </c>
      <c r="AE45" s="138">
        <f t="shared" si="1"/>
        <v>-8.70027550872432E-3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218.31763200000003</v>
      </c>
      <c r="R46" s="83"/>
      <c r="T46" s="87" t="s">
        <v>285</v>
      </c>
      <c r="U46" s="243">
        <v>3.4599999999999999E-2</v>
      </c>
      <c r="W46" s="94">
        <v>42492</v>
      </c>
      <c r="X46" s="386">
        <v>206.92</v>
      </c>
      <c r="Y46" s="40">
        <v>208.18</v>
      </c>
      <c r="Z46" s="40">
        <v>206.41</v>
      </c>
      <c r="AA46" s="386">
        <v>207.97</v>
      </c>
      <c r="AB46" s="95">
        <v>62188000</v>
      </c>
      <c r="AC46" s="257">
        <v>206.89</v>
      </c>
      <c r="AD46" s="2">
        <f t="shared" si="0"/>
        <v>1.7700000000000102</v>
      </c>
      <c r="AE46" s="138">
        <f t="shared" si="1"/>
        <v>7.9411478125304136E-3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216.21842400000003</v>
      </c>
      <c r="R47" s="83"/>
      <c r="T47" s="87"/>
      <c r="U47" s="130"/>
      <c r="W47" s="94">
        <v>42489</v>
      </c>
      <c r="X47" s="386">
        <v>206.72</v>
      </c>
      <c r="Y47" s="40">
        <v>207.13</v>
      </c>
      <c r="Z47" s="40">
        <v>205.03</v>
      </c>
      <c r="AA47" s="386">
        <v>206.33</v>
      </c>
      <c r="AB47" s="95">
        <v>142424100</v>
      </c>
      <c r="AC47" s="257">
        <v>205.26</v>
      </c>
      <c r="AD47" s="2">
        <f t="shared" si="0"/>
        <v>2.0999999999999943</v>
      </c>
      <c r="AE47" s="138">
        <f t="shared" si="1"/>
        <v>-5.4268824498497903E-3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214.11921600000002</v>
      </c>
      <c r="R48" s="83"/>
      <c r="T48" s="87" t="s">
        <v>105</v>
      </c>
      <c r="U48" s="130" t="s">
        <v>514</v>
      </c>
      <c r="W48" s="94">
        <v>42488</v>
      </c>
      <c r="X48" s="386">
        <v>208.46</v>
      </c>
      <c r="Y48" s="40">
        <v>209.76</v>
      </c>
      <c r="Z48" s="40">
        <v>206.96</v>
      </c>
      <c r="AA48" s="386">
        <v>207.45</v>
      </c>
      <c r="AB48" s="95">
        <v>97216200</v>
      </c>
      <c r="AC48" s="257">
        <v>206.38</v>
      </c>
      <c r="AD48" s="2">
        <f t="shared" si="0"/>
        <v>2.7999999999999829</v>
      </c>
      <c r="AE48" s="138">
        <f t="shared" si="1"/>
        <v>-9.0747587266529761E-3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212.02000800000002</v>
      </c>
      <c r="R49" s="83"/>
      <c r="T49" s="87" t="s">
        <v>106</v>
      </c>
      <c r="U49" s="130" t="s">
        <v>304</v>
      </c>
      <c r="W49" s="94">
        <v>42487</v>
      </c>
      <c r="X49" s="386">
        <v>208.47</v>
      </c>
      <c r="Y49" s="40">
        <v>209.81</v>
      </c>
      <c r="Z49" s="40">
        <v>208.05</v>
      </c>
      <c r="AA49" s="386">
        <v>209.35</v>
      </c>
      <c r="AB49" s="95">
        <v>77329400</v>
      </c>
      <c r="AC49" s="257">
        <v>208.27</v>
      </c>
      <c r="AD49" s="2">
        <f t="shared" si="0"/>
        <v>1.7599999999999909</v>
      </c>
      <c r="AE49" s="138">
        <f t="shared" si="1"/>
        <v>2.0688991531947476E-3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209.92080000000001</v>
      </c>
      <c r="R50" s="83"/>
      <c r="T50" s="87" t="s">
        <v>107</v>
      </c>
      <c r="U50" s="131">
        <v>106055333</v>
      </c>
      <c r="W50" s="94">
        <v>42486</v>
      </c>
      <c r="X50" s="386">
        <v>209.04</v>
      </c>
      <c r="Y50" s="40">
        <v>209.52</v>
      </c>
      <c r="Z50" s="40">
        <v>208.36</v>
      </c>
      <c r="AA50" s="386">
        <v>208.92</v>
      </c>
      <c r="AB50" s="95">
        <v>75864200</v>
      </c>
      <c r="AC50" s="257">
        <v>207.84</v>
      </c>
      <c r="AD50" s="2">
        <f t="shared" si="0"/>
        <v>1.1599999999999966</v>
      </c>
      <c r="AE50" s="138">
        <f t="shared" si="1"/>
        <v>1.4937599383222366E-3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207.82159200000001</v>
      </c>
      <c r="R51" s="83"/>
      <c r="T51" s="87" t="s">
        <v>110</v>
      </c>
      <c r="U51" s="131">
        <v>99039200</v>
      </c>
      <c r="W51" s="94">
        <v>42485</v>
      </c>
      <c r="X51" s="386">
        <v>208.26</v>
      </c>
      <c r="Y51" s="40">
        <v>208.66</v>
      </c>
      <c r="Z51" s="40">
        <v>207.54</v>
      </c>
      <c r="AA51" s="386">
        <v>208.61</v>
      </c>
      <c r="AB51" s="95">
        <v>66166500</v>
      </c>
      <c r="AC51" s="257">
        <v>207.53</v>
      </c>
      <c r="AD51" s="2">
        <f t="shared" si="0"/>
        <v>1.1200000000000045</v>
      </c>
      <c r="AE51" s="138">
        <f t="shared" si="1"/>
        <v>-1.7316850257347305E-3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205.72238400000001</v>
      </c>
      <c r="R52" s="83"/>
      <c r="T52" s="87" t="s">
        <v>286</v>
      </c>
      <c r="U52" s="130">
        <v>19</v>
      </c>
      <c r="W52" s="94">
        <v>42482</v>
      </c>
      <c r="X52" s="386">
        <v>208.55</v>
      </c>
      <c r="Y52" s="40">
        <v>209.29</v>
      </c>
      <c r="Z52" s="40">
        <v>207.91</v>
      </c>
      <c r="AA52" s="386">
        <v>208.97</v>
      </c>
      <c r="AB52" s="95">
        <v>99251700</v>
      </c>
      <c r="AC52" s="257">
        <v>207.89</v>
      </c>
      <c r="AD52" s="2">
        <f t="shared" si="0"/>
        <v>1.3799999999999955</v>
      </c>
      <c r="AE52" s="138">
        <f t="shared" si="1"/>
        <v>0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203.623176</v>
      </c>
      <c r="R53" s="83"/>
      <c r="T53" s="87" t="s">
        <v>287</v>
      </c>
      <c r="U53" s="130">
        <v>2.06</v>
      </c>
      <c r="W53" s="94">
        <v>42481</v>
      </c>
      <c r="X53" s="386">
        <v>210.12</v>
      </c>
      <c r="Y53" s="40">
        <v>210.25</v>
      </c>
      <c r="Z53" s="40">
        <v>208.65</v>
      </c>
      <c r="AA53" s="386">
        <v>208.97</v>
      </c>
      <c r="AB53" s="95">
        <v>85695000</v>
      </c>
      <c r="AC53" s="257">
        <v>207.89</v>
      </c>
      <c r="AD53" s="2">
        <f t="shared" si="0"/>
        <v>1.5999999999999943</v>
      </c>
      <c r="AE53" s="138">
        <f t="shared" si="1"/>
        <v>-5.3585952825223604E-3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201.523968</v>
      </c>
      <c r="R54" s="83"/>
      <c r="T54" s="87"/>
      <c r="U54" s="130"/>
      <c r="W54" s="94">
        <v>42480</v>
      </c>
      <c r="X54" s="386">
        <v>209.95</v>
      </c>
      <c r="Y54" s="40">
        <v>210.92</v>
      </c>
      <c r="Z54" s="40">
        <v>209.39</v>
      </c>
      <c r="AA54" s="386">
        <v>210.1</v>
      </c>
      <c r="AB54" s="95">
        <v>81100300</v>
      </c>
      <c r="AC54" s="257">
        <v>209.01</v>
      </c>
      <c r="AD54" s="2">
        <f t="shared" si="0"/>
        <v>1.5300000000000011</v>
      </c>
      <c r="AE54" s="138">
        <f t="shared" si="1"/>
        <v>9.5780853407401167E-4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199.42475999999999</v>
      </c>
      <c r="R55" s="83"/>
      <c r="T55" s="87"/>
      <c r="U55" s="130"/>
      <c r="W55" s="94">
        <v>42479</v>
      </c>
      <c r="X55" s="386">
        <v>209.74</v>
      </c>
      <c r="Y55" s="40">
        <v>210.2</v>
      </c>
      <c r="Z55" s="40">
        <v>208.94</v>
      </c>
      <c r="AA55" s="386">
        <v>209.9</v>
      </c>
      <c r="AB55" s="95">
        <v>88316100</v>
      </c>
      <c r="AC55" s="257">
        <v>208.81</v>
      </c>
      <c r="AD55" s="2">
        <f t="shared" si="0"/>
        <v>1.2599999999999909</v>
      </c>
      <c r="AE55" s="138">
        <f t="shared" si="1"/>
        <v>3.1225980015372468E-3</v>
      </c>
    </row>
    <row r="56" spans="1:31" x14ac:dyDescent="0.25">
      <c r="O56" s="2"/>
      <c r="P56" s="83">
        <v>0.94</v>
      </c>
      <c r="Q56" s="83">
        <f t="shared" si="5"/>
        <v>197.32555200000002</v>
      </c>
      <c r="R56" s="83"/>
      <c r="W56" s="94">
        <v>42478</v>
      </c>
      <c r="X56" s="386">
        <v>207.78</v>
      </c>
      <c r="Y56" s="40">
        <v>209.28</v>
      </c>
      <c r="Z56" s="40">
        <v>207</v>
      </c>
      <c r="AA56" s="386">
        <v>209.24</v>
      </c>
      <c r="AB56" s="95">
        <v>82531000</v>
      </c>
      <c r="AC56" s="257">
        <v>208.16</v>
      </c>
      <c r="AD56" s="2">
        <f t="shared" si="0"/>
        <v>2.2800000000000011</v>
      </c>
      <c r="AE56" s="138">
        <f t="shared" si="1"/>
        <v>7.0146582168253424E-3</v>
      </c>
    </row>
    <row r="57" spans="1:31" x14ac:dyDescent="0.25">
      <c r="O57" s="2"/>
      <c r="P57" s="83">
        <v>0.93</v>
      </c>
      <c r="Q57" s="83">
        <f t="shared" si="5"/>
        <v>195.22634400000001</v>
      </c>
      <c r="R57" s="83"/>
      <c r="W57" s="94">
        <v>42475</v>
      </c>
      <c r="X57" s="386">
        <v>208.01</v>
      </c>
      <c r="Y57" s="40">
        <v>208.17</v>
      </c>
      <c r="Z57" s="40">
        <v>207.4</v>
      </c>
      <c r="AA57" s="386">
        <v>207.78</v>
      </c>
      <c r="AB57" s="95">
        <v>75761600</v>
      </c>
      <c r="AC57" s="257">
        <v>206.71</v>
      </c>
      <c r="AD57" s="2">
        <f t="shared" si="0"/>
        <v>0.76999999999998181</v>
      </c>
      <c r="AE57" s="138">
        <f t="shared" si="1"/>
        <v>-1.0631614555647317E-3</v>
      </c>
    </row>
    <row r="58" spans="1:31" x14ac:dyDescent="0.25">
      <c r="O58" s="2"/>
      <c r="P58" s="83">
        <v>0.92</v>
      </c>
      <c r="Q58" s="83">
        <f t="shared" si="5"/>
        <v>193.12713600000001</v>
      </c>
      <c r="R58" s="83"/>
      <c r="W58" s="94">
        <v>42474</v>
      </c>
      <c r="X58" s="386">
        <v>208.07</v>
      </c>
      <c r="Y58" s="40">
        <v>208.6</v>
      </c>
      <c r="Z58" s="40">
        <v>207.6</v>
      </c>
      <c r="AA58" s="386">
        <v>208.01</v>
      </c>
      <c r="AB58" s="95">
        <v>65212900</v>
      </c>
      <c r="AC58" s="257">
        <v>206.93</v>
      </c>
      <c r="AD58" s="2">
        <f t="shared" si="0"/>
        <v>1</v>
      </c>
      <c r="AE58" s="138">
        <f t="shared" si="1"/>
        <v>4.8327856176477724E-5</v>
      </c>
    </row>
    <row r="59" spans="1:31" x14ac:dyDescent="0.25">
      <c r="O59" s="2"/>
      <c r="P59" s="83">
        <v>0.91</v>
      </c>
      <c r="Q59" s="83">
        <f t="shared" si="5"/>
        <v>191.02792800000003</v>
      </c>
      <c r="R59" s="83"/>
      <c r="W59" s="94">
        <v>42473</v>
      </c>
      <c r="X59" s="386">
        <v>207</v>
      </c>
      <c r="Y59" s="40">
        <v>208.1</v>
      </c>
      <c r="Z59" s="40">
        <v>206.84</v>
      </c>
      <c r="AA59" s="386">
        <v>208</v>
      </c>
      <c r="AB59" s="95">
        <v>96336400</v>
      </c>
      <c r="AC59" s="257">
        <v>206.92</v>
      </c>
      <c r="AD59" s="2">
        <f t="shared" si="0"/>
        <v>1.2599999999999909</v>
      </c>
      <c r="AE59" s="138">
        <f t="shared" si="1"/>
        <v>1.0104954845008507E-2</v>
      </c>
    </row>
    <row r="60" spans="1:31" x14ac:dyDescent="0.25">
      <c r="O60" s="2"/>
      <c r="P60" s="83">
        <v>0.9</v>
      </c>
      <c r="Q60" s="83">
        <f t="shared" si="5"/>
        <v>188.92872000000003</v>
      </c>
      <c r="R60" s="83"/>
      <c r="W60" s="94">
        <v>42472</v>
      </c>
      <c r="X60" s="386">
        <v>204.22</v>
      </c>
      <c r="Y60" s="40">
        <v>206.25</v>
      </c>
      <c r="Z60" s="40">
        <v>203.7</v>
      </c>
      <c r="AA60" s="386">
        <v>205.92</v>
      </c>
      <c r="AB60" s="95">
        <v>115350600</v>
      </c>
      <c r="AC60" s="257">
        <v>204.85</v>
      </c>
      <c r="AD60" s="2">
        <f t="shared" si="0"/>
        <v>2.5500000000000114</v>
      </c>
      <c r="AE60" s="138">
        <f t="shared" si="1"/>
        <v>9.3121797398501016E-3</v>
      </c>
    </row>
    <row r="61" spans="1:31" x14ac:dyDescent="0.25">
      <c r="W61" s="94">
        <v>42471</v>
      </c>
      <c r="X61" s="386">
        <v>205.25</v>
      </c>
      <c r="Y61" s="40">
        <v>206.07</v>
      </c>
      <c r="Z61" s="40">
        <v>203.91</v>
      </c>
      <c r="AA61" s="386">
        <v>204.02</v>
      </c>
      <c r="AB61" s="95">
        <v>83757500</v>
      </c>
      <c r="AC61" s="257">
        <v>202.96</v>
      </c>
      <c r="AD61" s="2">
        <f t="shared" si="0"/>
        <v>2.1599999999999966</v>
      </c>
      <c r="AE61" s="138">
        <f t="shared" si="1"/>
        <v>-2.3594180102241014E-3</v>
      </c>
    </row>
    <row r="62" spans="1:31" x14ac:dyDescent="0.25">
      <c r="W62" s="94">
        <v>42468</v>
      </c>
      <c r="X62" s="386">
        <v>205.34</v>
      </c>
      <c r="Y62" s="40">
        <v>205.85</v>
      </c>
      <c r="Z62" s="40">
        <v>203.87</v>
      </c>
      <c r="AA62" s="386">
        <v>204.5</v>
      </c>
      <c r="AB62" s="95">
        <v>95040600</v>
      </c>
      <c r="AC62" s="257">
        <v>203.44</v>
      </c>
      <c r="AD62" s="2">
        <f t="shared" si="0"/>
        <v>1.9799999999999898</v>
      </c>
      <c r="AE62" s="138">
        <f t="shared" si="1"/>
        <v>2.7108285277737121E-3</v>
      </c>
    </row>
    <row r="63" spans="1:31" x14ac:dyDescent="0.25">
      <c r="W63" s="94">
        <v>42467</v>
      </c>
      <c r="X63" s="386">
        <v>205.14</v>
      </c>
      <c r="Y63" s="40">
        <v>206.42</v>
      </c>
      <c r="Z63" s="40">
        <v>203.09</v>
      </c>
      <c r="AA63" s="386">
        <v>203.95</v>
      </c>
      <c r="AB63" s="95">
        <v>113859000</v>
      </c>
      <c r="AC63" s="257">
        <v>202.89</v>
      </c>
      <c r="AD63" s="2">
        <f t="shared" si="0"/>
        <v>3.3299999999999841</v>
      </c>
      <c r="AE63" s="138">
        <f t="shared" si="1"/>
        <v>-1.1979547114682298E-2</v>
      </c>
    </row>
    <row r="64" spans="1:31" x14ac:dyDescent="0.25">
      <c r="W64" s="94">
        <v>42466</v>
      </c>
      <c r="X64" s="386">
        <v>204.19</v>
      </c>
      <c r="Y64" s="40">
        <v>206.49</v>
      </c>
      <c r="Z64" s="40">
        <v>203.98</v>
      </c>
      <c r="AA64" s="386">
        <v>206.42</v>
      </c>
      <c r="AB64" s="95">
        <v>91839800</v>
      </c>
      <c r="AC64" s="257">
        <v>205.35</v>
      </c>
      <c r="AD64" s="2">
        <f t="shared" si="0"/>
        <v>2.5100000000000193</v>
      </c>
      <c r="AE64" s="138">
        <f t="shared" si="1"/>
        <v>1.0928961748633892E-2</v>
      </c>
    </row>
    <row r="65" spans="23:31" x14ac:dyDescent="0.25">
      <c r="W65" s="94">
        <v>42465</v>
      </c>
      <c r="X65" s="386">
        <v>204.67</v>
      </c>
      <c r="Y65" s="40">
        <v>206.26</v>
      </c>
      <c r="Z65" s="40">
        <v>203.89</v>
      </c>
      <c r="AA65" s="386">
        <v>204.19</v>
      </c>
      <c r="AB65" s="95">
        <v>99662200</v>
      </c>
      <c r="AC65" s="257">
        <v>203.13</v>
      </c>
      <c r="AD65" s="2">
        <f t="shared" si="0"/>
        <v>2.3700000000000045</v>
      </c>
      <c r="AE65" s="138">
        <f t="shared" si="1"/>
        <v>-9.99122721512824E-3</v>
      </c>
    </row>
    <row r="66" spans="23:31" x14ac:dyDescent="0.25">
      <c r="W66" s="94">
        <v>42464</v>
      </c>
      <c r="X66" s="386">
        <v>206.83</v>
      </c>
      <c r="Y66" s="40">
        <v>207.07</v>
      </c>
      <c r="Z66" s="40">
        <v>205.89</v>
      </c>
      <c r="AA66" s="386">
        <v>206.25</v>
      </c>
      <c r="AB66" s="95">
        <v>63497000</v>
      </c>
      <c r="AC66" s="257">
        <v>205.18</v>
      </c>
      <c r="AD66" s="2">
        <f t="shared" si="0"/>
        <v>1.1800000000000068</v>
      </c>
      <c r="AE66" s="138">
        <f t="shared" si="1"/>
        <v>-3.2547971824142818E-3</v>
      </c>
    </row>
    <row r="67" spans="23:31" x14ac:dyDescent="0.25">
      <c r="W67" s="94">
        <v>42461</v>
      </c>
      <c r="X67" s="386">
        <v>204.35</v>
      </c>
      <c r="Y67" s="40">
        <v>207.14</v>
      </c>
      <c r="Z67" s="40">
        <v>203.98</v>
      </c>
      <c r="AA67" s="386">
        <v>206.92</v>
      </c>
      <c r="AB67" s="95">
        <v>114423500</v>
      </c>
      <c r="AC67" s="257">
        <v>205.85</v>
      </c>
      <c r="AD67" s="2">
        <f t="shared" si="0"/>
        <v>3.1599999999999966</v>
      </c>
      <c r="AE67" s="138">
        <f t="shared" si="1"/>
        <v>6.798395774234578E-3</v>
      </c>
    </row>
    <row r="68" spans="23:31" x14ac:dyDescent="0.25">
      <c r="W68" s="94">
        <v>42460</v>
      </c>
      <c r="X68" s="10">
        <v>205.91</v>
      </c>
      <c r="Y68" s="40">
        <v>206.41</v>
      </c>
      <c r="Z68" s="40">
        <v>205.33</v>
      </c>
      <c r="AA68" s="10">
        <v>205.52</v>
      </c>
      <c r="AB68" s="95">
        <v>94584100</v>
      </c>
      <c r="AC68" s="257">
        <v>204.46</v>
      </c>
      <c r="AD68" s="2">
        <f>Y68-Z68</f>
        <v>1.0799999999999841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7" priority="19">
      <formula>F25&gt;0</formula>
    </cfRule>
    <cfRule type="expression" dxfId="3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5" priority="11">
      <formula>F28&gt;0</formula>
    </cfRule>
    <cfRule type="expression" dxfId="374" priority="12">
      <formula>F28&lt;0</formula>
    </cfRule>
  </conditionalFormatting>
  <conditionalFormatting sqref="F28:F35">
    <cfRule type="expression" dxfId="373" priority="13">
      <formula>F28&gt;0</formula>
    </cfRule>
    <cfRule type="expression" dxfId="372" priority="14">
      <formula>F28&lt;0</formula>
    </cfRule>
  </conditionalFormatting>
  <conditionalFormatting sqref="H25:H35">
    <cfRule type="expression" dxfId="371" priority="9">
      <formula>H25&gt;0</formula>
    </cfRule>
    <cfRule type="expression" dxfId="370" priority="10">
      <formula>H25&lt;0</formula>
    </cfRule>
  </conditionalFormatting>
  <conditionalFormatting sqref="F21:F24">
    <cfRule type="expression" dxfId="369" priority="7">
      <formula>F21&gt;0</formula>
    </cfRule>
    <cfRule type="expression" dxfId="368" priority="8">
      <formula>F21&lt;0</formula>
    </cfRule>
  </conditionalFormatting>
  <conditionalFormatting sqref="H21:H24">
    <cfRule type="expression" dxfId="367" priority="5">
      <formula>H21&gt;0</formula>
    </cfRule>
    <cfRule type="expression" dxfId="366" priority="6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295</v>
      </c>
      <c r="M2" s="3"/>
      <c r="O2" s="11" t="s">
        <v>57</v>
      </c>
      <c r="Q2">
        <f>C18-H18</f>
        <v>60</v>
      </c>
      <c r="T2" s="85"/>
      <c r="W2" s="94">
        <v>42552</v>
      </c>
      <c r="X2" s="10">
        <v>62.48</v>
      </c>
      <c r="Y2" s="40">
        <v>63.22</v>
      </c>
      <c r="Z2" s="40">
        <v>61.87</v>
      </c>
      <c r="AA2" s="10">
        <v>62.6</v>
      </c>
      <c r="AB2" s="95">
        <v>2100700</v>
      </c>
      <c r="AC2" s="257">
        <v>62.6</v>
      </c>
      <c r="AD2" s="2">
        <f>Y2-Z2</f>
        <v>1.3500000000000014</v>
      </c>
      <c r="AE2" s="138">
        <f>AC2/AC3-1</f>
        <v>-1.0745891276864761E-2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59.00716666666667</v>
      </c>
      <c r="T3" s="121"/>
      <c r="W3" s="94">
        <v>42551</v>
      </c>
      <c r="X3" s="10">
        <v>62.03</v>
      </c>
      <c r="Y3" s="40">
        <v>63.31</v>
      </c>
      <c r="Z3" s="40">
        <v>61.68</v>
      </c>
      <c r="AA3" s="10">
        <v>63.28</v>
      </c>
      <c r="AB3" s="95">
        <v>3353600</v>
      </c>
      <c r="AC3" s="257">
        <v>63.28</v>
      </c>
      <c r="AD3" s="2">
        <f>Y3-Z3</f>
        <v>1.6300000000000026</v>
      </c>
      <c r="AE3" s="138">
        <f>AC3/AC4-1</f>
        <v>2.5109347156973882E-2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62.6</v>
      </c>
      <c r="T4" s="121"/>
      <c r="W4" s="94">
        <v>42550</v>
      </c>
      <c r="X4" s="10">
        <v>61.08</v>
      </c>
      <c r="Y4" s="40">
        <v>62.23</v>
      </c>
      <c r="Z4" s="40">
        <v>60.75</v>
      </c>
      <c r="AA4" s="10">
        <v>61.73</v>
      </c>
      <c r="AB4" s="95">
        <v>2155700</v>
      </c>
      <c r="AC4" s="257">
        <v>61.73</v>
      </c>
      <c r="AD4" s="2">
        <f t="shared" ref="AD4:AD67" si="0">Y4-Z4</f>
        <v>1.4799999999999969</v>
      </c>
      <c r="AE4" s="138">
        <f t="shared" ref="AE4:AE67" si="1">AC4/AC5-1</f>
        <v>2.4394291403916357E-2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3756</v>
      </c>
      <c r="W5" s="94">
        <v>42549</v>
      </c>
      <c r="X5" s="10">
        <v>59.29</v>
      </c>
      <c r="Y5" s="40">
        <v>60.77</v>
      </c>
      <c r="Z5" s="40">
        <v>59.13</v>
      </c>
      <c r="AA5" s="10">
        <v>60.26</v>
      </c>
      <c r="AB5" s="95">
        <v>3041400</v>
      </c>
      <c r="AC5" s="257">
        <v>60.26</v>
      </c>
      <c r="AD5" s="2">
        <f t="shared" si="0"/>
        <v>1.6400000000000006</v>
      </c>
      <c r="AE5" s="138">
        <f t="shared" si="1"/>
        <v>3.8786416135149215E-2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3540.4300000000003</v>
      </c>
      <c r="W6" s="94">
        <v>42548</v>
      </c>
      <c r="X6" s="10">
        <v>60.16</v>
      </c>
      <c r="Y6" s="40">
        <v>60.8</v>
      </c>
      <c r="Z6" s="40">
        <v>57.11</v>
      </c>
      <c r="AA6" s="10">
        <v>58.01</v>
      </c>
      <c r="AB6" s="95">
        <v>5188700</v>
      </c>
      <c r="AC6" s="257">
        <v>58.01</v>
      </c>
      <c r="AD6" s="2">
        <f t="shared" si="0"/>
        <v>3.6899999999999977</v>
      </c>
      <c r="AE6" s="138">
        <f t="shared" si="1"/>
        <v>-5.8432072715468242E-2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630.15999999999985</v>
      </c>
      <c r="R7" s="196"/>
      <c r="T7" s="85"/>
      <c r="W7" s="94">
        <v>42545</v>
      </c>
      <c r="X7" s="10">
        <v>64</v>
      </c>
      <c r="Y7" s="40">
        <v>65.09</v>
      </c>
      <c r="Z7" s="40">
        <v>61.37</v>
      </c>
      <c r="AA7" s="10">
        <v>61.61</v>
      </c>
      <c r="AB7" s="95">
        <v>3866600</v>
      </c>
      <c r="AC7" s="257">
        <v>61.61</v>
      </c>
      <c r="AD7" s="2">
        <f t="shared" si="0"/>
        <v>3.720000000000006</v>
      </c>
      <c r="AE7" s="138">
        <f t="shared" si="1"/>
        <v>-8.3320934384764067E-2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215.56999999999971</v>
      </c>
      <c r="W8" s="94">
        <v>42544</v>
      </c>
      <c r="X8" s="10">
        <v>66.23</v>
      </c>
      <c r="Y8" s="40">
        <v>67.23</v>
      </c>
      <c r="Z8" s="40">
        <v>65.83</v>
      </c>
      <c r="AA8" s="10">
        <v>67.209999999999994</v>
      </c>
      <c r="AB8" s="95">
        <v>1454300</v>
      </c>
      <c r="AC8" s="257">
        <v>67.209999999999994</v>
      </c>
      <c r="AD8" s="2">
        <f t="shared" si="0"/>
        <v>1.4000000000000057</v>
      </c>
      <c r="AE8" s="138">
        <f t="shared" si="1"/>
        <v>2.8462127008416216E-2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253</v>
      </c>
      <c r="P9"/>
      <c r="Q9" s="138">
        <f>IF(Q2=0, 0, Q8/Q6)</f>
        <v>6.0888084215759017E-2</v>
      </c>
      <c r="W9" s="94">
        <v>42543</v>
      </c>
      <c r="X9" s="10">
        <v>65.41</v>
      </c>
      <c r="Y9" s="40">
        <v>66.77</v>
      </c>
      <c r="Z9" s="40">
        <v>65.290000000000006</v>
      </c>
      <c r="AA9" s="10">
        <v>65.349999999999994</v>
      </c>
      <c r="AB9" s="95">
        <v>1804100</v>
      </c>
      <c r="AC9" s="257">
        <v>65.349999999999994</v>
      </c>
      <c r="AD9" s="2">
        <f t="shared" si="0"/>
        <v>1.4799999999999898</v>
      </c>
      <c r="AE9" s="138">
        <f t="shared" si="1"/>
        <v>-1.6804155209287908E-3</v>
      </c>
      <c r="AK9" s="245"/>
      <c r="AN9" s="245"/>
    </row>
    <row r="10" spans="1:40" ht="12.75" customHeight="1" x14ac:dyDescent="0.25">
      <c r="O10" s="11" t="s">
        <v>252</v>
      </c>
      <c r="Q10" s="2">
        <f>M48</f>
        <v>414.59000000000015</v>
      </c>
      <c r="W10" s="94">
        <v>42542</v>
      </c>
      <c r="X10" s="10">
        <v>66.14</v>
      </c>
      <c r="Y10" s="40">
        <v>67.099999999999994</v>
      </c>
      <c r="Z10" s="40">
        <v>65.34</v>
      </c>
      <c r="AA10" s="10">
        <v>65.459999999999994</v>
      </c>
      <c r="AB10" s="95">
        <v>1636400</v>
      </c>
      <c r="AC10" s="257">
        <v>65.459999999999994</v>
      </c>
      <c r="AD10" s="2">
        <f t="shared" si="0"/>
        <v>1.7599999999999909</v>
      </c>
      <c r="AE10" s="138">
        <f t="shared" si="1"/>
        <v>-7.4298711144807905E-3</v>
      </c>
    </row>
    <row r="11" spans="1:40" x14ac:dyDescent="0.25">
      <c r="O11" s="11" t="s">
        <v>186</v>
      </c>
      <c r="Q11" s="138">
        <f>VALUE(TRIM(CLEAN(MID(U55, FIND("(", U55)+1, 5))))</f>
        <v>1.7299999999999999E-2</v>
      </c>
      <c r="W11" s="94">
        <v>42541</v>
      </c>
      <c r="X11" s="10">
        <v>64.95</v>
      </c>
      <c r="Y11" s="40">
        <v>66.62</v>
      </c>
      <c r="Z11" s="40">
        <v>64.739999999999995</v>
      </c>
      <c r="AA11" s="10">
        <v>65.95</v>
      </c>
      <c r="AB11" s="95">
        <v>3586500</v>
      </c>
      <c r="AC11" s="257">
        <v>65.95</v>
      </c>
      <c r="AD11" s="2">
        <f t="shared" si="0"/>
        <v>1.8800000000000097</v>
      </c>
      <c r="AE11" s="138">
        <f t="shared" si="1"/>
        <v>3.0952008754103533E-2</v>
      </c>
      <c r="AK11" s="245"/>
      <c r="AN11" s="245"/>
    </row>
    <row r="12" spans="1:40" x14ac:dyDescent="0.25">
      <c r="W12" s="94">
        <v>42538</v>
      </c>
      <c r="X12" s="10">
        <v>64.739999999999995</v>
      </c>
      <c r="Y12" s="40">
        <v>64.739999999999995</v>
      </c>
      <c r="Z12" s="40">
        <v>63.31</v>
      </c>
      <c r="AA12" s="10">
        <v>63.97</v>
      </c>
      <c r="AB12" s="95">
        <v>2385800</v>
      </c>
      <c r="AC12" s="257">
        <v>63.97</v>
      </c>
      <c r="AD12" s="2">
        <f t="shared" si="0"/>
        <v>1.4299999999999926</v>
      </c>
      <c r="AE12" s="138">
        <f t="shared" si="1"/>
        <v>-1.2503859215807434E-2</v>
      </c>
    </row>
    <row r="13" spans="1:40" x14ac:dyDescent="0.25">
      <c r="W13" s="94">
        <v>42537</v>
      </c>
      <c r="X13" s="10">
        <v>64.25</v>
      </c>
      <c r="Y13" s="40">
        <v>64.94</v>
      </c>
      <c r="Z13" s="40">
        <v>63.36</v>
      </c>
      <c r="AA13" s="10">
        <v>64.78</v>
      </c>
      <c r="AB13" s="95">
        <v>1733800</v>
      </c>
      <c r="AC13" s="257">
        <v>64.78</v>
      </c>
      <c r="AD13" s="2">
        <f t="shared" si="0"/>
        <v>1.5799999999999983</v>
      </c>
      <c r="AE13" s="138">
        <f t="shared" si="1"/>
        <v>-3.231266348668882E-3</v>
      </c>
      <c r="AK13" s="245"/>
      <c r="AN13" s="245"/>
    </row>
    <row r="14" spans="1:40" x14ac:dyDescent="0.25">
      <c r="T14" s="84"/>
      <c r="U14" s="11"/>
      <c r="W14" s="94">
        <v>42536</v>
      </c>
      <c r="X14" s="10">
        <v>65.19</v>
      </c>
      <c r="Y14" s="40">
        <v>65.510000000000005</v>
      </c>
      <c r="Z14" s="40">
        <v>64.760000000000005</v>
      </c>
      <c r="AA14" s="10">
        <v>64.989999999999995</v>
      </c>
      <c r="AB14" s="95">
        <v>1592700</v>
      </c>
      <c r="AC14" s="257">
        <v>64.989999999999995</v>
      </c>
      <c r="AD14" s="2">
        <f t="shared" si="0"/>
        <v>0.75</v>
      </c>
      <c r="AE14" s="138">
        <f t="shared" si="1"/>
        <v>-3.0764497769586452E-4</v>
      </c>
    </row>
    <row r="15" spans="1:40" x14ac:dyDescent="0.25">
      <c r="W15" s="94">
        <v>42535</v>
      </c>
      <c r="X15" s="10">
        <v>64.75</v>
      </c>
      <c r="Y15" s="40">
        <v>65.19</v>
      </c>
      <c r="Z15" s="40">
        <v>64.010000000000005</v>
      </c>
      <c r="AA15" s="10">
        <v>65.010000000000005</v>
      </c>
      <c r="AB15" s="95">
        <v>1567100</v>
      </c>
      <c r="AC15" s="257">
        <v>65.010000000000005</v>
      </c>
      <c r="AD15" s="2">
        <f t="shared" si="0"/>
        <v>1.1799999999999926</v>
      </c>
      <c r="AE15" s="138">
        <f t="shared" si="1"/>
        <v>7.697044334977754E-4</v>
      </c>
      <c r="AK15" s="245"/>
      <c r="AN15" s="245"/>
    </row>
    <row r="16" spans="1:40" x14ac:dyDescent="0.25">
      <c r="W16" s="94">
        <v>42534</v>
      </c>
      <c r="X16" s="10">
        <v>65.02</v>
      </c>
      <c r="Y16" s="40">
        <v>66.13</v>
      </c>
      <c r="Z16" s="40">
        <v>64.819999999999993</v>
      </c>
      <c r="AA16" s="10">
        <v>64.959999999999994</v>
      </c>
      <c r="AB16" s="95">
        <v>1248400</v>
      </c>
      <c r="AC16" s="257">
        <v>64.959999999999994</v>
      </c>
      <c r="AD16" s="2">
        <f t="shared" si="0"/>
        <v>1.3100000000000023</v>
      </c>
      <c r="AE16" s="138">
        <f t="shared" si="1"/>
        <v>-9.0007627765065212E-3</v>
      </c>
    </row>
    <row r="17" spans="1:40" x14ac:dyDescent="0.25">
      <c r="W17" s="94">
        <v>42531</v>
      </c>
      <c r="X17" s="10">
        <v>66.91</v>
      </c>
      <c r="Y17" s="40">
        <v>67.08</v>
      </c>
      <c r="Z17" s="40">
        <v>65.42</v>
      </c>
      <c r="AA17" s="10">
        <v>65.55</v>
      </c>
      <c r="AB17" s="95">
        <v>2405200</v>
      </c>
      <c r="AC17" s="257">
        <v>65.55</v>
      </c>
      <c r="AD17" s="2">
        <f t="shared" si="0"/>
        <v>1.6599999999999966</v>
      </c>
      <c r="AE17" s="138">
        <f t="shared" si="1"/>
        <v>-3.5603942915992337E-2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42530</v>
      </c>
      <c r="X18" s="10">
        <v>66.5</v>
      </c>
      <c r="Y18" s="40">
        <v>68.09</v>
      </c>
      <c r="Z18" s="40">
        <v>66.349999999999994</v>
      </c>
      <c r="AA18" s="10">
        <v>67.97</v>
      </c>
      <c r="AB18" s="95">
        <v>2503300</v>
      </c>
      <c r="AC18" s="257">
        <v>67.97</v>
      </c>
      <c r="AD18" s="2">
        <f t="shared" si="0"/>
        <v>1.7400000000000091</v>
      </c>
      <c r="AE18" s="138">
        <f t="shared" si="1"/>
        <v>-5.9959052354489062E-3</v>
      </c>
    </row>
    <row r="19" spans="1:40" ht="15.75" thickBot="1" x14ac:dyDescent="0.3">
      <c r="A19" s="375" t="s">
        <v>211</v>
      </c>
      <c r="B19" s="376"/>
      <c r="C19" s="377">
        <f>SumByColor($A$19,C2:C17)</f>
        <v>60</v>
      </c>
      <c r="D19" s="377"/>
      <c r="E19" s="377"/>
      <c r="F19" s="378">
        <f>SumByColor($A$19,F2:F17)</f>
        <v>3513</v>
      </c>
      <c r="G19" s="377"/>
      <c r="H19" s="377">
        <f>SumByColor($A$19,H2:H17)</f>
        <v>60</v>
      </c>
      <c r="I19" s="377"/>
      <c r="J19" s="377"/>
      <c r="K19" s="378">
        <f>SumByColor($A$19,K2:K17)</f>
        <v>3772</v>
      </c>
      <c r="L19" s="377"/>
      <c r="M19" s="378">
        <f t="shared" ref="M19" si="2">SumByColor($A$19,M2:M17)</f>
        <v>0</v>
      </c>
      <c r="W19" s="94">
        <v>42529</v>
      </c>
      <c r="X19" s="10">
        <v>68.53</v>
      </c>
      <c r="Y19" s="40">
        <v>68.98</v>
      </c>
      <c r="Z19" s="40">
        <v>67.709999999999994</v>
      </c>
      <c r="AA19" s="10">
        <v>68.38</v>
      </c>
      <c r="AB19" s="95">
        <v>2089300</v>
      </c>
      <c r="AC19" s="257">
        <v>68.38</v>
      </c>
      <c r="AD19" s="2">
        <f t="shared" si="0"/>
        <v>1.2700000000000102</v>
      </c>
      <c r="AE19" s="138">
        <f t="shared" si="1"/>
        <v>-4.2230959662152845E-3</v>
      </c>
      <c r="AK19" s="245"/>
      <c r="AN19" s="245"/>
    </row>
    <row r="20" spans="1:40" x14ac:dyDescent="0.25">
      <c r="W20" s="94">
        <v>42528</v>
      </c>
      <c r="X20" s="10">
        <v>66.39</v>
      </c>
      <c r="Y20" s="40">
        <v>68.959999999999994</v>
      </c>
      <c r="Z20" s="40">
        <v>66.17</v>
      </c>
      <c r="AA20" s="10">
        <v>68.67</v>
      </c>
      <c r="AB20" s="95">
        <v>3055300</v>
      </c>
      <c r="AC20" s="257">
        <v>68.67</v>
      </c>
      <c r="AD20" s="2">
        <f t="shared" si="0"/>
        <v>2.789999999999992</v>
      </c>
      <c r="AE20" s="138">
        <f t="shared" si="1"/>
        <v>3.8723339888065311E-2</v>
      </c>
    </row>
    <row r="21" spans="1:40" x14ac:dyDescent="0.25">
      <c r="W21" s="94">
        <v>42527</v>
      </c>
      <c r="X21" s="10">
        <v>66.94</v>
      </c>
      <c r="Y21" s="40">
        <v>67.260000000000005</v>
      </c>
      <c r="Z21" s="40">
        <v>66.06</v>
      </c>
      <c r="AA21" s="10">
        <v>66.11</v>
      </c>
      <c r="AB21" s="95">
        <v>1935700</v>
      </c>
      <c r="AC21" s="257">
        <v>66.11</v>
      </c>
      <c r="AD21" s="2">
        <f t="shared" si="0"/>
        <v>1.2000000000000028</v>
      </c>
      <c r="AE21" s="138">
        <f t="shared" si="1"/>
        <v>-1.2399163429937188E-2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42524</v>
      </c>
      <c r="X22" s="10">
        <v>67.739999999999995</v>
      </c>
      <c r="Y22" s="40">
        <v>68.5</v>
      </c>
      <c r="Z22" s="40">
        <v>66.27</v>
      </c>
      <c r="AA22" s="10">
        <v>66.94</v>
      </c>
      <c r="AB22" s="95">
        <v>3680500</v>
      </c>
      <c r="AC22" s="257">
        <v>66.94</v>
      </c>
      <c r="AD22" s="2">
        <f t="shared" si="0"/>
        <v>2.230000000000004</v>
      </c>
      <c r="AE22" s="138">
        <f t="shared" si="1"/>
        <v>5.4070291378791602E-3</v>
      </c>
    </row>
    <row r="23" spans="1:40" x14ac:dyDescent="0.25">
      <c r="B23" s="200">
        <v>42546</v>
      </c>
      <c r="C23" s="476">
        <v>60</v>
      </c>
      <c r="D23" s="47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42">
        <f t="shared" ref="H23" si="5">(E23-D23)/D23</f>
        <v>-2.7005685407454214E-2</v>
      </c>
      <c r="I23" s="40"/>
      <c r="W23" s="94">
        <v>42523</v>
      </c>
      <c r="X23" s="10">
        <v>67.03</v>
      </c>
      <c r="Y23" s="40">
        <v>67.56</v>
      </c>
      <c r="Z23" s="40">
        <v>66.260000000000005</v>
      </c>
      <c r="AA23" s="10">
        <v>66.58</v>
      </c>
      <c r="AB23" s="95">
        <v>2152000</v>
      </c>
      <c r="AC23" s="257">
        <v>66.58</v>
      </c>
      <c r="AD23" s="2">
        <f t="shared" si="0"/>
        <v>1.2999999999999972</v>
      </c>
      <c r="AE23" s="138">
        <f t="shared" si="1"/>
        <v>-1.0257172588077901E-2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42">
        <f t="shared" ref="H24" si="8">(E24-D24)/D24</f>
        <v>-4.8001969311561567E-2</v>
      </c>
      <c r="I24" s="40"/>
      <c r="W24" s="94">
        <v>42522</v>
      </c>
      <c r="X24" s="10">
        <v>66.37</v>
      </c>
      <c r="Y24" s="40">
        <v>67.64</v>
      </c>
      <c r="Z24" s="40">
        <v>66.37</v>
      </c>
      <c r="AA24" s="10">
        <v>67.27</v>
      </c>
      <c r="AB24" s="95">
        <v>2031000</v>
      </c>
      <c r="AC24" s="257">
        <v>67.27</v>
      </c>
      <c r="AD24" s="2">
        <f t="shared" si="0"/>
        <v>1.269999999999996</v>
      </c>
      <c r="AE24" s="138">
        <f t="shared" si="1"/>
        <v>7.6393049730376639E-3</v>
      </c>
    </row>
    <row r="25" spans="1:40" x14ac:dyDescent="0.25">
      <c r="B25" s="200">
        <v>42549</v>
      </c>
      <c r="C25" s="448">
        <v>120</v>
      </c>
      <c r="D25" s="46">
        <v>60.935000000000002</v>
      </c>
      <c r="E25" s="35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42">
        <f t="shared" ref="H25" si="11">(E25-D25)/D25</f>
        <v>-1.1077377533437339E-2</v>
      </c>
      <c r="I25" s="40"/>
      <c r="W25" s="94">
        <v>42521</v>
      </c>
      <c r="X25" s="10">
        <v>66.319999999999993</v>
      </c>
      <c r="Y25" s="40">
        <v>67.099999999999994</v>
      </c>
      <c r="Z25" s="40">
        <v>66.3</v>
      </c>
      <c r="AA25" s="10">
        <v>66.760000000000005</v>
      </c>
      <c r="AB25" s="95">
        <v>1747200</v>
      </c>
      <c r="AC25" s="257">
        <v>66.760000000000005</v>
      </c>
      <c r="AD25" s="2">
        <f t="shared" si="0"/>
        <v>0.79999999999999716</v>
      </c>
      <c r="AE25" s="138">
        <f t="shared" si="1"/>
        <v>3.9097744360903075E-3</v>
      </c>
    </row>
    <row r="26" spans="1:40" x14ac:dyDescent="0.25">
      <c r="B26" s="200">
        <v>42550</v>
      </c>
      <c r="C26" s="296">
        <v>120</v>
      </c>
      <c r="D26" s="353">
        <v>60.935000000000002</v>
      </c>
      <c r="E26" s="35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42">
        <f t="shared" ref="H26" si="14">(E26-D26)/D26</f>
        <v>1.304668909493714E-2</v>
      </c>
      <c r="I26" s="40"/>
      <c r="W26" s="94">
        <v>42517</v>
      </c>
      <c r="X26" s="10">
        <v>65.930000000000007</v>
      </c>
      <c r="Y26" s="40">
        <v>66.55</v>
      </c>
      <c r="Z26" s="40">
        <v>65.81</v>
      </c>
      <c r="AA26" s="10">
        <v>66.5</v>
      </c>
      <c r="AB26" s="95">
        <v>1126500</v>
      </c>
      <c r="AC26" s="257">
        <v>66.5</v>
      </c>
      <c r="AD26" s="2">
        <f t="shared" si="0"/>
        <v>0.73999999999999488</v>
      </c>
      <c r="AE26" s="138">
        <f t="shared" si="1"/>
        <v>4.9871542995314488E-3</v>
      </c>
    </row>
    <row r="27" spans="1:40" x14ac:dyDescent="0.25">
      <c r="B27" s="200">
        <v>42551</v>
      </c>
      <c r="C27" s="464">
        <v>60</v>
      </c>
      <c r="D27" s="486">
        <v>59.007199999999997</v>
      </c>
      <c r="E27" s="35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42">
        <f t="shared" ref="H27" si="17">(E27-D27)/D27</f>
        <v>7.2411502325140042E-2</v>
      </c>
      <c r="I27" s="40"/>
      <c r="W27" s="94">
        <v>42516</v>
      </c>
      <c r="X27" s="10">
        <v>66</v>
      </c>
      <c r="Y27" s="40">
        <v>66.8</v>
      </c>
      <c r="Z27" s="40">
        <v>65.89</v>
      </c>
      <c r="AA27" s="10">
        <v>66.17</v>
      </c>
      <c r="AB27" s="95">
        <v>1691900</v>
      </c>
      <c r="AC27" s="257">
        <v>66.17</v>
      </c>
      <c r="AD27" s="2">
        <f t="shared" si="0"/>
        <v>0.90999999999999659</v>
      </c>
      <c r="AE27" s="138">
        <f t="shared" si="1"/>
        <v>-1.5089784216084645E-3</v>
      </c>
    </row>
    <row r="28" spans="1:40" x14ac:dyDescent="0.25">
      <c r="B28" s="200">
        <v>42552</v>
      </c>
      <c r="C28" s="296">
        <v>60</v>
      </c>
      <c r="D28" s="353">
        <v>59.007199999999997</v>
      </c>
      <c r="E28" s="35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42">
        <f t="shared" ref="H28" si="20">(E28-D28)/D28</f>
        <v>6.0887484917094933E-2</v>
      </c>
      <c r="I28" s="40"/>
      <c r="W28" s="94">
        <v>42515</v>
      </c>
      <c r="X28" s="10">
        <v>66.45</v>
      </c>
      <c r="Y28" s="40">
        <v>66.78</v>
      </c>
      <c r="Z28" s="40">
        <v>65.11</v>
      </c>
      <c r="AA28" s="10">
        <v>66.27</v>
      </c>
      <c r="AB28" s="95">
        <v>2387400</v>
      </c>
      <c r="AC28" s="257">
        <v>66.27</v>
      </c>
      <c r="AD28" s="2">
        <f t="shared" si="0"/>
        <v>1.6700000000000017</v>
      </c>
      <c r="AE28" s="138">
        <f t="shared" si="1"/>
        <v>-2.8588624736682888E-3</v>
      </c>
    </row>
    <row r="29" spans="1:40" x14ac:dyDescent="0.25">
      <c r="B29" s="200"/>
      <c r="C29" s="296"/>
      <c r="D29" s="353"/>
      <c r="E29" s="353"/>
      <c r="F29" s="40"/>
      <c r="G29" s="40"/>
      <c r="H29" s="242"/>
      <c r="I29" s="40"/>
      <c r="W29" s="94">
        <v>42514</v>
      </c>
      <c r="X29" s="10">
        <v>66.069999999999993</v>
      </c>
      <c r="Y29" s="40">
        <v>66.67</v>
      </c>
      <c r="Z29" s="40">
        <v>65.849999999999994</v>
      </c>
      <c r="AA29" s="10">
        <v>66.459999999999994</v>
      </c>
      <c r="AB29" s="95">
        <v>2751700</v>
      </c>
      <c r="AC29" s="257">
        <v>66.459999999999994</v>
      </c>
      <c r="AD29" s="2">
        <f t="shared" si="0"/>
        <v>0.82000000000000739</v>
      </c>
      <c r="AE29" s="138">
        <f t="shared" si="1"/>
        <v>9.8769184014586564E-3</v>
      </c>
    </row>
    <row r="30" spans="1:40" x14ac:dyDescent="0.25">
      <c r="B30" s="200"/>
      <c r="C30" s="296"/>
      <c r="D30" s="353"/>
      <c r="E30" s="353"/>
      <c r="F30" s="40"/>
      <c r="G30" s="40"/>
      <c r="H30" s="242"/>
      <c r="I30" s="40"/>
      <c r="W30" s="94">
        <v>42513</v>
      </c>
      <c r="X30" s="10">
        <v>65.849999999999994</v>
      </c>
      <c r="Y30" s="40">
        <v>67.459999999999994</v>
      </c>
      <c r="Z30" s="40">
        <v>65.760000000000005</v>
      </c>
      <c r="AA30" s="10">
        <v>65.81</v>
      </c>
      <c r="AB30" s="95">
        <v>3362700</v>
      </c>
      <c r="AC30" s="257">
        <v>65.81</v>
      </c>
      <c r="AD30" s="2">
        <f t="shared" si="0"/>
        <v>1.6999999999999886</v>
      </c>
      <c r="AE30" s="138">
        <f t="shared" si="1"/>
        <v>1.9361833952912022E-2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42510</v>
      </c>
      <c r="X31" s="10">
        <v>63.47</v>
      </c>
      <c r="Y31" s="40">
        <v>64.8</v>
      </c>
      <c r="Z31" s="40">
        <v>62.91</v>
      </c>
      <c r="AA31" s="10">
        <v>64.56</v>
      </c>
      <c r="AB31" s="95">
        <v>2236800</v>
      </c>
      <c r="AC31" s="257">
        <v>64.56</v>
      </c>
      <c r="AD31" s="2">
        <f t="shared" si="0"/>
        <v>1.8900000000000006</v>
      </c>
      <c r="AE31" s="138">
        <f t="shared" si="1"/>
        <v>2.8025477707006363E-2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42509</v>
      </c>
      <c r="X32" s="10">
        <v>63</v>
      </c>
      <c r="Y32" s="40">
        <v>63.84</v>
      </c>
      <c r="Z32" s="40">
        <v>61.83</v>
      </c>
      <c r="AA32" s="10">
        <v>62.8</v>
      </c>
      <c r="AB32" s="95">
        <v>2578700</v>
      </c>
      <c r="AC32" s="257">
        <v>62.8</v>
      </c>
      <c r="AD32" s="2">
        <f t="shared" si="0"/>
        <v>2.0100000000000051</v>
      </c>
      <c r="AE32" s="138">
        <f t="shared" si="1"/>
        <v>-1.2112631744533586E-2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42508</v>
      </c>
      <c r="X33" s="10">
        <v>62.1</v>
      </c>
      <c r="Y33" s="40">
        <v>64.36</v>
      </c>
      <c r="Z33" s="40">
        <v>62.01</v>
      </c>
      <c r="AA33" s="10">
        <v>63.57</v>
      </c>
      <c r="AB33" s="95">
        <v>2633200</v>
      </c>
      <c r="AC33" s="257">
        <v>63.57</v>
      </c>
      <c r="AD33" s="2">
        <f t="shared" si="0"/>
        <v>2.3500000000000014</v>
      </c>
      <c r="AE33" s="138">
        <f t="shared" si="1"/>
        <v>2.0221473278767332E-2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42507</v>
      </c>
      <c r="X34" s="10">
        <v>62.13</v>
      </c>
      <c r="Y34" s="40">
        <v>63.58</v>
      </c>
      <c r="Z34" s="40">
        <v>61.94</v>
      </c>
      <c r="AA34" s="10">
        <v>62.31</v>
      </c>
      <c r="AB34" s="95">
        <v>3119200</v>
      </c>
      <c r="AC34" s="257">
        <v>62.31</v>
      </c>
      <c r="AD34" s="2">
        <f t="shared" si="0"/>
        <v>1.6400000000000006</v>
      </c>
      <c r="AE34" s="138">
        <f t="shared" si="1"/>
        <v>-1.7622556872797235E-3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42506</v>
      </c>
      <c r="X35" s="10">
        <v>61.11</v>
      </c>
      <c r="Y35" s="40">
        <v>62.86</v>
      </c>
      <c r="Z35" s="40">
        <v>60.96</v>
      </c>
      <c r="AA35" s="10">
        <v>62.42</v>
      </c>
      <c r="AB35" s="95">
        <v>3261600</v>
      </c>
      <c r="AC35" s="257">
        <v>62.42</v>
      </c>
      <c r="AD35" s="2">
        <f t="shared" si="0"/>
        <v>1.8999999999999986</v>
      </c>
      <c r="AE35" s="138">
        <f t="shared" si="1"/>
        <v>2.7489711934156391E-2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42503</v>
      </c>
      <c r="X36" s="10">
        <v>60.97</v>
      </c>
      <c r="Y36" s="40">
        <v>62.24</v>
      </c>
      <c r="Z36" s="40">
        <v>60.43</v>
      </c>
      <c r="AA36" s="10">
        <v>60.75</v>
      </c>
      <c r="AB36" s="95">
        <v>4892400</v>
      </c>
      <c r="AC36" s="257">
        <v>60.75</v>
      </c>
      <c r="AD36" s="2">
        <f t="shared" si="0"/>
        <v>1.8100000000000023</v>
      </c>
      <c r="AE36" s="138">
        <f t="shared" si="1"/>
        <v>-1.4758352254297669E-2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68.860000000000014</v>
      </c>
      <c r="R37" s="34"/>
      <c r="W37" s="94">
        <v>42502</v>
      </c>
      <c r="X37" s="10">
        <v>64.849999999999994</v>
      </c>
      <c r="Y37" s="40">
        <v>64.95</v>
      </c>
      <c r="Z37" s="40">
        <v>60.92</v>
      </c>
      <c r="AA37" s="10">
        <v>61.66</v>
      </c>
      <c r="AB37" s="95">
        <v>5182300</v>
      </c>
      <c r="AC37" s="257">
        <v>61.66</v>
      </c>
      <c r="AD37" s="2">
        <f t="shared" si="0"/>
        <v>4.0300000000000011</v>
      </c>
      <c r="AE37" s="138">
        <f t="shared" si="1"/>
        <v>-4.5363059297104935E-2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21">P38*$Q$4</f>
        <v>68.234000000000009</v>
      </c>
      <c r="R38" s="34"/>
      <c r="W38" s="94">
        <v>42501</v>
      </c>
      <c r="X38" s="10">
        <v>64.66</v>
      </c>
      <c r="Y38" s="40">
        <v>65.31</v>
      </c>
      <c r="Z38" s="40">
        <v>64.349999999999994</v>
      </c>
      <c r="AA38" s="10">
        <v>64.59</v>
      </c>
      <c r="AB38" s="95">
        <v>2168600</v>
      </c>
      <c r="AC38" s="257">
        <v>64.59</v>
      </c>
      <c r="AD38" s="2">
        <f t="shared" si="0"/>
        <v>0.96000000000000796</v>
      </c>
      <c r="AE38" s="138">
        <f t="shared" si="1"/>
        <v>-4.162812210915745E-3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21"/>
        <v>67.608000000000004</v>
      </c>
      <c r="R39" s="34"/>
      <c r="T39" s="91" t="s">
        <v>113</v>
      </c>
      <c r="W39" s="94">
        <v>42500</v>
      </c>
      <c r="X39" s="10">
        <v>64.900000000000006</v>
      </c>
      <c r="Y39" s="40">
        <v>65.11</v>
      </c>
      <c r="Z39" s="40">
        <v>63.75</v>
      </c>
      <c r="AA39" s="10">
        <v>64.86</v>
      </c>
      <c r="AB39" s="95">
        <v>2398600</v>
      </c>
      <c r="AC39" s="257">
        <v>64.86</v>
      </c>
      <c r="AD39" s="2">
        <f t="shared" si="0"/>
        <v>1.3599999999999994</v>
      </c>
      <c r="AE39" s="138" t="e">
        <f t="shared" si="1"/>
        <v>#DIV/0!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21"/>
        <v>66.981999999999999</v>
      </c>
      <c r="R40" s="83"/>
      <c r="T40" s="97" t="s">
        <v>98</v>
      </c>
      <c r="U40" s="129">
        <v>63.28</v>
      </c>
      <c r="W40" s="94">
        <v>42500</v>
      </c>
      <c r="X40" s="10" t="s">
        <v>142</v>
      </c>
      <c r="Y40" s="40"/>
      <c r="Z40" s="40"/>
      <c r="AA40" s="10"/>
      <c r="AB40" s="95"/>
      <c r="AC40" s="257"/>
      <c r="AD40" s="2">
        <f t="shared" si="0"/>
        <v>0</v>
      </c>
      <c r="AE40" s="138">
        <f t="shared" si="1"/>
        <v>-1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21"/>
        <v>66.356000000000009</v>
      </c>
      <c r="R41" s="83"/>
      <c r="T41" s="87" t="s">
        <v>99</v>
      </c>
      <c r="U41" s="130">
        <v>62.48</v>
      </c>
      <c r="W41" s="94">
        <v>42499</v>
      </c>
      <c r="X41" s="10">
        <v>64.42</v>
      </c>
      <c r="Y41" s="40">
        <v>65.569999999999993</v>
      </c>
      <c r="Z41" s="40">
        <v>64.42</v>
      </c>
      <c r="AA41" s="10">
        <v>65.05</v>
      </c>
      <c r="AB41" s="95">
        <v>2494300</v>
      </c>
      <c r="AC41" s="257">
        <v>64.790000000000006</v>
      </c>
      <c r="AD41" s="2">
        <f t="shared" si="0"/>
        <v>1.1499999999999915</v>
      </c>
      <c r="AE41" s="138">
        <f t="shared" si="1"/>
        <v>6.5247786235824723E-3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21"/>
        <v>65.73</v>
      </c>
      <c r="R42" s="83"/>
      <c r="T42" s="87" t="s">
        <v>100</v>
      </c>
      <c r="U42" s="130" t="s">
        <v>391</v>
      </c>
      <c r="W42" s="94">
        <v>42496</v>
      </c>
      <c r="X42" s="10">
        <v>64.2</v>
      </c>
      <c r="Y42" s="40">
        <v>64.650000000000006</v>
      </c>
      <c r="Z42" s="40">
        <v>62.62</v>
      </c>
      <c r="AA42" s="10">
        <v>64.63</v>
      </c>
      <c r="AB42" s="95">
        <v>3016300</v>
      </c>
      <c r="AC42" s="257">
        <v>64.37</v>
      </c>
      <c r="AD42" s="2">
        <f t="shared" si="0"/>
        <v>2.0300000000000082</v>
      </c>
      <c r="AE42" s="138">
        <f t="shared" si="1"/>
        <v>4.368856295833945E-3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21"/>
        <v>65.103999999999999</v>
      </c>
      <c r="R43" s="83"/>
      <c r="T43" s="87" t="s">
        <v>101</v>
      </c>
      <c r="U43" s="130" t="s">
        <v>392</v>
      </c>
      <c r="W43" s="94">
        <v>42495</v>
      </c>
      <c r="X43" s="10">
        <v>66.12</v>
      </c>
      <c r="Y43" s="40">
        <v>66.19</v>
      </c>
      <c r="Z43" s="40">
        <v>64.25</v>
      </c>
      <c r="AA43" s="10">
        <v>64.349999999999994</v>
      </c>
      <c r="AB43" s="95">
        <v>2815600</v>
      </c>
      <c r="AC43" s="257">
        <v>64.09</v>
      </c>
      <c r="AD43" s="2">
        <f t="shared" si="0"/>
        <v>1.9399999999999977</v>
      </c>
      <c r="AE43" s="138">
        <f t="shared" si="1"/>
        <v>-1.3544712944435822E-2</v>
      </c>
    </row>
    <row r="44" spans="1:31" x14ac:dyDescent="0.25">
      <c r="O44" s="2"/>
      <c r="P44" s="83">
        <v>1.03</v>
      </c>
      <c r="Q44" s="83">
        <f t="shared" si="21"/>
        <v>64.478000000000009</v>
      </c>
      <c r="R44" s="83"/>
      <c r="T44" s="87" t="s">
        <v>102</v>
      </c>
      <c r="U44" s="130">
        <v>81.87</v>
      </c>
      <c r="W44" s="94">
        <v>42494</v>
      </c>
      <c r="X44" s="10">
        <v>66.489999999999995</v>
      </c>
      <c r="Y44" s="40">
        <v>67.010000000000005</v>
      </c>
      <c r="Z44" s="40">
        <v>64.78</v>
      </c>
      <c r="AA44" s="10">
        <v>65.23</v>
      </c>
      <c r="AB44" s="95">
        <v>2505900</v>
      </c>
      <c r="AC44" s="257">
        <v>64.97</v>
      </c>
      <c r="AD44" s="2">
        <f t="shared" si="0"/>
        <v>2.230000000000004</v>
      </c>
      <c r="AE44" s="138">
        <f t="shared" si="1"/>
        <v>-2.6666666666666727E-2</v>
      </c>
    </row>
    <row r="45" spans="1:31" x14ac:dyDescent="0.25">
      <c r="O45" s="2"/>
      <c r="P45" s="83">
        <v>1.02</v>
      </c>
      <c r="Q45" s="83">
        <f t="shared" si="21"/>
        <v>63.852000000000004</v>
      </c>
      <c r="R45" s="83"/>
      <c r="T45" s="87" t="s">
        <v>103</v>
      </c>
      <c r="U45" s="130">
        <v>0.78958399999999995</v>
      </c>
      <c r="W45" s="94">
        <v>42493</v>
      </c>
      <c r="X45" s="10">
        <v>66.94</v>
      </c>
      <c r="Y45" s="40">
        <v>67.39</v>
      </c>
      <c r="Z45" s="40">
        <v>66.540000000000006</v>
      </c>
      <c r="AA45" s="10">
        <v>67.02</v>
      </c>
      <c r="AB45" s="95">
        <v>3413600</v>
      </c>
      <c r="AC45" s="257">
        <v>66.75</v>
      </c>
      <c r="AD45" s="2">
        <f t="shared" si="0"/>
        <v>0.84999999999999432</v>
      </c>
      <c r="AE45" s="138">
        <f t="shared" si="1"/>
        <v>-1.4958863126401933E-3</v>
      </c>
    </row>
    <row r="46" spans="1:31" x14ac:dyDescent="0.25">
      <c r="O46" s="2"/>
      <c r="P46" s="83">
        <v>1.01</v>
      </c>
      <c r="Q46" s="83">
        <f t="shared" si="21"/>
        <v>63.225999999999999</v>
      </c>
      <c r="R46" s="83"/>
      <c r="T46" s="87" t="s">
        <v>123</v>
      </c>
      <c r="U46" s="94" t="s">
        <v>221</v>
      </c>
      <c r="W46" s="94">
        <v>42492</v>
      </c>
      <c r="X46" s="10">
        <v>66.77</v>
      </c>
      <c r="Y46" s="40">
        <v>67.28</v>
      </c>
      <c r="Z46" s="40">
        <v>65.7</v>
      </c>
      <c r="AA46" s="10">
        <v>67.12</v>
      </c>
      <c r="AB46" s="95">
        <v>3873300</v>
      </c>
      <c r="AC46" s="257">
        <v>66.849999999999994</v>
      </c>
      <c r="AD46" s="2">
        <f t="shared" si="0"/>
        <v>1.5799999999999983</v>
      </c>
      <c r="AE46" s="138">
        <f t="shared" si="1"/>
        <v>4.5078888054095323E-3</v>
      </c>
    </row>
    <row r="47" spans="1:31" x14ac:dyDescent="0.25">
      <c r="O47" s="2"/>
      <c r="P47" s="83">
        <v>1</v>
      </c>
      <c r="Q47" s="83">
        <f t="shared" si="21"/>
        <v>62.6</v>
      </c>
      <c r="R47" s="83"/>
      <c r="T47" s="87"/>
      <c r="U47" s="130"/>
      <c r="W47" s="94">
        <v>42489</v>
      </c>
      <c r="X47" s="10">
        <v>70.42</v>
      </c>
      <c r="Y47" s="40">
        <v>72.010000000000005</v>
      </c>
      <c r="Z47" s="40">
        <v>66.040000000000006</v>
      </c>
      <c r="AA47" s="10">
        <v>66.819999999999993</v>
      </c>
      <c r="AB47" s="95">
        <v>8592000</v>
      </c>
      <c r="AC47" s="257">
        <v>66.55</v>
      </c>
      <c r="AD47" s="2">
        <f t="shared" si="0"/>
        <v>5.9699999999999989</v>
      </c>
      <c r="AE47" s="138">
        <f t="shared" si="1"/>
        <v>-6.9100573506784113E-2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21"/>
        <v>61.974000000000004</v>
      </c>
      <c r="R48" s="83"/>
      <c r="T48" s="87" t="s">
        <v>105</v>
      </c>
      <c r="U48" s="130" t="s">
        <v>393</v>
      </c>
      <c r="W48" s="94">
        <v>42488</v>
      </c>
      <c r="X48" s="10">
        <v>71.88</v>
      </c>
      <c r="Y48" s="40">
        <v>73.59</v>
      </c>
      <c r="Z48" s="40">
        <v>71.31</v>
      </c>
      <c r="AA48" s="10">
        <v>71.78</v>
      </c>
      <c r="AB48" s="95">
        <v>4429200</v>
      </c>
      <c r="AC48" s="257">
        <v>71.489999999999995</v>
      </c>
      <c r="AD48" s="2">
        <f t="shared" si="0"/>
        <v>2.2800000000000011</v>
      </c>
      <c r="AE48" s="138">
        <f t="shared" si="1"/>
        <v>-7.4968763015411666E-3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21"/>
        <v>61.347999999999999</v>
      </c>
      <c r="R49" s="83"/>
      <c r="T49" s="87" t="s">
        <v>106</v>
      </c>
      <c r="U49" s="130" t="s">
        <v>345</v>
      </c>
      <c r="W49" s="94">
        <v>42487</v>
      </c>
      <c r="X49" s="10">
        <v>68.680000000000007</v>
      </c>
      <c r="Y49" s="40">
        <v>72.84</v>
      </c>
      <c r="Z49" s="40">
        <v>68.48</v>
      </c>
      <c r="AA49" s="10">
        <v>72.319999999999993</v>
      </c>
      <c r="AB49" s="95">
        <v>6350500</v>
      </c>
      <c r="AC49" s="257">
        <v>72.03</v>
      </c>
      <c r="AD49" s="2">
        <f t="shared" si="0"/>
        <v>4.3599999999999994</v>
      </c>
      <c r="AE49" s="138">
        <f t="shared" si="1"/>
        <v>8.6822573869207442E-3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22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23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21"/>
        <v>60.722000000000001</v>
      </c>
      <c r="R50" s="83"/>
      <c r="T50" s="87" t="s">
        <v>107</v>
      </c>
      <c r="U50" s="131">
        <v>2110214</v>
      </c>
      <c r="W50" s="94">
        <v>42486</v>
      </c>
      <c r="X50" s="10">
        <v>71.34</v>
      </c>
      <c r="Y50" s="40">
        <v>72.5</v>
      </c>
      <c r="Z50" s="40">
        <v>71.03</v>
      </c>
      <c r="AA50" s="10">
        <v>71.7</v>
      </c>
      <c r="AB50" s="95">
        <v>2557100</v>
      </c>
      <c r="AC50" s="257">
        <v>71.41</v>
      </c>
      <c r="AD50" s="2">
        <f t="shared" si="0"/>
        <v>1.4699999999999989</v>
      </c>
      <c r="AE50" s="138">
        <f t="shared" si="1"/>
        <v>1.3770584894946092E-2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22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23"/>
        <v>1838.96</v>
      </c>
      <c r="L51" s="275"/>
      <c r="M51" s="275"/>
      <c r="O51" s="2"/>
      <c r="P51" s="83">
        <v>0.96</v>
      </c>
      <c r="Q51" s="83">
        <f t="shared" si="21"/>
        <v>60.095999999999997</v>
      </c>
      <c r="R51" s="83"/>
      <c r="T51" s="87" t="s">
        <v>110</v>
      </c>
      <c r="U51" s="131">
        <v>2887460</v>
      </c>
      <c r="W51" s="94">
        <v>42485</v>
      </c>
      <c r="X51" s="10">
        <v>71.03</v>
      </c>
      <c r="Y51" s="40">
        <v>71.47</v>
      </c>
      <c r="Z51" s="40">
        <v>70.010000000000005</v>
      </c>
      <c r="AA51" s="10">
        <v>70.72</v>
      </c>
      <c r="AB51" s="95">
        <v>2589400</v>
      </c>
      <c r="AC51" s="257">
        <v>70.44</v>
      </c>
      <c r="AD51" s="2">
        <f t="shared" si="0"/>
        <v>1.4599999999999937</v>
      </c>
      <c r="AE51" s="138">
        <f t="shared" si="1"/>
        <v>-1.0813088049431152E-2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22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23"/>
        <v>2024.96</v>
      </c>
      <c r="L52" s="275"/>
      <c r="M52" s="275"/>
      <c r="O52" s="2"/>
      <c r="P52" s="83">
        <v>0.95</v>
      </c>
      <c r="Q52" s="83">
        <f t="shared" si="21"/>
        <v>59.47</v>
      </c>
      <c r="R52" s="83"/>
      <c r="T52" s="87" t="s">
        <v>108</v>
      </c>
      <c r="U52" s="130" t="s">
        <v>394</v>
      </c>
      <c r="W52" s="94">
        <v>42482</v>
      </c>
      <c r="X52" s="10">
        <v>71.58</v>
      </c>
      <c r="Y52" s="40">
        <v>72.150000000000006</v>
      </c>
      <c r="Z52" s="40">
        <v>70.56</v>
      </c>
      <c r="AA52" s="10">
        <v>71.5</v>
      </c>
      <c r="AB52" s="95">
        <v>2645100</v>
      </c>
      <c r="AC52" s="257">
        <v>71.209999999999994</v>
      </c>
      <c r="AD52" s="2">
        <f t="shared" si="0"/>
        <v>1.5900000000000034</v>
      </c>
      <c r="AE52" s="138">
        <f t="shared" si="1"/>
        <v>-2.6610644257705207E-3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22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23"/>
        <v>2080.4499999999998</v>
      </c>
      <c r="L53" s="275"/>
      <c r="M53" s="275"/>
      <c r="O53" s="2"/>
      <c r="P53" s="83">
        <v>0.94</v>
      </c>
      <c r="Q53" s="83">
        <f t="shared" si="21"/>
        <v>58.844000000000001</v>
      </c>
      <c r="R53" s="83"/>
      <c r="T53" s="87" t="s">
        <v>111</v>
      </c>
      <c r="U53" s="130">
        <v>12.18</v>
      </c>
      <c r="W53" s="94">
        <v>42481</v>
      </c>
      <c r="X53" s="10">
        <v>72.59</v>
      </c>
      <c r="Y53" s="40">
        <v>72.790000000000006</v>
      </c>
      <c r="Z53" s="40">
        <v>71.069999999999993</v>
      </c>
      <c r="AA53" s="10">
        <v>71.69</v>
      </c>
      <c r="AB53" s="95">
        <v>2909300</v>
      </c>
      <c r="AC53" s="257">
        <v>71.400000000000006</v>
      </c>
      <c r="AD53" s="2">
        <f t="shared" si="0"/>
        <v>1.7200000000000131</v>
      </c>
      <c r="AE53" s="138">
        <f t="shared" si="1"/>
        <v>-1.5851137146795202E-2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22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23"/>
        <v>2203.4499999999998</v>
      </c>
      <c r="L54" s="275"/>
      <c r="M54" s="275"/>
      <c r="O54" s="2"/>
      <c r="P54" s="83">
        <v>0.93</v>
      </c>
      <c r="Q54" s="83">
        <f t="shared" si="21"/>
        <v>58.218000000000004</v>
      </c>
      <c r="R54" s="83"/>
      <c r="T54" s="87" t="s">
        <v>112</v>
      </c>
      <c r="U54" s="130">
        <v>5.14</v>
      </c>
      <c r="W54" s="94">
        <v>42480</v>
      </c>
      <c r="X54" s="10">
        <v>71.84</v>
      </c>
      <c r="Y54" s="40">
        <v>73.510000000000005</v>
      </c>
      <c r="Z54" s="40">
        <v>70.89</v>
      </c>
      <c r="AA54" s="10">
        <v>72.84</v>
      </c>
      <c r="AB54" s="95">
        <v>3110200</v>
      </c>
      <c r="AC54" s="257">
        <v>72.55</v>
      </c>
      <c r="AD54" s="2">
        <f t="shared" si="0"/>
        <v>2.6200000000000045</v>
      </c>
      <c r="AE54" s="138">
        <f t="shared" si="1"/>
        <v>8.4792882958020233E-3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22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23"/>
        <v>2176.4499999999998</v>
      </c>
      <c r="L55" s="275"/>
      <c r="M55" s="275"/>
      <c r="O55" s="2"/>
      <c r="P55" s="83">
        <v>0.92</v>
      </c>
      <c r="Q55" s="83">
        <f t="shared" si="21"/>
        <v>57.592000000000006</v>
      </c>
      <c r="R55" s="83"/>
      <c r="T55" s="87" t="s">
        <v>109</v>
      </c>
      <c r="U55" s="130" t="s">
        <v>395</v>
      </c>
      <c r="W55" s="94">
        <v>42479</v>
      </c>
      <c r="X55" s="10">
        <v>75.150000000000006</v>
      </c>
      <c r="Y55" s="40">
        <v>75.150000000000006</v>
      </c>
      <c r="Z55" s="40">
        <v>71.88</v>
      </c>
      <c r="AA55" s="10">
        <v>72.23</v>
      </c>
      <c r="AB55" s="95">
        <v>3745300</v>
      </c>
      <c r="AC55" s="257">
        <v>71.94</v>
      </c>
      <c r="AD55" s="2">
        <f t="shared" si="0"/>
        <v>3.2700000000000102</v>
      </c>
      <c r="AE55" s="138">
        <f t="shared" si="1"/>
        <v>-3.3584094572810308E-2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21"/>
        <v>56.966000000000001</v>
      </c>
      <c r="R56" s="83"/>
      <c r="W56" s="94">
        <v>42478</v>
      </c>
      <c r="X56" s="10">
        <v>74.400000000000006</v>
      </c>
      <c r="Y56" s="40">
        <v>75.209999999999994</v>
      </c>
      <c r="Z56" s="40">
        <v>73.900000000000006</v>
      </c>
      <c r="AA56" s="10">
        <v>74.739999999999995</v>
      </c>
      <c r="AB56" s="95">
        <v>2340200</v>
      </c>
      <c r="AC56" s="257">
        <v>74.44</v>
      </c>
      <c r="AD56" s="2">
        <f t="shared" si="0"/>
        <v>1.3099999999999881</v>
      </c>
      <c r="AE56" s="138">
        <f t="shared" si="1"/>
        <v>-4.2803638309257819E-3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21"/>
        <v>56.34</v>
      </c>
      <c r="R57" s="83"/>
      <c r="W57" s="94">
        <v>42475</v>
      </c>
      <c r="X57" s="10">
        <v>76.64</v>
      </c>
      <c r="Y57" s="40">
        <v>77.16</v>
      </c>
      <c r="Z57" s="40">
        <v>74.95</v>
      </c>
      <c r="AA57" s="10">
        <v>75.06</v>
      </c>
      <c r="AB57" s="95">
        <v>3255600</v>
      </c>
      <c r="AC57" s="257">
        <v>74.760000000000005</v>
      </c>
      <c r="AD57" s="2">
        <f t="shared" si="0"/>
        <v>2.2099999999999937</v>
      </c>
      <c r="AE57" s="138">
        <f t="shared" si="1"/>
        <v>-2.2233847763536319E-2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42474</v>
      </c>
      <c r="X58" s="10">
        <v>75.89</v>
      </c>
      <c r="Y58" s="40">
        <v>76.900000000000006</v>
      </c>
      <c r="Z58" s="40">
        <v>74.59</v>
      </c>
      <c r="AA58" s="10">
        <v>76.77</v>
      </c>
      <c r="AB58" s="95">
        <v>2421900</v>
      </c>
      <c r="AC58" s="257">
        <v>76.459999999999994</v>
      </c>
      <c r="AD58" s="2">
        <f t="shared" si="0"/>
        <v>2.3100000000000023</v>
      </c>
      <c r="AE58" s="138">
        <f t="shared" si="1"/>
        <v>-3.9082855653987947E-3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42473</v>
      </c>
      <c r="X59" s="10">
        <v>75.260000000000005</v>
      </c>
      <c r="Y59" s="40">
        <v>77.22</v>
      </c>
      <c r="Z59" s="40">
        <v>75</v>
      </c>
      <c r="AA59" s="10">
        <v>77.069999999999993</v>
      </c>
      <c r="AB59" s="95">
        <v>2004700</v>
      </c>
      <c r="AC59" s="257">
        <v>76.760000000000005</v>
      </c>
      <c r="AD59" s="2">
        <f t="shared" si="0"/>
        <v>2.2199999999999989</v>
      </c>
      <c r="AE59" s="138">
        <f t="shared" si="1"/>
        <v>3.255313424804962E-2</v>
      </c>
    </row>
    <row r="60" spans="1:31" x14ac:dyDescent="0.25">
      <c r="W60" s="94">
        <v>42472</v>
      </c>
      <c r="X60" s="10">
        <v>76.23</v>
      </c>
      <c r="Y60" s="40">
        <v>76.349999999999994</v>
      </c>
      <c r="Z60" s="40">
        <v>73.66</v>
      </c>
      <c r="AA60" s="10">
        <v>74.64</v>
      </c>
      <c r="AB60" s="95">
        <v>3768400</v>
      </c>
      <c r="AC60" s="257">
        <v>74.34</v>
      </c>
      <c r="AD60" s="2">
        <f t="shared" si="0"/>
        <v>2.6899999999999977</v>
      </c>
      <c r="AE60" s="138">
        <f t="shared" si="1"/>
        <v>-1.8872904843605598E-2</v>
      </c>
    </row>
    <row r="61" spans="1:31" x14ac:dyDescent="0.25">
      <c r="W61" s="94">
        <v>42471</v>
      </c>
      <c r="X61" s="10">
        <v>77.73</v>
      </c>
      <c r="Y61" s="40">
        <v>78</v>
      </c>
      <c r="Z61" s="40">
        <v>76.02</v>
      </c>
      <c r="AA61" s="10">
        <v>76.069999999999993</v>
      </c>
      <c r="AB61" s="95">
        <v>2003500</v>
      </c>
      <c r="AC61" s="257">
        <v>75.77</v>
      </c>
      <c r="AD61" s="2">
        <f t="shared" si="0"/>
        <v>1.980000000000004</v>
      </c>
      <c r="AE61" s="138">
        <f t="shared" si="1"/>
        <v>-1.6612589227774199E-2</v>
      </c>
    </row>
    <row r="62" spans="1:31" x14ac:dyDescent="0.25">
      <c r="W62" s="94">
        <v>42468</v>
      </c>
      <c r="X62" s="10">
        <v>78</v>
      </c>
      <c r="Y62" s="40">
        <v>78.11</v>
      </c>
      <c r="Z62" s="40">
        <v>76.599999999999994</v>
      </c>
      <c r="AA62" s="10">
        <v>77.36</v>
      </c>
      <c r="AB62" s="95">
        <v>4375300</v>
      </c>
      <c r="AC62" s="257">
        <v>77.05</v>
      </c>
      <c r="AD62" s="2">
        <f t="shared" si="0"/>
        <v>1.5100000000000051</v>
      </c>
      <c r="AE62" s="138">
        <f t="shared" si="1"/>
        <v>6.493506493505663E-4</v>
      </c>
    </row>
    <row r="63" spans="1:31" x14ac:dyDescent="0.25">
      <c r="W63" s="94">
        <v>42467</v>
      </c>
      <c r="X63" s="10">
        <v>77.58</v>
      </c>
      <c r="Y63" s="40">
        <v>77.72</v>
      </c>
      <c r="Z63" s="40">
        <v>76.569999999999993</v>
      </c>
      <c r="AA63" s="10">
        <v>77.31</v>
      </c>
      <c r="AB63" s="95">
        <v>4515600</v>
      </c>
      <c r="AC63" s="257">
        <v>77</v>
      </c>
      <c r="AD63" s="2">
        <f t="shared" si="0"/>
        <v>1.1500000000000057</v>
      </c>
      <c r="AE63" s="138">
        <f t="shared" si="1"/>
        <v>-1.1553273427471145E-2</v>
      </c>
    </row>
    <row r="64" spans="1:31" x14ac:dyDescent="0.25">
      <c r="W64" s="94">
        <v>42466</v>
      </c>
      <c r="X64" s="10">
        <v>76.87</v>
      </c>
      <c r="Y64" s="40">
        <v>78.45</v>
      </c>
      <c r="Z64" s="40">
        <v>75.22</v>
      </c>
      <c r="AA64" s="10">
        <v>78.209999999999994</v>
      </c>
      <c r="AB64" s="95">
        <v>2532000</v>
      </c>
      <c r="AC64" s="257">
        <v>77.900000000000006</v>
      </c>
      <c r="AD64" s="2">
        <f t="shared" si="0"/>
        <v>3.230000000000004</v>
      </c>
      <c r="AE64" s="138">
        <f t="shared" si="1"/>
        <v>1.4851485148514865E-2</v>
      </c>
    </row>
    <row r="65" spans="23:31" x14ac:dyDescent="0.25">
      <c r="W65" s="94">
        <v>42465</v>
      </c>
      <c r="X65" s="10">
        <v>76.45</v>
      </c>
      <c r="Y65" s="40">
        <v>77.38</v>
      </c>
      <c r="Z65" s="40">
        <v>76.14</v>
      </c>
      <c r="AA65" s="10">
        <v>77.069999999999993</v>
      </c>
      <c r="AB65" s="95">
        <v>2075100</v>
      </c>
      <c r="AC65" s="257">
        <v>76.760000000000005</v>
      </c>
      <c r="AD65" s="2">
        <f t="shared" si="0"/>
        <v>1.2399999999999949</v>
      </c>
      <c r="AE65" s="138">
        <f t="shared" si="1"/>
        <v>-5.5706697758776125E-3</v>
      </c>
    </row>
    <row r="66" spans="23:31" x14ac:dyDescent="0.25">
      <c r="W66" s="94">
        <v>42464</v>
      </c>
      <c r="X66" s="10">
        <v>78.36</v>
      </c>
      <c r="Y66" s="40">
        <v>78.459999999999994</v>
      </c>
      <c r="Z66" s="40">
        <v>76.44</v>
      </c>
      <c r="AA66" s="10">
        <v>77.5</v>
      </c>
      <c r="AB66" s="95">
        <v>2054100</v>
      </c>
      <c r="AC66" s="257">
        <v>77.19</v>
      </c>
      <c r="AD66" s="2">
        <f t="shared" si="0"/>
        <v>2.019999999999996</v>
      </c>
      <c r="AE66" s="138">
        <f t="shared" si="1"/>
        <v>-8.7325028894311707E-3</v>
      </c>
    </row>
    <row r="67" spans="23:31" x14ac:dyDescent="0.25">
      <c r="W67" s="94">
        <v>42461</v>
      </c>
      <c r="X67" s="10">
        <v>77.16</v>
      </c>
      <c r="Y67" s="40">
        <v>78.23</v>
      </c>
      <c r="Z67" s="40">
        <v>76.319999999999993</v>
      </c>
      <c r="AA67" s="10">
        <v>78.180000000000007</v>
      </c>
      <c r="AB67" s="95">
        <v>2015700</v>
      </c>
      <c r="AC67" s="257">
        <v>77.87</v>
      </c>
      <c r="AD67" s="2">
        <f t="shared" si="0"/>
        <v>1.9100000000000108</v>
      </c>
      <c r="AE67" s="138">
        <f t="shared" si="1"/>
        <v>3.6087124629462508E-3</v>
      </c>
    </row>
    <row r="68" spans="23:31" x14ac:dyDescent="0.25">
      <c r="W68" s="94">
        <v>42460</v>
      </c>
      <c r="X68" s="10">
        <v>77.61</v>
      </c>
      <c r="Y68" s="40">
        <v>78.290000000000006</v>
      </c>
      <c r="Z68" s="40">
        <v>77.31</v>
      </c>
      <c r="AA68" s="10">
        <v>77.900000000000006</v>
      </c>
      <c r="AB68" s="95">
        <v>2950200</v>
      </c>
      <c r="AC68" s="257">
        <v>77.59</v>
      </c>
      <c r="AD68" s="2">
        <f>Y68-Z68</f>
        <v>0.98000000000000398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F29:F30">
    <cfRule type="expression" dxfId="361" priority="35">
      <formula>F29&gt;0</formula>
    </cfRule>
    <cfRule type="expression" dxfId="360" priority="36">
      <formula>F29&lt;0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29:H30 H32:H43">
    <cfRule type="expression" dxfId="355" priority="25">
      <formula>H29&gt;0</formula>
    </cfRule>
    <cfRule type="expression" dxfId="354" priority="26">
      <formula>H29&lt;0</formula>
    </cfRule>
  </conditionalFormatting>
  <conditionalFormatting sqref="F23:F28">
    <cfRule type="expression" dxfId="353" priority="11">
      <formula>F23&gt;0</formula>
    </cfRule>
    <cfRule type="expression" dxfId="352" priority="12">
      <formula>F23&lt;0</formula>
    </cfRule>
  </conditionalFormatting>
  <conditionalFormatting sqref="H23:H28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42552</v>
      </c>
      <c r="X2" s="41">
        <v>59.29</v>
      </c>
      <c r="Y2" s="41">
        <v>59.56</v>
      </c>
      <c r="Z2" s="41">
        <v>58.99</v>
      </c>
      <c r="AA2" s="41">
        <v>59.24</v>
      </c>
      <c r="AB2" s="104">
        <v>345900</v>
      </c>
      <c r="AC2" s="9">
        <v>59.24</v>
      </c>
      <c r="AD2" s="2">
        <f>Y2-Z2</f>
        <v>0.57000000000000028</v>
      </c>
      <c r="AE2" s="138">
        <f>AC2/AC3-1</f>
        <v>3.0477480528277034E-3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59.24</v>
      </c>
      <c r="W3" s="123">
        <v>42551</v>
      </c>
      <c r="X3" s="41">
        <v>58.73</v>
      </c>
      <c r="Y3" s="41">
        <v>59.21</v>
      </c>
      <c r="Z3" s="41">
        <v>58.01</v>
      </c>
      <c r="AA3" s="41">
        <v>59.06</v>
      </c>
      <c r="AB3" s="104">
        <v>928600</v>
      </c>
      <c r="AC3" s="9">
        <v>59.06</v>
      </c>
      <c r="AD3" s="2">
        <f t="shared" ref="AD3:AD66" si="0">Y3-Z3</f>
        <v>1.2000000000000028</v>
      </c>
      <c r="AE3" s="138">
        <f t="shared" ref="AE3:AE66" si="1">AC3/AC4-1</f>
        <v>9.2276144907723623E-3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59.24</v>
      </c>
      <c r="T4" s="1"/>
      <c r="W4" s="123">
        <v>42550</v>
      </c>
      <c r="X4" s="41">
        <v>57.86</v>
      </c>
      <c r="Y4" s="41">
        <v>58.64</v>
      </c>
      <c r="Z4" s="41">
        <v>57.46</v>
      </c>
      <c r="AA4" s="41">
        <v>58.52</v>
      </c>
      <c r="AB4" s="104">
        <v>1097100</v>
      </c>
      <c r="AC4" s="9">
        <v>58.52</v>
      </c>
      <c r="AD4" s="2">
        <f t="shared" si="0"/>
        <v>1.1799999999999997</v>
      </c>
      <c r="AE4" s="138">
        <f t="shared" si="1"/>
        <v>1.7562163102069261E-2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42549</v>
      </c>
      <c r="X5" s="41">
        <v>56.99</v>
      </c>
      <c r="Y5" s="41">
        <v>57.69</v>
      </c>
      <c r="Z5" s="41">
        <v>56.51</v>
      </c>
      <c r="AA5" s="41">
        <v>57.51</v>
      </c>
      <c r="AB5" s="104">
        <v>988100</v>
      </c>
      <c r="AC5" s="9">
        <v>57.51</v>
      </c>
      <c r="AD5" s="2">
        <f t="shared" si="0"/>
        <v>1.1799999999999997</v>
      </c>
      <c r="AE5" s="138">
        <f t="shared" si="1"/>
        <v>1.9680851063829774E-2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42548</v>
      </c>
      <c r="X6" s="41">
        <v>56.4</v>
      </c>
      <c r="Y6" s="41">
        <v>56.78</v>
      </c>
      <c r="Z6" s="41">
        <v>55.73</v>
      </c>
      <c r="AA6" s="41">
        <v>56.4</v>
      </c>
      <c r="AB6" s="104">
        <v>1199600</v>
      </c>
      <c r="AC6" s="9">
        <v>56.4</v>
      </c>
      <c r="AD6" s="2">
        <f t="shared" si="0"/>
        <v>1.0500000000000043</v>
      </c>
      <c r="AE6" s="138">
        <f t="shared" si="1"/>
        <v>-1.0699877214523812E-2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42545</v>
      </c>
      <c r="X7" s="41">
        <v>57.19</v>
      </c>
      <c r="Y7" s="41">
        <v>58.11</v>
      </c>
      <c r="Z7" s="41">
        <v>56.85</v>
      </c>
      <c r="AA7" s="41">
        <v>57.01</v>
      </c>
      <c r="AB7" s="104">
        <v>1140600</v>
      </c>
      <c r="AC7" s="9">
        <v>57.01</v>
      </c>
      <c r="AD7" s="2">
        <f t="shared" si="0"/>
        <v>1.259999999999998</v>
      </c>
      <c r="AE7" s="138">
        <f t="shared" si="1"/>
        <v>-4.3135280295401146E-2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42544</v>
      </c>
      <c r="X8" s="41">
        <v>59.7</v>
      </c>
      <c r="Y8" s="41">
        <v>60.07</v>
      </c>
      <c r="Z8" s="41">
        <v>59.42</v>
      </c>
      <c r="AA8" s="41">
        <v>59.58</v>
      </c>
      <c r="AB8" s="104">
        <v>580600</v>
      </c>
      <c r="AC8" s="9">
        <v>59.58</v>
      </c>
      <c r="AD8" s="2">
        <f t="shared" si="0"/>
        <v>0.64999999999999858</v>
      </c>
      <c r="AE8" s="138">
        <f t="shared" si="1"/>
        <v>9.4883090477804188E-3</v>
      </c>
      <c r="AL8" s="245"/>
      <c r="AO8" s="245"/>
    </row>
    <row r="9" spans="1:42" x14ac:dyDescent="0.25">
      <c r="O9" s="11" t="s">
        <v>253</v>
      </c>
      <c r="Q9" s="138">
        <f>IF(Q2=0, 0, Q8/Q6)</f>
        <v>0</v>
      </c>
      <c r="W9" s="123">
        <v>42543</v>
      </c>
      <c r="X9" s="41">
        <v>58.11</v>
      </c>
      <c r="Y9" s="41">
        <v>59.1</v>
      </c>
      <c r="Z9" s="41">
        <v>58.11</v>
      </c>
      <c r="AA9" s="41">
        <v>59.02</v>
      </c>
      <c r="AB9" s="104">
        <v>695400</v>
      </c>
      <c r="AC9" s="9">
        <v>59.02</v>
      </c>
      <c r="AD9" s="2">
        <f t="shared" si="0"/>
        <v>0.99000000000000199</v>
      </c>
      <c r="AE9" s="138">
        <f t="shared" si="1"/>
        <v>1.0616438356164437E-2</v>
      </c>
      <c r="AL9" s="245"/>
      <c r="AO9" s="245"/>
    </row>
    <row r="10" spans="1:42" x14ac:dyDescent="0.25">
      <c r="O10" s="11" t="s">
        <v>252</v>
      </c>
      <c r="P10" s="34"/>
      <c r="Q10" s="2">
        <f>M36</f>
        <v>121.94999999999982</v>
      </c>
      <c r="W10" s="123">
        <v>42542</v>
      </c>
      <c r="X10" s="41">
        <v>57.92</v>
      </c>
      <c r="Y10" s="41">
        <v>58.9</v>
      </c>
      <c r="Z10" s="41">
        <v>57.54</v>
      </c>
      <c r="AA10" s="41">
        <v>58.4</v>
      </c>
      <c r="AB10" s="104">
        <v>1250600</v>
      </c>
      <c r="AC10" s="9">
        <v>58.4</v>
      </c>
      <c r="AD10" s="2">
        <f t="shared" si="0"/>
        <v>1.3599999999999994</v>
      </c>
      <c r="AE10" s="138">
        <f t="shared" si="1"/>
        <v>-8.6572738075029187E-3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2.0500000000000001E-2</v>
      </c>
      <c r="T11" s="11"/>
      <c r="W11" s="123">
        <v>42541</v>
      </c>
      <c r="X11" s="41">
        <v>59.26</v>
      </c>
      <c r="Y11" s="41">
        <v>59.49</v>
      </c>
      <c r="Z11" s="41">
        <v>58.79</v>
      </c>
      <c r="AA11" s="41">
        <v>58.91</v>
      </c>
      <c r="AB11" s="104">
        <v>986900</v>
      </c>
      <c r="AC11" s="9">
        <v>58.91</v>
      </c>
      <c r="AD11" s="2">
        <f t="shared" si="0"/>
        <v>0.70000000000000284</v>
      </c>
      <c r="AE11" s="138">
        <f t="shared" si="1"/>
        <v>8.9056345264599823E-3</v>
      </c>
      <c r="AL11" s="245"/>
      <c r="AO11" s="245"/>
    </row>
    <row r="12" spans="1:42" x14ac:dyDescent="0.25">
      <c r="W12" s="123">
        <v>42538</v>
      </c>
      <c r="X12" s="41">
        <v>58.15</v>
      </c>
      <c r="Y12" s="41">
        <v>58.94</v>
      </c>
      <c r="Z12" s="41">
        <v>58.03</v>
      </c>
      <c r="AA12" s="41">
        <v>58.39</v>
      </c>
      <c r="AB12" s="104">
        <v>973500</v>
      </c>
      <c r="AC12" s="9">
        <v>58.39</v>
      </c>
      <c r="AD12" s="2">
        <f t="shared" si="0"/>
        <v>0.90999999999999659</v>
      </c>
      <c r="AE12" s="138">
        <f t="shared" si="1"/>
        <v>6.8977409898258735E-3</v>
      </c>
      <c r="AL12" s="245"/>
      <c r="AO12" s="245"/>
    </row>
    <row r="13" spans="1:42" x14ac:dyDescent="0.25">
      <c r="W13" s="123">
        <v>42537</v>
      </c>
      <c r="X13" s="41">
        <v>57.32</v>
      </c>
      <c r="Y13" s="41">
        <v>58.07</v>
      </c>
      <c r="Z13" s="41">
        <v>56.29</v>
      </c>
      <c r="AA13" s="41">
        <v>57.99</v>
      </c>
      <c r="AB13" s="104">
        <v>1628600</v>
      </c>
      <c r="AC13" s="9">
        <v>57.99</v>
      </c>
      <c r="AD13" s="2">
        <f t="shared" si="0"/>
        <v>1.7800000000000011</v>
      </c>
      <c r="AE13" s="138">
        <f t="shared" si="1"/>
        <v>-1.7214666896195885E-3</v>
      </c>
    </row>
    <row r="14" spans="1:42" x14ac:dyDescent="0.25">
      <c r="W14" s="123">
        <v>42536</v>
      </c>
      <c r="X14" s="41">
        <v>58.05</v>
      </c>
      <c r="Y14" s="41">
        <v>58.73</v>
      </c>
      <c r="Z14" s="41">
        <v>57.97</v>
      </c>
      <c r="AA14" s="41">
        <v>58.09</v>
      </c>
      <c r="AB14" s="104">
        <v>1086400</v>
      </c>
      <c r="AC14" s="9">
        <v>58.09</v>
      </c>
      <c r="AD14" s="2">
        <f t="shared" si="0"/>
        <v>0.75999999999999801</v>
      </c>
      <c r="AE14" s="138">
        <f t="shared" si="1"/>
        <v>-4.7969847524411691E-3</v>
      </c>
    </row>
    <row r="15" spans="1:42" x14ac:dyDescent="0.25">
      <c r="V15" s="2"/>
      <c r="W15" s="123">
        <v>42535</v>
      </c>
      <c r="X15" s="41">
        <v>58.31</v>
      </c>
      <c r="Y15" s="41">
        <v>58.75</v>
      </c>
      <c r="Z15" s="41">
        <v>58.11</v>
      </c>
      <c r="AA15" s="41">
        <v>58.37</v>
      </c>
      <c r="AB15" s="104">
        <v>728300</v>
      </c>
      <c r="AC15" s="9">
        <v>58.37</v>
      </c>
      <c r="AD15" s="2">
        <f t="shared" si="0"/>
        <v>0.64000000000000057</v>
      </c>
      <c r="AE15" s="138">
        <f t="shared" si="1"/>
        <v>-2.5632262474368783E-3</v>
      </c>
      <c r="AL15" s="245"/>
      <c r="AO15" s="245"/>
      <c r="AP15" s="245"/>
    </row>
    <row r="16" spans="1:42" x14ac:dyDescent="0.25">
      <c r="V16" s="2"/>
      <c r="W16" s="123">
        <v>42534</v>
      </c>
      <c r="X16" s="41">
        <v>58.86</v>
      </c>
      <c r="Y16" s="41">
        <v>59.02</v>
      </c>
      <c r="Z16" s="41">
        <v>58.41</v>
      </c>
      <c r="AA16" s="41">
        <v>58.52</v>
      </c>
      <c r="AB16" s="104">
        <v>1012900</v>
      </c>
      <c r="AC16" s="9">
        <v>58.52</v>
      </c>
      <c r="AD16" s="2">
        <f t="shared" si="0"/>
        <v>0.61000000000000654</v>
      </c>
      <c r="AE16" s="138">
        <f t="shared" si="1"/>
        <v>-1.1319479641831331E-2</v>
      </c>
    </row>
    <row r="17" spans="1:42" x14ac:dyDescent="0.25">
      <c r="V17" s="2"/>
      <c r="W17" s="123">
        <v>42531</v>
      </c>
      <c r="X17" s="41">
        <v>59.7</v>
      </c>
      <c r="Y17" s="41">
        <v>59.94</v>
      </c>
      <c r="Z17" s="41">
        <v>58.93</v>
      </c>
      <c r="AA17" s="41">
        <v>59.19</v>
      </c>
      <c r="AB17" s="104">
        <v>753800</v>
      </c>
      <c r="AC17" s="9">
        <v>59.19</v>
      </c>
      <c r="AD17" s="2">
        <f t="shared" si="0"/>
        <v>1.009999999999998</v>
      </c>
      <c r="AE17" s="138">
        <f t="shared" si="1"/>
        <v>-1.6940707523667164E-2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42530</v>
      </c>
      <c r="X18" s="41">
        <v>60.33</v>
      </c>
      <c r="Y18" s="41">
        <v>60.39</v>
      </c>
      <c r="Z18" s="41">
        <v>59.8</v>
      </c>
      <c r="AA18" s="41">
        <v>60.21</v>
      </c>
      <c r="AB18" s="104">
        <v>561900</v>
      </c>
      <c r="AC18" s="9">
        <v>60.21</v>
      </c>
      <c r="AD18" s="2">
        <f t="shared" si="0"/>
        <v>0.59000000000000341</v>
      </c>
      <c r="AE18" s="138">
        <f t="shared" si="1"/>
        <v>-8.3992094861660149E-3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42529</v>
      </c>
      <c r="X19" s="41">
        <v>61.13</v>
      </c>
      <c r="Y19" s="41">
        <v>61.4</v>
      </c>
      <c r="Z19" s="41">
        <v>60.62</v>
      </c>
      <c r="AA19" s="41">
        <v>60.72</v>
      </c>
      <c r="AB19" s="104">
        <v>973700</v>
      </c>
      <c r="AC19" s="9">
        <v>60.72</v>
      </c>
      <c r="AD19" s="2">
        <f t="shared" si="0"/>
        <v>0.78000000000000114</v>
      </c>
      <c r="AE19" s="138">
        <f t="shared" si="1"/>
        <v>1.980198019801982E-3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42528</v>
      </c>
      <c r="X20" s="41">
        <v>60.43</v>
      </c>
      <c r="Y20" s="41">
        <v>60.7</v>
      </c>
      <c r="Z20" s="41">
        <v>60.21</v>
      </c>
      <c r="AA20" s="41">
        <v>60.6</v>
      </c>
      <c r="AB20" s="104">
        <v>836200</v>
      </c>
      <c r="AC20" s="9">
        <v>60.6</v>
      </c>
      <c r="AD20" s="2">
        <f t="shared" si="0"/>
        <v>0.49000000000000199</v>
      </c>
      <c r="AE20" s="138" t="e">
        <f t="shared" si="1"/>
        <v>#DIV/0!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42528</v>
      </c>
      <c r="X21" s="41" t="s">
        <v>289</v>
      </c>
      <c r="Y21" s="41"/>
      <c r="Z21" s="41"/>
      <c r="AA21" s="41"/>
      <c r="AB21" s="104"/>
      <c r="AC21" s="9"/>
      <c r="AD21" s="2">
        <f t="shared" si="0"/>
        <v>0</v>
      </c>
      <c r="AE21" s="138">
        <f t="shared" si="1"/>
        <v>-1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42527</v>
      </c>
      <c r="X22" s="41">
        <v>60.11</v>
      </c>
      <c r="Y22" s="41">
        <v>60.6</v>
      </c>
      <c r="Z22" s="41">
        <v>59.93</v>
      </c>
      <c r="AA22" s="41">
        <v>60.42</v>
      </c>
      <c r="AB22" s="104">
        <v>613000</v>
      </c>
      <c r="AC22" s="9">
        <v>60.13</v>
      </c>
      <c r="AD22" s="2">
        <f t="shared" si="0"/>
        <v>0.67000000000000171</v>
      </c>
      <c r="AE22" s="138">
        <f t="shared" si="1"/>
        <v>7.5402144772118707E-3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42524</v>
      </c>
      <c r="X23" s="41">
        <v>59.3</v>
      </c>
      <c r="Y23" s="41">
        <v>60.18</v>
      </c>
      <c r="Z23" s="41">
        <v>58.89</v>
      </c>
      <c r="AA23" s="41">
        <v>59.97</v>
      </c>
      <c r="AB23" s="104">
        <v>902400</v>
      </c>
      <c r="AC23" s="9">
        <v>59.68</v>
      </c>
      <c r="AD23" s="2">
        <f t="shared" si="0"/>
        <v>1.2899999999999991</v>
      </c>
      <c r="AE23" s="138">
        <f t="shared" si="1"/>
        <v>1.9299743808710579E-2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42523</v>
      </c>
      <c r="X24" s="41">
        <v>58.69</v>
      </c>
      <c r="Y24" s="41">
        <v>59.12</v>
      </c>
      <c r="Z24" s="41">
        <v>58.63</v>
      </c>
      <c r="AA24" s="41">
        <v>58.84</v>
      </c>
      <c r="AB24" s="104">
        <v>648400</v>
      </c>
      <c r="AC24" s="9">
        <v>58.55</v>
      </c>
      <c r="AD24" s="2">
        <f t="shared" si="0"/>
        <v>0.48999999999999488</v>
      </c>
      <c r="AE24" s="138">
        <f t="shared" si="1"/>
        <v>-4.0823269263480233E-3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42522</v>
      </c>
      <c r="X25" s="41">
        <v>59.18</v>
      </c>
      <c r="Y25" s="41">
        <v>59.22</v>
      </c>
      <c r="Z25" s="41">
        <v>58.56</v>
      </c>
      <c r="AA25" s="41">
        <v>59.08</v>
      </c>
      <c r="AB25" s="104">
        <v>1018500</v>
      </c>
      <c r="AC25" s="9">
        <v>58.79</v>
      </c>
      <c r="AD25" s="2">
        <f t="shared" si="0"/>
        <v>0.65999999999999659</v>
      </c>
      <c r="AE25" s="138">
        <f t="shared" si="1"/>
        <v>-3.5593220338983045E-3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42521</v>
      </c>
      <c r="X26" s="41">
        <v>60.06</v>
      </c>
      <c r="Y26" s="41">
        <v>60.26</v>
      </c>
      <c r="Z26" s="41">
        <v>59.09</v>
      </c>
      <c r="AA26" s="41">
        <v>59.29</v>
      </c>
      <c r="AB26" s="104">
        <v>1063900</v>
      </c>
      <c r="AC26" s="9">
        <v>59</v>
      </c>
      <c r="AD26" s="2">
        <f t="shared" si="0"/>
        <v>1.1699999999999946</v>
      </c>
      <c r="AE26" s="138">
        <f t="shared" si="1"/>
        <v>-1.2056262558606812E-2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42517</v>
      </c>
      <c r="X27" s="41">
        <v>59.84</v>
      </c>
      <c r="Y27" s="41">
        <v>60.19</v>
      </c>
      <c r="Z27" s="41">
        <v>59.72</v>
      </c>
      <c r="AA27" s="41">
        <v>60.01</v>
      </c>
      <c r="AB27" s="104">
        <v>854900</v>
      </c>
      <c r="AC27" s="9">
        <v>59.72</v>
      </c>
      <c r="AD27" s="2">
        <f t="shared" si="0"/>
        <v>0.46999999999999886</v>
      </c>
      <c r="AE27" s="138">
        <f t="shared" si="1"/>
        <v>-3.8365304420351354E-3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42516</v>
      </c>
      <c r="X28" s="41">
        <v>59.68</v>
      </c>
      <c r="Y28" s="41">
        <v>60.4</v>
      </c>
      <c r="Z28" s="41">
        <v>59.4</v>
      </c>
      <c r="AA28" s="41">
        <v>60.24</v>
      </c>
      <c r="AB28" s="104">
        <v>1333400</v>
      </c>
      <c r="AC28" s="9">
        <v>59.95</v>
      </c>
      <c r="AD28" s="2">
        <f t="shared" si="0"/>
        <v>1</v>
      </c>
      <c r="AE28" s="138">
        <f t="shared" si="1"/>
        <v>1.8172554347826164E-2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42515</v>
      </c>
      <c r="X29" s="41">
        <v>58.38</v>
      </c>
      <c r="Y29" s="41">
        <v>59.31</v>
      </c>
      <c r="Z29" s="41">
        <v>58.37</v>
      </c>
      <c r="AA29" s="41">
        <v>59.17</v>
      </c>
      <c r="AB29" s="104">
        <v>1006500</v>
      </c>
      <c r="AC29" s="9">
        <v>58.88</v>
      </c>
      <c r="AD29" s="2">
        <f t="shared" si="0"/>
        <v>0.94000000000000483</v>
      </c>
      <c r="AE29" s="138">
        <f t="shared" si="1"/>
        <v>1.5697774711057599E-2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42514</v>
      </c>
      <c r="X30" s="41">
        <v>58.55</v>
      </c>
      <c r="Y30" s="41">
        <v>59.11</v>
      </c>
      <c r="Z30" s="41">
        <v>58.11</v>
      </c>
      <c r="AA30" s="41">
        <v>58.25</v>
      </c>
      <c r="AB30" s="104">
        <v>1389500</v>
      </c>
      <c r="AC30" s="9">
        <v>57.97</v>
      </c>
      <c r="AD30" s="2">
        <f t="shared" si="0"/>
        <v>1</v>
      </c>
      <c r="AE30" s="138">
        <f t="shared" si="1"/>
        <v>3.1147257310952803E-3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42513</v>
      </c>
      <c r="X31" s="41">
        <v>58.28</v>
      </c>
      <c r="Y31" s="41">
        <v>58.43</v>
      </c>
      <c r="Z31" s="41">
        <v>57.86</v>
      </c>
      <c r="AA31" s="41">
        <v>58.07</v>
      </c>
      <c r="AB31" s="104">
        <v>490800</v>
      </c>
      <c r="AC31" s="9">
        <v>57.79</v>
      </c>
      <c r="AD31" s="2">
        <f t="shared" si="0"/>
        <v>0.57000000000000028</v>
      </c>
      <c r="AE31" s="138">
        <f t="shared" si="1"/>
        <v>-3.6206896551724821E-3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42510</v>
      </c>
      <c r="X32" s="41">
        <v>57.84</v>
      </c>
      <c r="Y32" s="41">
        <v>58.66</v>
      </c>
      <c r="Z32" s="41">
        <v>57.71</v>
      </c>
      <c r="AA32" s="41">
        <v>58.28</v>
      </c>
      <c r="AB32" s="104">
        <v>931800</v>
      </c>
      <c r="AC32" s="9">
        <v>58</v>
      </c>
      <c r="AD32" s="2">
        <f t="shared" si="0"/>
        <v>0.94999999999999574</v>
      </c>
      <c r="AE32" s="138">
        <f t="shared" si="1"/>
        <v>1.221640488656206E-2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42509</v>
      </c>
      <c r="X33" s="41">
        <v>58.1</v>
      </c>
      <c r="Y33" s="41">
        <v>58.14</v>
      </c>
      <c r="Z33" s="41">
        <v>57.12</v>
      </c>
      <c r="AA33" s="41">
        <v>57.58</v>
      </c>
      <c r="AB33" s="104">
        <v>1331500</v>
      </c>
      <c r="AC33" s="9">
        <v>57.3</v>
      </c>
      <c r="AD33" s="2">
        <f t="shared" si="0"/>
        <v>1.0200000000000031</v>
      </c>
      <c r="AE33" s="138">
        <f t="shared" si="1"/>
        <v>-2.5344446334410686E-2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42508</v>
      </c>
      <c r="X34" s="41">
        <v>58.55</v>
      </c>
      <c r="Y34" s="41">
        <v>59.9</v>
      </c>
      <c r="Z34" s="41">
        <v>58.17</v>
      </c>
      <c r="AA34" s="41">
        <v>59.08</v>
      </c>
      <c r="AB34" s="104">
        <v>1355200</v>
      </c>
      <c r="AC34" s="9">
        <v>58.79</v>
      </c>
      <c r="AD34" s="2">
        <f t="shared" si="0"/>
        <v>1.7299999999999969</v>
      </c>
      <c r="AE34" s="138">
        <f t="shared" si="1"/>
        <v>3.2423208191125763E-3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42507</v>
      </c>
      <c r="X35" s="41">
        <v>58.76</v>
      </c>
      <c r="Y35" s="41">
        <v>59.49</v>
      </c>
      <c r="Z35" s="41">
        <v>58.63</v>
      </c>
      <c r="AA35" s="41">
        <v>58.89</v>
      </c>
      <c r="AB35" s="104">
        <v>1164100</v>
      </c>
      <c r="AC35" s="9">
        <v>58.6</v>
      </c>
      <c r="AD35" s="2">
        <f t="shared" si="0"/>
        <v>0.85999999999999943</v>
      </c>
      <c r="AE35" s="138">
        <f t="shared" si="1"/>
        <v>-1.3633265167006803E-3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252</v>
      </c>
      <c r="M36" s="2">
        <f>K54+M54-F54</f>
        <v>121.94999999999982</v>
      </c>
      <c r="W36" s="123">
        <v>42506</v>
      </c>
      <c r="X36" s="41">
        <v>58.9</v>
      </c>
      <c r="Y36" s="41">
        <v>59.84</v>
      </c>
      <c r="Z36" s="41">
        <v>58.9</v>
      </c>
      <c r="AA36" s="41">
        <v>58.97</v>
      </c>
      <c r="AB36" s="104">
        <v>1157800</v>
      </c>
      <c r="AC36" s="9">
        <v>58.68</v>
      </c>
      <c r="AD36" s="2">
        <f t="shared" si="0"/>
        <v>0.94000000000000483</v>
      </c>
      <c r="AE36" s="138">
        <f t="shared" si="1"/>
        <v>3.2484185330825532E-3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42503</v>
      </c>
      <c r="X37" s="41">
        <v>59.47</v>
      </c>
      <c r="Y37" s="41">
        <v>59.65</v>
      </c>
      <c r="Z37" s="41">
        <v>58.55</v>
      </c>
      <c r="AA37" s="41">
        <v>58.78</v>
      </c>
      <c r="AB37" s="104">
        <v>1125400</v>
      </c>
      <c r="AC37" s="9">
        <v>58.49</v>
      </c>
      <c r="AD37" s="2">
        <f t="shared" si="0"/>
        <v>1.1000000000000014</v>
      </c>
      <c r="AE37" s="138">
        <f t="shared" si="1"/>
        <v>-1.5319865319865289E-2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42502</v>
      </c>
      <c r="X38" s="41">
        <v>60.11</v>
      </c>
      <c r="Y38" s="41">
        <v>60.36</v>
      </c>
      <c r="Z38" s="41">
        <v>58.97</v>
      </c>
      <c r="AA38" s="41">
        <v>59.69</v>
      </c>
      <c r="AB38" s="104">
        <v>782400</v>
      </c>
      <c r="AC38" s="9">
        <v>59.4</v>
      </c>
      <c r="AD38" s="2">
        <f t="shared" si="0"/>
        <v>1.3900000000000006</v>
      </c>
      <c r="AE38" s="138">
        <f t="shared" si="1"/>
        <v>3.2089174125990994E-3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42501</v>
      </c>
      <c r="X39" s="41">
        <v>59.86</v>
      </c>
      <c r="Y39" s="41">
        <v>59.87</v>
      </c>
      <c r="Z39" s="41">
        <v>59.12</v>
      </c>
      <c r="AA39" s="41">
        <v>59.5</v>
      </c>
      <c r="AB39" s="104">
        <v>576400</v>
      </c>
      <c r="AC39" s="9">
        <v>59.21</v>
      </c>
      <c r="AD39" s="2">
        <f t="shared" si="0"/>
        <v>0.75</v>
      </c>
      <c r="AE39" s="138">
        <f t="shared" si="1"/>
        <v>-7.209926224010732E-3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42500</v>
      </c>
      <c r="X40" s="41">
        <v>58.88</v>
      </c>
      <c r="Y40" s="41">
        <v>60.2</v>
      </c>
      <c r="Z40" s="41">
        <v>58.56</v>
      </c>
      <c r="AA40" s="41">
        <v>59.93</v>
      </c>
      <c r="AB40" s="104">
        <v>824100</v>
      </c>
      <c r="AC40" s="9">
        <v>59.64</v>
      </c>
      <c r="AD40" s="2">
        <f t="shared" si="0"/>
        <v>1.6400000000000006</v>
      </c>
      <c r="AE40" s="138">
        <f t="shared" si="1"/>
        <v>2.3511240775699216E-2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42499</v>
      </c>
      <c r="X41" s="41">
        <v>59.08</v>
      </c>
      <c r="Y41" s="41">
        <v>59.14</v>
      </c>
      <c r="Z41" s="41">
        <v>58.37</v>
      </c>
      <c r="AA41" s="41">
        <v>58.55</v>
      </c>
      <c r="AB41" s="104">
        <v>783200</v>
      </c>
      <c r="AC41" s="9">
        <v>58.27</v>
      </c>
      <c r="AD41" s="2">
        <f t="shared" si="0"/>
        <v>0.77000000000000313</v>
      </c>
      <c r="AE41" s="138">
        <f t="shared" si="1"/>
        <v>-1.4043993231810492E-2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42496</v>
      </c>
      <c r="X42" s="41">
        <v>58.84</v>
      </c>
      <c r="Y42" s="41">
        <v>59.63</v>
      </c>
      <c r="Z42" s="41">
        <v>58.66</v>
      </c>
      <c r="AA42" s="41">
        <v>59.39</v>
      </c>
      <c r="AB42" s="104">
        <v>813200</v>
      </c>
      <c r="AC42" s="9">
        <v>59.1</v>
      </c>
      <c r="AD42" s="2">
        <f t="shared" si="0"/>
        <v>0.97000000000000597</v>
      </c>
      <c r="AE42" s="138">
        <f t="shared" si="1"/>
        <v>5.4440285811501177E-3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65.164000000000001</v>
      </c>
      <c r="T43" s="139" t="s">
        <v>98</v>
      </c>
      <c r="U43" s="140">
        <v>59.06</v>
      </c>
      <c r="W43" s="123">
        <v>42495</v>
      </c>
      <c r="X43" s="41">
        <v>59.53</v>
      </c>
      <c r="Y43" s="41">
        <v>59.83</v>
      </c>
      <c r="Z43" s="41">
        <v>58.91</v>
      </c>
      <c r="AA43" s="41">
        <v>59.07</v>
      </c>
      <c r="AB43" s="104">
        <v>829000</v>
      </c>
      <c r="AC43" s="9">
        <v>58.78</v>
      </c>
      <c r="AD43" s="2">
        <f t="shared" si="0"/>
        <v>0.92000000000000171</v>
      </c>
      <c r="AE43" s="138">
        <f t="shared" si="1"/>
        <v>1.1923011412025009E-3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64.571600000000004</v>
      </c>
      <c r="T44" s="108" t="s">
        <v>99</v>
      </c>
      <c r="U44" s="106">
        <v>59.29</v>
      </c>
      <c r="W44" s="123">
        <v>42494</v>
      </c>
      <c r="X44" s="41">
        <v>60.55</v>
      </c>
      <c r="Y44" s="41">
        <v>60.7</v>
      </c>
      <c r="Z44" s="41">
        <v>58.95</v>
      </c>
      <c r="AA44" s="41">
        <v>59</v>
      </c>
      <c r="AB44" s="104">
        <v>1848500</v>
      </c>
      <c r="AC44" s="9">
        <v>58.71</v>
      </c>
      <c r="AD44" s="2">
        <f t="shared" si="0"/>
        <v>1.75</v>
      </c>
      <c r="AE44" s="138">
        <f t="shared" si="1"/>
        <v>-3.1667491340920395E-2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63.979200000000006</v>
      </c>
      <c r="Q45" s="2"/>
      <c r="T45" s="108" t="s">
        <v>100</v>
      </c>
      <c r="U45" s="106" t="s">
        <v>396</v>
      </c>
      <c r="W45" s="123">
        <v>42493</v>
      </c>
      <c r="X45" s="41">
        <v>60.96</v>
      </c>
      <c r="Y45" s="41">
        <v>61.19</v>
      </c>
      <c r="Z45" s="41">
        <v>60.58</v>
      </c>
      <c r="AA45" s="41">
        <v>60.93</v>
      </c>
      <c r="AB45" s="104">
        <v>809800</v>
      </c>
      <c r="AC45" s="9">
        <v>60.63</v>
      </c>
      <c r="AD45" s="2">
        <f t="shared" si="0"/>
        <v>0.60999999999999943</v>
      </c>
      <c r="AE45" s="138">
        <f t="shared" si="1"/>
        <v>-9.7991180793727262E-3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63.386800000000008</v>
      </c>
      <c r="Q46" s="2"/>
      <c r="T46" s="108" t="s">
        <v>101</v>
      </c>
      <c r="U46" s="106" t="s">
        <v>397</v>
      </c>
      <c r="W46" s="123">
        <v>42492</v>
      </c>
      <c r="X46" s="41">
        <v>61.55</v>
      </c>
      <c r="Y46" s="41">
        <v>61.74</v>
      </c>
      <c r="Z46" s="41">
        <v>61.08</v>
      </c>
      <c r="AA46" s="41">
        <v>61.53</v>
      </c>
      <c r="AB46" s="104">
        <v>947700</v>
      </c>
      <c r="AC46" s="9">
        <v>61.23</v>
      </c>
      <c r="AD46" s="2">
        <f t="shared" si="0"/>
        <v>0.66000000000000369</v>
      </c>
      <c r="AE46" s="138">
        <f t="shared" si="1"/>
        <v>-4.8971596474045587E-4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62.794400000000003</v>
      </c>
      <c r="Q47" s="2"/>
      <c r="T47" s="108" t="s">
        <v>102</v>
      </c>
      <c r="U47" s="106">
        <v>60.86</v>
      </c>
      <c r="W47" s="123">
        <v>42489</v>
      </c>
      <c r="X47" s="41">
        <v>62.65</v>
      </c>
      <c r="Y47" s="41">
        <v>62.87</v>
      </c>
      <c r="Z47" s="41">
        <v>61.26</v>
      </c>
      <c r="AA47" s="41">
        <v>61.56</v>
      </c>
      <c r="AB47" s="104">
        <v>1216100</v>
      </c>
      <c r="AC47" s="9">
        <v>61.26</v>
      </c>
      <c r="AD47" s="2">
        <f t="shared" si="0"/>
        <v>1.6099999999999994</v>
      </c>
      <c r="AE47" s="138">
        <f t="shared" si="1"/>
        <v>-1.795447258736782E-2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62.202000000000005</v>
      </c>
      <c r="Q48" s="2"/>
      <c r="T48" s="108" t="s">
        <v>103</v>
      </c>
      <c r="U48" s="106">
        <v>1.2046300000000001</v>
      </c>
      <c r="W48" s="123">
        <v>42488</v>
      </c>
      <c r="X48" s="41">
        <v>62.44</v>
      </c>
      <c r="Y48" s="41">
        <v>63.69</v>
      </c>
      <c r="Z48" s="41">
        <v>62.09</v>
      </c>
      <c r="AA48" s="41">
        <v>62.68</v>
      </c>
      <c r="AB48" s="104">
        <v>1549500</v>
      </c>
      <c r="AC48" s="9">
        <v>62.38</v>
      </c>
      <c r="AD48" s="2">
        <f t="shared" si="0"/>
        <v>1.5999999999999943</v>
      </c>
      <c r="AE48" s="138">
        <f t="shared" si="1"/>
        <v>1.123415182153753E-3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61.609600000000007</v>
      </c>
      <c r="Q49" s="2"/>
      <c r="T49" s="108" t="s">
        <v>104</v>
      </c>
      <c r="U49" s="106" t="s">
        <v>130</v>
      </c>
      <c r="W49" s="123">
        <v>42487</v>
      </c>
      <c r="X49" s="41">
        <v>62.22</v>
      </c>
      <c r="Y49" s="41">
        <v>62.74</v>
      </c>
      <c r="Z49" s="41">
        <v>61.74</v>
      </c>
      <c r="AA49" s="41">
        <v>62.61</v>
      </c>
      <c r="AB49" s="104">
        <v>1294800</v>
      </c>
      <c r="AC49" s="9">
        <v>62.31</v>
      </c>
      <c r="AD49" s="2">
        <f t="shared" si="0"/>
        <v>1</v>
      </c>
      <c r="AE49" s="138">
        <f t="shared" si="1"/>
        <v>5.9735227639652333E-3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61.017200000000003</v>
      </c>
      <c r="Q50" s="2"/>
      <c r="T50" s="108"/>
      <c r="U50" s="106"/>
      <c r="W50" s="123">
        <v>42486</v>
      </c>
      <c r="X50" s="41">
        <v>62.09</v>
      </c>
      <c r="Y50" s="41">
        <v>62.53</v>
      </c>
      <c r="Z50" s="41">
        <v>60.61</v>
      </c>
      <c r="AA50" s="41">
        <v>62.24</v>
      </c>
      <c r="AB50" s="104">
        <v>4278600</v>
      </c>
      <c r="AC50" s="9">
        <v>61.94</v>
      </c>
      <c r="AD50" s="2">
        <f t="shared" si="0"/>
        <v>1.9200000000000017</v>
      </c>
      <c r="AE50" s="138">
        <f t="shared" si="1"/>
        <v>-4.5314426633785376E-2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60.424800000000005</v>
      </c>
      <c r="Q51" s="2"/>
      <c r="T51" s="108" t="s">
        <v>105</v>
      </c>
      <c r="U51" s="106" t="s">
        <v>398</v>
      </c>
      <c r="W51" s="123">
        <v>42485</v>
      </c>
      <c r="X51" s="41">
        <v>65.38</v>
      </c>
      <c r="Y51" s="41">
        <v>65.44</v>
      </c>
      <c r="Z51" s="41">
        <v>64.63</v>
      </c>
      <c r="AA51" s="41">
        <v>65.2</v>
      </c>
      <c r="AB51" s="104">
        <v>1085500</v>
      </c>
      <c r="AC51" s="9">
        <v>64.88</v>
      </c>
      <c r="AD51" s="2">
        <f t="shared" si="0"/>
        <v>0.81000000000000227</v>
      </c>
      <c r="AE51" s="138">
        <f>AC51/AC52-1</f>
        <v>-1.0523105078541928E-2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59.8324</v>
      </c>
      <c r="Q52" s="2"/>
      <c r="T52" s="108" t="s">
        <v>106</v>
      </c>
      <c r="U52" s="106" t="s">
        <v>239</v>
      </c>
      <c r="W52" s="123">
        <v>42482</v>
      </c>
      <c r="X52" s="41">
        <v>65.45</v>
      </c>
      <c r="Y52" s="41">
        <v>66.22</v>
      </c>
      <c r="Z52" s="41">
        <v>65.31</v>
      </c>
      <c r="AA52" s="41">
        <v>65.89</v>
      </c>
      <c r="AB52" s="104">
        <v>1377800</v>
      </c>
      <c r="AC52" s="9">
        <v>65.569999999999993</v>
      </c>
      <c r="AD52" s="2">
        <f t="shared" si="0"/>
        <v>0.90999999999999659</v>
      </c>
      <c r="AE52" s="138">
        <f t="shared" si="1"/>
        <v>1.2820512820512775E-2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59.24</v>
      </c>
      <c r="Q53" s="2"/>
      <c r="T53" s="108" t="s">
        <v>107</v>
      </c>
      <c r="U53" s="107">
        <v>345921</v>
      </c>
      <c r="W53" s="123">
        <v>42481</v>
      </c>
      <c r="X53" s="41">
        <v>64.489999999999995</v>
      </c>
      <c r="Y53" s="41">
        <v>65.12</v>
      </c>
      <c r="Z53" s="41">
        <v>64.239999999999995</v>
      </c>
      <c r="AA53" s="41">
        <v>65.06</v>
      </c>
      <c r="AB53" s="104">
        <v>930400</v>
      </c>
      <c r="AC53" s="9">
        <v>64.739999999999995</v>
      </c>
      <c r="AD53" s="2">
        <f t="shared" si="0"/>
        <v>0.88000000000000966</v>
      </c>
      <c r="AE53" s="138">
        <f t="shared" si="1"/>
        <v>6.0606060606060996E-3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58.647600000000004</v>
      </c>
      <c r="Q54" s="2"/>
      <c r="T54" s="108" t="s">
        <v>110</v>
      </c>
      <c r="U54" s="107">
        <v>1034700</v>
      </c>
      <c r="W54" s="123">
        <v>42480</v>
      </c>
      <c r="X54" s="41">
        <v>64.19</v>
      </c>
      <c r="Y54" s="41">
        <v>65.03</v>
      </c>
      <c r="Z54" s="41">
        <v>63.1</v>
      </c>
      <c r="AA54" s="41">
        <v>64.66</v>
      </c>
      <c r="AB54" s="104">
        <v>1187900</v>
      </c>
      <c r="AC54" s="9">
        <v>64.349999999999994</v>
      </c>
      <c r="AD54" s="2">
        <f t="shared" si="0"/>
        <v>1.9299999999999997</v>
      </c>
      <c r="AE54" s="138">
        <f t="shared" si="1"/>
        <v>5.6258790436003459E-3</v>
      </c>
    </row>
    <row r="55" spans="1:42" x14ac:dyDescent="0.25">
      <c r="O55" s="83">
        <v>0.98</v>
      </c>
      <c r="P55" s="83">
        <f t="shared" si="2"/>
        <v>58.055199999999999</v>
      </c>
      <c r="T55" s="108" t="s">
        <v>108</v>
      </c>
      <c r="U55" s="106" t="s">
        <v>399</v>
      </c>
      <c r="W55" s="123">
        <v>42479</v>
      </c>
      <c r="X55" s="41">
        <v>64.19</v>
      </c>
      <c r="Y55" s="41">
        <v>64.459999999999994</v>
      </c>
      <c r="Z55" s="41">
        <v>63.68</v>
      </c>
      <c r="AA55" s="41">
        <v>64.3</v>
      </c>
      <c r="AB55" s="104">
        <v>1201600</v>
      </c>
      <c r="AC55" s="9">
        <v>63.99</v>
      </c>
      <c r="AD55" s="2">
        <f t="shared" si="0"/>
        <v>0.77999999999999403</v>
      </c>
      <c r="AE55" s="138">
        <f t="shared" si="1"/>
        <v>1.2499999999999956E-2</v>
      </c>
    </row>
    <row r="56" spans="1:42" x14ac:dyDescent="0.25">
      <c r="O56" s="83">
        <v>0.97</v>
      </c>
      <c r="P56" s="83">
        <f t="shared" si="2"/>
        <v>57.462800000000001</v>
      </c>
      <c r="T56" s="108" t="s">
        <v>111</v>
      </c>
      <c r="U56" s="106">
        <v>16.77</v>
      </c>
      <c r="W56" s="123">
        <v>42478</v>
      </c>
      <c r="X56" s="41">
        <v>62.82</v>
      </c>
      <c r="Y56" s="41">
        <v>63.65</v>
      </c>
      <c r="Z56" s="41">
        <v>62.65</v>
      </c>
      <c r="AA56" s="41">
        <v>63.51</v>
      </c>
      <c r="AB56" s="104">
        <v>864700</v>
      </c>
      <c r="AC56" s="9">
        <v>63.2</v>
      </c>
      <c r="AD56" s="2">
        <f t="shared" si="0"/>
        <v>1</v>
      </c>
      <c r="AE56" s="138">
        <f t="shared" si="1"/>
        <v>4.4500953591863901E-3</v>
      </c>
    </row>
    <row r="57" spans="1:42" x14ac:dyDescent="0.25">
      <c r="O57" s="83">
        <v>0.96</v>
      </c>
      <c r="P57" s="83">
        <f t="shared" si="2"/>
        <v>56.870399999999997</v>
      </c>
      <c r="T57" s="108" t="s">
        <v>112</v>
      </c>
      <c r="U57" s="106">
        <v>3.53</v>
      </c>
      <c r="W57" s="123">
        <v>42475</v>
      </c>
      <c r="X57" s="41">
        <v>63.98</v>
      </c>
      <c r="Y57" s="41">
        <v>64.16</v>
      </c>
      <c r="Z57" s="41">
        <v>63.16</v>
      </c>
      <c r="AA57" s="41">
        <v>63.23</v>
      </c>
      <c r="AB57" s="104">
        <v>928400</v>
      </c>
      <c r="AC57" s="9">
        <v>62.92</v>
      </c>
      <c r="AD57" s="2">
        <f t="shared" si="0"/>
        <v>1</v>
      </c>
      <c r="AE57" s="138">
        <f t="shared" si="1"/>
        <v>-1.3174404015056429E-2</v>
      </c>
      <c r="AL57" s="245"/>
      <c r="AO57" s="245"/>
    </row>
    <row r="58" spans="1:42" x14ac:dyDescent="0.25">
      <c r="O58" s="83">
        <v>0.95</v>
      </c>
      <c r="P58" s="83">
        <f t="shared" si="2"/>
        <v>56.277999999999999</v>
      </c>
      <c r="T58" s="108" t="s">
        <v>109</v>
      </c>
      <c r="U58" s="106" t="s">
        <v>400</v>
      </c>
      <c r="W58" s="123">
        <v>42474</v>
      </c>
      <c r="X58" s="41">
        <v>63.72</v>
      </c>
      <c r="Y58" s="41">
        <v>64.27</v>
      </c>
      <c r="Z58" s="41">
        <v>63.22</v>
      </c>
      <c r="AA58" s="41">
        <v>64.069999999999993</v>
      </c>
      <c r="AB58" s="104">
        <v>773200</v>
      </c>
      <c r="AC58" s="9">
        <v>63.76</v>
      </c>
      <c r="AD58" s="2">
        <f t="shared" si="0"/>
        <v>1.0499999999999972</v>
      </c>
      <c r="AE58" s="138">
        <f t="shared" si="1"/>
        <v>8.7011548805568939E-3</v>
      </c>
    </row>
    <row r="59" spans="1:42" x14ac:dyDescent="0.25">
      <c r="O59" s="83">
        <v>0.94</v>
      </c>
      <c r="P59" s="83">
        <f t="shared" si="2"/>
        <v>55.685600000000001</v>
      </c>
      <c r="W59" s="123">
        <v>42473</v>
      </c>
      <c r="X59" s="41">
        <v>62.77</v>
      </c>
      <c r="Y59" s="41">
        <v>63.83</v>
      </c>
      <c r="Z59" s="41">
        <v>62.51</v>
      </c>
      <c r="AA59" s="41">
        <v>63.52</v>
      </c>
      <c r="AB59" s="104">
        <v>1137300</v>
      </c>
      <c r="AC59" s="9">
        <v>63.21</v>
      </c>
      <c r="AD59" s="2">
        <f t="shared" si="0"/>
        <v>1.3200000000000003</v>
      </c>
      <c r="AE59" s="138">
        <f t="shared" si="1"/>
        <v>1.3630532392559402E-2</v>
      </c>
      <c r="AL59" s="245"/>
    </row>
    <row r="60" spans="1:42" x14ac:dyDescent="0.25">
      <c r="O60" s="83">
        <v>0.93</v>
      </c>
      <c r="P60" s="83">
        <f t="shared" si="2"/>
        <v>55.093200000000003</v>
      </c>
      <c r="W60" s="123">
        <v>42472</v>
      </c>
      <c r="X60" s="41">
        <v>61.93</v>
      </c>
      <c r="Y60" s="41">
        <v>62.99</v>
      </c>
      <c r="Z60" s="41">
        <v>61.8</v>
      </c>
      <c r="AA60" s="41">
        <v>62.66</v>
      </c>
      <c r="AB60" s="104">
        <v>1117500</v>
      </c>
      <c r="AC60" s="9">
        <v>62.36</v>
      </c>
      <c r="AD60" s="2">
        <f t="shared" si="0"/>
        <v>1.1900000000000048</v>
      </c>
      <c r="AE60" s="138">
        <f t="shared" si="1"/>
        <v>1.2337662337662314E-2</v>
      </c>
    </row>
    <row r="61" spans="1:42" x14ac:dyDescent="0.25">
      <c r="O61" s="83">
        <v>0.92</v>
      </c>
      <c r="P61" s="83">
        <f t="shared" si="2"/>
        <v>54.500800000000005</v>
      </c>
      <c r="W61" s="123">
        <v>42471</v>
      </c>
      <c r="X61" s="41">
        <v>62.29</v>
      </c>
      <c r="Y61" s="41">
        <v>63.19</v>
      </c>
      <c r="Z61" s="41">
        <v>61.86</v>
      </c>
      <c r="AA61" s="41">
        <v>61.9</v>
      </c>
      <c r="AB61" s="104">
        <v>941600</v>
      </c>
      <c r="AC61" s="9">
        <v>61.6</v>
      </c>
      <c r="AD61" s="2">
        <f t="shared" si="0"/>
        <v>1.3299999999999983</v>
      </c>
      <c r="AE61" s="138">
        <f t="shared" si="1"/>
        <v>-2.4291497975708065E-3</v>
      </c>
      <c r="AL61" s="245"/>
      <c r="AO61" s="245"/>
    </row>
    <row r="62" spans="1:42" x14ac:dyDescent="0.25">
      <c r="O62" s="83">
        <v>0.91</v>
      </c>
      <c r="P62" s="83">
        <f t="shared" si="2"/>
        <v>53.9084</v>
      </c>
      <c r="W62" s="123">
        <v>42468</v>
      </c>
      <c r="X62" s="41">
        <v>61.98</v>
      </c>
      <c r="Y62" s="41">
        <v>62.59</v>
      </c>
      <c r="Z62" s="41">
        <v>61.69</v>
      </c>
      <c r="AA62" s="41">
        <v>62.05</v>
      </c>
      <c r="AB62" s="104">
        <v>661900</v>
      </c>
      <c r="AC62" s="9">
        <v>61.75</v>
      </c>
      <c r="AD62" s="2">
        <f t="shared" si="0"/>
        <v>0.90000000000000568</v>
      </c>
      <c r="AE62" s="138">
        <f t="shared" si="1"/>
        <v>1.8136850783182279E-2</v>
      </c>
    </row>
    <row r="63" spans="1:42" x14ac:dyDescent="0.25">
      <c r="O63" s="83">
        <v>0.9</v>
      </c>
      <c r="P63" s="83">
        <f t="shared" si="2"/>
        <v>53.316000000000003</v>
      </c>
      <c r="W63" s="123">
        <v>42467</v>
      </c>
      <c r="X63" s="41">
        <v>60.85</v>
      </c>
      <c r="Y63" s="41">
        <v>61.11</v>
      </c>
      <c r="Z63" s="41">
        <v>60.56</v>
      </c>
      <c r="AA63" s="41">
        <v>60.95</v>
      </c>
      <c r="AB63" s="104">
        <v>805900</v>
      </c>
      <c r="AC63" s="9">
        <v>60.65</v>
      </c>
      <c r="AD63" s="2">
        <f t="shared" si="0"/>
        <v>0.54999999999999716</v>
      </c>
      <c r="AE63" s="138">
        <f t="shared" si="1"/>
        <v>-8.9869281045752425E-3</v>
      </c>
      <c r="AL63" s="245"/>
      <c r="AO63" s="245"/>
      <c r="AP63" s="245"/>
    </row>
    <row r="64" spans="1:42" x14ac:dyDescent="0.25">
      <c r="W64" s="123">
        <v>42466</v>
      </c>
      <c r="X64" s="41">
        <v>61.32</v>
      </c>
      <c r="Y64" s="41">
        <v>61.61</v>
      </c>
      <c r="Z64" s="41">
        <v>60.48</v>
      </c>
      <c r="AA64" s="41">
        <v>61.5</v>
      </c>
      <c r="AB64" s="104">
        <v>757900</v>
      </c>
      <c r="AC64" s="9">
        <v>61.2</v>
      </c>
      <c r="AD64" s="2">
        <f t="shared" si="0"/>
        <v>1.1300000000000026</v>
      </c>
      <c r="AE64" s="138">
        <f t="shared" si="1"/>
        <v>3.2786885245901232E-3</v>
      </c>
    </row>
    <row r="65" spans="23:41" x14ac:dyDescent="0.25">
      <c r="W65" s="123">
        <v>42465</v>
      </c>
      <c r="X65" s="41">
        <v>61.03</v>
      </c>
      <c r="Y65" s="41">
        <v>61.66</v>
      </c>
      <c r="Z65" s="41">
        <v>60.69</v>
      </c>
      <c r="AA65" s="41">
        <v>61.3</v>
      </c>
      <c r="AB65" s="104">
        <v>1106900</v>
      </c>
      <c r="AC65" s="9">
        <v>61</v>
      </c>
      <c r="AD65" s="2">
        <f t="shared" si="0"/>
        <v>0.96999999999999886</v>
      </c>
      <c r="AE65" s="138">
        <f t="shared" si="1"/>
        <v>-6.6764370623676461E-3</v>
      </c>
      <c r="AL65" s="245"/>
      <c r="AO65" s="245"/>
    </row>
    <row r="66" spans="23:41" x14ac:dyDescent="0.25">
      <c r="W66" s="123">
        <v>42464</v>
      </c>
      <c r="X66" s="41">
        <v>62.18</v>
      </c>
      <c r="Y66" s="41">
        <v>62.58</v>
      </c>
      <c r="Z66" s="41">
        <v>61.57</v>
      </c>
      <c r="AA66" s="41">
        <v>61.71</v>
      </c>
      <c r="AB66" s="104">
        <v>633300</v>
      </c>
      <c r="AC66" s="9">
        <v>61.41</v>
      </c>
      <c r="AD66" s="2">
        <f t="shared" si="0"/>
        <v>1.009999999999998</v>
      </c>
      <c r="AE66" s="138">
        <f t="shared" si="1"/>
        <v>-9.3563477980320719E-3</v>
      </c>
    </row>
    <row r="67" spans="23:41" x14ac:dyDescent="0.25">
      <c r="W67" s="123">
        <v>42461</v>
      </c>
      <c r="X67" s="41">
        <v>61.81</v>
      </c>
      <c r="Y67" s="41">
        <v>62.47</v>
      </c>
      <c r="Z67" s="41">
        <v>61.08</v>
      </c>
      <c r="AA67" s="41">
        <v>62.29</v>
      </c>
      <c r="AB67" s="104">
        <v>860300</v>
      </c>
      <c r="AC67" s="9">
        <v>61.99</v>
      </c>
      <c r="AD67" s="2">
        <f>Y67-Z67</f>
        <v>1.3900000000000006</v>
      </c>
      <c r="AE67" s="138">
        <f>AC67/AC68-1</f>
        <v>-2.7348777348776832E-3</v>
      </c>
      <c r="AL67" s="245"/>
    </row>
    <row r="68" spans="23:41" x14ac:dyDescent="0.25">
      <c r="W68" s="123">
        <v>42460</v>
      </c>
      <c r="X68" s="41">
        <v>62.73</v>
      </c>
      <c r="Y68" s="41">
        <v>63.41</v>
      </c>
      <c r="Z68" s="41">
        <v>62.43</v>
      </c>
      <c r="AA68" s="41">
        <v>62.46</v>
      </c>
      <c r="AB68" s="104">
        <v>1191000</v>
      </c>
      <c r="AC68" s="9">
        <v>62.16</v>
      </c>
      <c r="AD68" s="2">
        <f>Y68-Z68</f>
        <v>0.97999999999999687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42552</v>
      </c>
      <c r="X2" s="10">
        <v>47.08</v>
      </c>
      <c r="Y2" s="10">
        <v>47.28</v>
      </c>
      <c r="Z2" s="10">
        <v>46.86</v>
      </c>
      <c r="AA2" s="10">
        <v>47.03</v>
      </c>
      <c r="AB2" s="95">
        <v>18832500</v>
      </c>
      <c r="AC2" s="10">
        <v>47.03</v>
      </c>
      <c r="AD2" s="2">
        <f>Y2-Z2</f>
        <v>0.42000000000000171</v>
      </c>
      <c r="AE2" s="138">
        <f>AC2/AC3-1</f>
        <v>-6.338474540460548E-3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42551</v>
      </c>
      <c r="X3" s="10">
        <v>47.24</v>
      </c>
      <c r="Y3" s="10">
        <v>47.36</v>
      </c>
      <c r="Z3" s="10">
        <v>46.53</v>
      </c>
      <c r="AA3" s="10">
        <v>47.33</v>
      </c>
      <c r="AB3" s="95">
        <v>22448900</v>
      </c>
      <c r="AC3" s="10">
        <v>47.33</v>
      </c>
      <c r="AD3" s="2">
        <f>Y3-Z3</f>
        <v>0.82999999999999829</v>
      </c>
      <c r="AE3" s="138">
        <f>AC3/AC4-1</f>
        <v>7.6644666808600714E-3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74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O4" s="11" t="s">
        <v>66</v>
      </c>
      <c r="Q4" s="55">
        <v>47.03</v>
      </c>
      <c r="T4" s="121"/>
      <c r="W4" s="94">
        <v>42550</v>
      </c>
      <c r="X4" s="10">
        <v>46.63</v>
      </c>
      <c r="Y4" s="10">
        <v>46.99</v>
      </c>
      <c r="Z4" s="10">
        <v>46.15</v>
      </c>
      <c r="AA4" s="10">
        <v>46.97</v>
      </c>
      <c r="AB4" s="95">
        <v>20673500</v>
      </c>
      <c r="AC4" s="10">
        <v>46.97</v>
      </c>
      <c r="AD4" s="2">
        <f t="shared" ref="AD4:AD67" si="1">Y4-Z4</f>
        <v>0.84000000000000341</v>
      </c>
      <c r="AE4" s="138">
        <f t="shared" ref="AE4:AE67" si="2">AC4/AC5-1</f>
        <v>1.8872017353579018E-2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3762.4</v>
      </c>
      <c r="W5" s="94">
        <v>42549</v>
      </c>
      <c r="X5" s="10">
        <v>45.89</v>
      </c>
      <c r="Y5" s="10">
        <v>46.11</v>
      </c>
      <c r="Z5" s="10">
        <v>45.34</v>
      </c>
      <c r="AA5" s="10">
        <v>46.1</v>
      </c>
      <c r="AB5" s="95">
        <v>26937100</v>
      </c>
      <c r="AC5" s="10">
        <v>46.1</v>
      </c>
      <c r="AD5" s="2">
        <f t="shared" si="1"/>
        <v>0.76999999999999602</v>
      </c>
      <c r="AE5" s="138">
        <f t="shared" si="2"/>
        <v>2.42168407020662E-2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3715.069999999997</v>
      </c>
      <c r="W6" s="94">
        <v>42548</v>
      </c>
      <c r="X6" s="10">
        <v>45.2</v>
      </c>
      <c r="Y6" s="10">
        <v>45.33</v>
      </c>
      <c r="Z6" s="10">
        <v>44.5</v>
      </c>
      <c r="AA6" s="10">
        <v>45.01</v>
      </c>
      <c r="AB6" s="95">
        <v>35030100</v>
      </c>
      <c r="AC6" s="10">
        <v>45.01</v>
      </c>
      <c r="AD6" s="2">
        <f t="shared" si="1"/>
        <v>0.82999999999999829</v>
      </c>
      <c r="AE6" s="138">
        <f t="shared" si="2"/>
        <v>-1.5313935681470214E-2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193</v>
      </c>
      <c r="P7"/>
      <c r="Q7" s="2">
        <f>Q10+Q8</f>
        <v>47.330000000002201</v>
      </c>
      <c r="R7" s="196"/>
      <c r="T7" s="85"/>
      <c r="W7" s="94">
        <v>42545</v>
      </c>
      <c r="X7" s="10">
        <v>45.76</v>
      </c>
      <c r="Y7" s="10">
        <v>46.97</v>
      </c>
      <c r="Z7" s="10">
        <v>45.28</v>
      </c>
      <c r="AA7" s="10">
        <v>45.71</v>
      </c>
      <c r="AB7" s="95">
        <v>45974300</v>
      </c>
      <c r="AC7" s="10">
        <v>45.71</v>
      </c>
      <c r="AD7" s="2">
        <f t="shared" si="1"/>
        <v>1.6899999999999977</v>
      </c>
      <c r="AE7" s="138">
        <f t="shared" si="2"/>
        <v>-4.5919432268837324E-2</v>
      </c>
      <c r="AK7" s="245"/>
      <c r="AN7" s="245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47.330000000002201</v>
      </c>
      <c r="W8" s="94">
        <v>42544</v>
      </c>
      <c r="X8" s="10">
        <v>47.64</v>
      </c>
      <c r="Y8" s="10">
        <v>47.91</v>
      </c>
      <c r="Z8" s="10">
        <v>47.39</v>
      </c>
      <c r="AA8" s="10">
        <v>47.91</v>
      </c>
      <c r="AB8" s="95">
        <v>16158500</v>
      </c>
      <c r="AC8" s="10">
        <v>47.91</v>
      </c>
      <c r="AD8" s="2">
        <f t="shared" si="1"/>
        <v>0.51999999999999602</v>
      </c>
      <c r="AE8" s="138">
        <f t="shared" si="2"/>
        <v>2.0012774111134668E-2</v>
      </c>
    </row>
    <row r="9" spans="1:40" x14ac:dyDescent="0.25">
      <c r="C9" s="4"/>
      <c r="D9" s="3"/>
      <c r="E9" s="3"/>
      <c r="F9" s="3"/>
      <c r="H9" s="72"/>
      <c r="O9" s="11" t="s">
        <v>253</v>
      </c>
      <c r="P9"/>
      <c r="Q9" s="138">
        <f>IF(Q2=0, 0, Q8/Q6)</f>
        <v>1.2740002207226845E-2</v>
      </c>
      <c r="W9" s="94">
        <v>42543</v>
      </c>
      <c r="X9" s="10">
        <v>47.15</v>
      </c>
      <c r="Y9" s="10">
        <v>47.58</v>
      </c>
      <c r="Z9" s="10">
        <v>46.93</v>
      </c>
      <c r="AA9" s="10">
        <v>46.97</v>
      </c>
      <c r="AB9" s="95">
        <v>16799700</v>
      </c>
      <c r="AC9" s="10">
        <v>46.97</v>
      </c>
      <c r="AD9" s="2">
        <f t="shared" si="1"/>
        <v>0.64999999999999858</v>
      </c>
      <c r="AE9" s="138">
        <f t="shared" si="2"/>
        <v>-5.5049756510692216E-3</v>
      </c>
      <c r="AK9" s="245"/>
      <c r="AN9" s="245"/>
    </row>
    <row r="10" spans="1:40" x14ac:dyDescent="0.25">
      <c r="O10" s="11" t="s">
        <v>252</v>
      </c>
      <c r="Q10" s="2">
        <v>0</v>
      </c>
      <c r="W10" s="94">
        <v>42542</v>
      </c>
      <c r="X10" s="10">
        <v>47.29</v>
      </c>
      <c r="Y10" s="10">
        <v>47.34</v>
      </c>
      <c r="Z10" s="10">
        <v>46.77</v>
      </c>
      <c r="AA10" s="10">
        <v>47.23</v>
      </c>
      <c r="AB10" s="95">
        <v>11702300</v>
      </c>
      <c r="AC10" s="10">
        <v>47.23</v>
      </c>
      <c r="AD10" s="2">
        <f t="shared" si="1"/>
        <v>0.57000000000000028</v>
      </c>
      <c r="AE10" s="138">
        <f t="shared" si="2"/>
        <v>6.3924994672917013E-3</v>
      </c>
    </row>
    <row r="11" spans="1:40" x14ac:dyDescent="0.25">
      <c r="O11" s="11" t="s">
        <v>186</v>
      </c>
      <c r="Q11" s="138">
        <f>IF(U58="N/A (N/A)", 0, VALUE(TRIM(CLEAN(MID(U58, FIND("(", U58)+1, 5)))))</f>
        <v>3.3000000000000002E-2</v>
      </c>
      <c r="W11" s="94">
        <v>42541</v>
      </c>
      <c r="X11" s="10">
        <v>47.49</v>
      </c>
      <c r="Y11" s="10">
        <v>47.9</v>
      </c>
      <c r="Z11" s="10">
        <v>46.92</v>
      </c>
      <c r="AA11" s="10">
        <v>46.93</v>
      </c>
      <c r="AB11" s="95">
        <v>19329500</v>
      </c>
      <c r="AC11" s="10">
        <v>46.93</v>
      </c>
      <c r="AD11" s="2">
        <f t="shared" si="1"/>
        <v>0.97999999999999687</v>
      </c>
      <c r="AE11" s="138">
        <f t="shared" si="2"/>
        <v>7.0815450643777478E-3</v>
      </c>
      <c r="AK11" s="245"/>
      <c r="AN11" s="245"/>
    </row>
    <row r="12" spans="1:40" x14ac:dyDescent="0.25">
      <c r="W12" s="94">
        <v>42538</v>
      </c>
      <c r="X12" s="10">
        <v>46.85</v>
      </c>
      <c r="Y12" s="10">
        <v>47</v>
      </c>
      <c r="Z12" s="10">
        <v>46.52</v>
      </c>
      <c r="AA12" s="10">
        <v>46.6</v>
      </c>
      <c r="AB12" s="95">
        <v>25132200</v>
      </c>
      <c r="AC12" s="10">
        <v>46.6</v>
      </c>
      <c r="AD12" s="2">
        <f t="shared" si="1"/>
        <v>0.47999999999999687</v>
      </c>
      <c r="AE12" s="138">
        <f t="shared" si="2"/>
        <v>-5.3361792956243548E-3</v>
      </c>
    </row>
    <row r="13" spans="1:40" x14ac:dyDescent="0.25">
      <c r="W13" s="94">
        <v>42537</v>
      </c>
      <c r="X13" s="10">
        <v>46.47</v>
      </c>
      <c r="Y13" s="10">
        <v>46.86</v>
      </c>
      <c r="Z13" s="10">
        <v>45.96</v>
      </c>
      <c r="AA13" s="10">
        <v>46.85</v>
      </c>
      <c r="AB13" s="95">
        <v>15570100</v>
      </c>
      <c r="AC13" s="10">
        <v>46.85</v>
      </c>
      <c r="AD13" s="2">
        <f t="shared" si="1"/>
        <v>0.89999999999999858</v>
      </c>
      <c r="AE13" s="138">
        <f t="shared" si="2"/>
        <v>1.4963659683624453E-3</v>
      </c>
      <c r="AK13" s="245"/>
      <c r="AN13" s="245"/>
    </row>
    <row r="14" spans="1:40" x14ac:dyDescent="0.25">
      <c r="T14" s="84"/>
      <c r="U14" s="11"/>
      <c r="W14" s="94">
        <v>42536</v>
      </c>
      <c r="X14" s="10">
        <v>47.27</v>
      </c>
      <c r="Y14" s="10">
        <v>47.56</v>
      </c>
      <c r="Z14" s="10">
        <v>46.74</v>
      </c>
      <c r="AA14" s="10">
        <v>46.78</v>
      </c>
      <c r="AB14" s="95">
        <v>19745300</v>
      </c>
      <c r="AC14" s="10">
        <v>46.78</v>
      </c>
      <c r="AD14" s="2">
        <f t="shared" si="1"/>
        <v>0.82000000000000028</v>
      </c>
      <c r="AE14" s="138">
        <f t="shared" si="2"/>
        <v>-2.1331058020478411E-3</v>
      </c>
    </row>
    <row r="15" spans="1:40" x14ac:dyDescent="0.25">
      <c r="W15" s="94">
        <v>42535</v>
      </c>
      <c r="X15" s="10">
        <v>47.86</v>
      </c>
      <c r="Y15" s="10">
        <v>48.12</v>
      </c>
      <c r="Z15" s="10">
        <v>46.51</v>
      </c>
      <c r="AA15" s="10">
        <v>46.88</v>
      </c>
      <c r="AB15" s="95">
        <v>25276200</v>
      </c>
      <c r="AC15" s="10">
        <v>46.88</v>
      </c>
      <c r="AD15" s="2">
        <f t="shared" si="1"/>
        <v>1.6099999999999994</v>
      </c>
      <c r="AE15" s="138">
        <f t="shared" si="2"/>
        <v>-2.2722534917656745E-2</v>
      </c>
      <c r="AK15" s="245"/>
      <c r="AN15" s="245"/>
    </row>
    <row r="16" spans="1:40" x14ac:dyDescent="0.25">
      <c r="W16" s="94">
        <v>42534</v>
      </c>
      <c r="X16" s="10">
        <v>48.13</v>
      </c>
      <c r="Y16" s="10">
        <v>48.51</v>
      </c>
      <c r="Z16" s="10">
        <v>47.96</v>
      </c>
      <c r="AA16" s="10">
        <v>47.97</v>
      </c>
      <c r="AB16" s="95">
        <v>16067300</v>
      </c>
      <c r="AC16" s="10">
        <v>47.97</v>
      </c>
      <c r="AD16" s="2">
        <f t="shared" si="1"/>
        <v>0.54999999999999716</v>
      </c>
      <c r="AE16" s="138">
        <f t="shared" si="2"/>
        <v>-7.6541166735623056E-3</v>
      </c>
    </row>
    <row r="17" spans="1:40" x14ac:dyDescent="0.25">
      <c r="H17" s="72"/>
      <c r="W17" s="94">
        <v>42531</v>
      </c>
      <c r="X17" s="10">
        <v>48.49</v>
      </c>
      <c r="Y17" s="10">
        <v>48.71</v>
      </c>
      <c r="Z17" s="10">
        <v>48.17</v>
      </c>
      <c r="AA17" s="10">
        <v>48.34</v>
      </c>
      <c r="AB17" s="95">
        <v>16698400</v>
      </c>
      <c r="AC17" s="10">
        <v>48.34</v>
      </c>
      <c r="AD17" s="2">
        <f t="shared" si="1"/>
        <v>0.53999999999999915</v>
      </c>
      <c r="AE17" s="138">
        <f t="shared" si="2"/>
        <v>-1.6280016280016185E-2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42530</v>
      </c>
      <c r="X18" s="10">
        <v>49.65</v>
      </c>
      <c r="Y18" s="10">
        <v>49.68</v>
      </c>
      <c r="Z18" s="10">
        <v>48.85</v>
      </c>
      <c r="AA18" s="10">
        <v>49.14</v>
      </c>
      <c r="AB18" s="95">
        <v>19277500</v>
      </c>
      <c r="AC18" s="10">
        <v>49.14</v>
      </c>
      <c r="AD18" s="2">
        <f t="shared" si="1"/>
        <v>0.82999999999999829</v>
      </c>
      <c r="AE18" s="138">
        <f t="shared" si="2"/>
        <v>-1.7199999999999993E-2</v>
      </c>
    </row>
    <row r="19" spans="1:40" ht="15.75" thickBot="1" x14ac:dyDescent="0.3">
      <c r="A19" s="375" t="s">
        <v>211</v>
      </c>
      <c r="B19" s="376"/>
      <c r="C19" s="377">
        <f>SumByColor($A$19,C2:C17)</f>
        <v>170</v>
      </c>
      <c r="D19" s="377"/>
      <c r="E19" s="377"/>
      <c r="F19" s="378">
        <f>SumByColor($A$19,F2:F17)</f>
        <v>8421</v>
      </c>
      <c r="G19" s="377"/>
      <c r="H19" s="377">
        <f>SumByColor($A$19,H2:H17)</f>
        <v>170</v>
      </c>
      <c r="I19" s="377"/>
      <c r="J19" s="377"/>
      <c r="K19" s="378">
        <f>SumByColor($A$19,K2:K17)</f>
        <v>8499</v>
      </c>
      <c r="L19" s="377"/>
      <c r="M19" s="378">
        <f t="shared" ref="M19" si="3">SumByColor($A$19,M2:M17)</f>
        <v>0</v>
      </c>
      <c r="W19" s="94">
        <v>42529</v>
      </c>
      <c r="X19" s="10">
        <v>50.25</v>
      </c>
      <c r="Y19" s="10">
        <v>50.44</v>
      </c>
      <c r="Z19" s="10">
        <v>49.74</v>
      </c>
      <c r="AA19" s="10">
        <v>50</v>
      </c>
      <c r="AB19" s="95">
        <v>18118700</v>
      </c>
      <c r="AC19" s="10">
        <v>50</v>
      </c>
      <c r="AD19" s="2">
        <f t="shared" si="1"/>
        <v>0.69999999999999574</v>
      </c>
      <c r="AE19" s="138">
        <f t="shared" si="2"/>
        <v>-5.3709966182614588E-3</v>
      </c>
      <c r="AK19" s="245"/>
      <c r="AN19" s="245"/>
    </row>
    <row r="20" spans="1:40" x14ac:dyDescent="0.25">
      <c r="W20" s="94">
        <v>42528</v>
      </c>
      <c r="X20" s="10">
        <v>50.73</v>
      </c>
      <c r="Y20" s="10">
        <v>50.73</v>
      </c>
      <c r="Z20" s="10">
        <v>50.27</v>
      </c>
      <c r="AA20" s="10">
        <v>50.27</v>
      </c>
      <c r="AB20" s="95">
        <v>15291700</v>
      </c>
      <c r="AC20" s="10">
        <v>50.27</v>
      </c>
      <c r="AD20" s="2">
        <f t="shared" si="1"/>
        <v>0.45999999999999375</v>
      </c>
      <c r="AE20" s="138">
        <f t="shared" si="2"/>
        <v>-4.3572984749454813E-3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42527</v>
      </c>
      <c r="X21" s="10">
        <v>50.24</v>
      </c>
      <c r="Y21" s="10">
        <v>50.87</v>
      </c>
      <c r="Z21" s="10">
        <v>50.19</v>
      </c>
      <c r="AA21" s="10">
        <v>50.49</v>
      </c>
      <c r="AB21" s="95">
        <v>14524300</v>
      </c>
      <c r="AC21" s="10">
        <v>50.49</v>
      </c>
      <c r="AD21" s="2">
        <f t="shared" si="1"/>
        <v>0.67999999999999972</v>
      </c>
      <c r="AE21" s="138">
        <f t="shared" si="2"/>
        <v>5.9772863120144404E-3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42">
        <f t="shared" ref="H22:H44" si="6">(E22-D22)/D22</f>
        <v>-1.9801980198020084E-3</v>
      </c>
      <c r="I22" s="40"/>
      <c r="W22" s="94">
        <v>42524</v>
      </c>
      <c r="X22" s="10">
        <v>50.17</v>
      </c>
      <c r="Y22" s="10">
        <v>50.31</v>
      </c>
      <c r="Z22" s="10">
        <v>49.61</v>
      </c>
      <c r="AA22" s="10">
        <v>50.19</v>
      </c>
      <c r="AB22" s="95">
        <v>25314500</v>
      </c>
      <c r="AC22" s="10">
        <v>50.19</v>
      </c>
      <c r="AD22" s="2">
        <f t="shared" si="1"/>
        <v>0.70000000000000284</v>
      </c>
      <c r="AE22" s="138">
        <f t="shared" si="2"/>
        <v>-1.8000391312854691E-2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42">
        <f t="shared" si="6"/>
        <v>-5.74257425742574E-2</v>
      </c>
      <c r="I23" s="40"/>
      <c r="W23" s="94">
        <v>42523</v>
      </c>
      <c r="X23" s="10">
        <v>50.96</v>
      </c>
      <c r="Y23" s="10">
        <v>51.11</v>
      </c>
      <c r="Z23" s="10">
        <v>50.71</v>
      </c>
      <c r="AA23" s="10">
        <v>51.11</v>
      </c>
      <c r="AB23" s="95">
        <v>14179600</v>
      </c>
      <c r="AC23" s="10">
        <v>51.11</v>
      </c>
      <c r="AD23" s="2">
        <f t="shared" si="1"/>
        <v>0.39999999999999858</v>
      </c>
      <c r="AE23" s="138">
        <f t="shared" si="2"/>
        <v>2.156862745098076E-3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42">
        <f t="shared" si="6"/>
        <v>-2.8029925187032442E-2</v>
      </c>
      <c r="I24" s="40" t="s">
        <v>199</v>
      </c>
      <c r="W24" s="94">
        <v>42522</v>
      </c>
      <c r="X24" s="10">
        <v>50.26</v>
      </c>
      <c r="Y24" s="10">
        <v>51.04</v>
      </c>
      <c r="Z24" s="10">
        <v>50.17</v>
      </c>
      <c r="AA24" s="10">
        <v>51</v>
      </c>
      <c r="AB24" s="95">
        <v>16753200</v>
      </c>
      <c r="AC24" s="10">
        <v>51</v>
      </c>
      <c r="AD24" s="2">
        <f t="shared" si="1"/>
        <v>0.86999999999999744</v>
      </c>
      <c r="AE24" s="138">
        <f t="shared" si="2"/>
        <v>5.5205047318611644E-3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42">
        <f t="shared" si="6"/>
        <v>-1.1072319201995006E-2</v>
      </c>
      <c r="I25" s="40"/>
      <c r="W25" s="94">
        <v>42521</v>
      </c>
      <c r="X25" s="10">
        <v>51.02</v>
      </c>
      <c r="Y25" s="10">
        <v>51.19</v>
      </c>
      <c r="Z25" s="10">
        <v>50.49</v>
      </c>
      <c r="AA25" s="10">
        <v>50.72</v>
      </c>
      <c r="AB25" s="95">
        <v>18096000</v>
      </c>
      <c r="AC25" s="10">
        <v>50.72</v>
      </c>
      <c r="AD25" s="2">
        <f t="shared" si="1"/>
        <v>0.69999999999999574</v>
      </c>
      <c r="AE25" s="138">
        <f t="shared" si="2"/>
        <v>-2.5565388397247313E-3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42">
        <f t="shared" si="6"/>
        <v>-2.6633416458852886E-2</v>
      </c>
      <c r="I26" s="40"/>
      <c r="W26" s="94">
        <v>42517</v>
      </c>
      <c r="X26" s="10">
        <v>50.6</v>
      </c>
      <c r="Y26" s="10">
        <v>50.86</v>
      </c>
      <c r="Z26" s="10">
        <v>50.49</v>
      </c>
      <c r="AA26" s="10">
        <v>50.85</v>
      </c>
      <c r="AB26" s="95">
        <v>13428700</v>
      </c>
      <c r="AC26" s="10">
        <v>50.85</v>
      </c>
      <c r="AD26" s="2">
        <f t="shared" si="1"/>
        <v>0.36999999999999744</v>
      </c>
      <c r="AE26" s="138">
        <f t="shared" si="2"/>
        <v>5.9347181008901906E-3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42">
        <f t="shared" si="6"/>
        <v>-2.8927680798005611E-3</v>
      </c>
      <c r="I27" s="40"/>
      <c r="W27" s="94">
        <v>42516</v>
      </c>
      <c r="X27" s="10">
        <v>50.52</v>
      </c>
      <c r="Y27" s="10">
        <v>50.66</v>
      </c>
      <c r="Z27" s="10">
        <v>50.4</v>
      </c>
      <c r="AA27" s="10">
        <v>50.55</v>
      </c>
      <c r="AB27" s="95">
        <v>14733900</v>
      </c>
      <c r="AC27" s="10">
        <v>50.55</v>
      </c>
      <c r="AD27" s="2">
        <f t="shared" si="1"/>
        <v>0.25999999999999801</v>
      </c>
      <c r="AE27" s="138">
        <f t="shared" si="2"/>
        <v>9.9009900990099098E-4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42">
        <f t="shared" si="6"/>
        <v>-1.3794164401825536E-2</v>
      </c>
      <c r="I28" s="40"/>
      <c r="W28" s="94">
        <v>42515</v>
      </c>
      <c r="X28" s="10">
        <v>49.58</v>
      </c>
      <c r="Y28" s="10">
        <v>50.83</v>
      </c>
      <c r="Z28" s="10">
        <v>49.51</v>
      </c>
      <c r="AA28" s="10">
        <v>50.5</v>
      </c>
      <c r="AB28" s="95">
        <v>22478600</v>
      </c>
      <c r="AC28" s="10">
        <v>50.5</v>
      </c>
      <c r="AD28" s="2">
        <f t="shared" si="1"/>
        <v>1.3200000000000003</v>
      </c>
      <c r="AE28" s="138">
        <f t="shared" si="2"/>
        <v>2.6422764227642226E-2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42">
        <f t="shared" si="6"/>
        <v>-3.451105071534788E-2</v>
      </c>
      <c r="I29" s="40"/>
      <c r="W29" s="94">
        <v>42514</v>
      </c>
      <c r="X29" s="10">
        <v>49.05</v>
      </c>
      <c r="Y29" s="10">
        <v>49.37</v>
      </c>
      <c r="Z29" s="10">
        <v>48.69</v>
      </c>
      <c r="AA29" s="10">
        <v>49.2</v>
      </c>
      <c r="AB29" s="95">
        <v>16409400</v>
      </c>
      <c r="AC29" s="10">
        <v>49.2</v>
      </c>
      <c r="AD29" s="2">
        <f t="shared" si="1"/>
        <v>0.67999999999999972</v>
      </c>
      <c r="AE29" s="138">
        <f t="shared" si="2"/>
        <v>1.0266940451745477E-2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42">
        <f t="shared" si="6"/>
        <v>8.9307761955717477E-3</v>
      </c>
      <c r="I30" s="40"/>
      <c r="W30" s="94">
        <v>42513</v>
      </c>
      <c r="X30" s="10">
        <v>48.76</v>
      </c>
      <c r="Y30" s="10">
        <v>48.88</v>
      </c>
      <c r="Z30" s="10">
        <v>48.35</v>
      </c>
      <c r="AA30" s="10">
        <v>48.7</v>
      </c>
      <c r="AB30" s="95">
        <v>10428300</v>
      </c>
      <c r="AC30" s="10">
        <v>48.7</v>
      </c>
      <c r="AD30" s="2">
        <f t="shared" si="1"/>
        <v>0.53000000000000114</v>
      </c>
      <c r="AE30" s="138">
        <f t="shared" si="2"/>
        <v>-1.0256410256409554E-3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42">
        <f t="shared" si="6"/>
        <v>4.4675025219772044E-3</v>
      </c>
      <c r="I31" s="40"/>
      <c r="W31" s="94">
        <v>42510</v>
      </c>
      <c r="X31" s="10">
        <v>48.62</v>
      </c>
      <c r="Y31" s="10">
        <v>49.21</v>
      </c>
      <c r="Z31" s="10">
        <v>48.56</v>
      </c>
      <c r="AA31" s="10">
        <v>48.75</v>
      </c>
      <c r="AB31" s="95">
        <v>13219800</v>
      </c>
      <c r="AC31" s="10">
        <v>48.75</v>
      </c>
      <c r="AD31" s="2">
        <f t="shared" si="1"/>
        <v>0.64999999999999858</v>
      </c>
      <c r="AE31" s="138">
        <f t="shared" si="2"/>
        <v>7.6477883422900739E-3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42">
        <f t="shared" si="6"/>
        <v>4.214275420501095E-2</v>
      </c>
      <c r="I32" s="40"/>
      <c r="W32" s="94">
        <v>42509</v>
      </c>
      <c r="X32" s="10">
        <v>48.44</v>
      </c>
      <c r="Y32" s="10">
        <v>48.96</v>
      </c>
      <c r="Z32" s="10">
        <v>48.16</v>
      </c>
      <c r="AA32" s="10">
        <v>48.38</v>
      </c>
      <c r="AB32" s="95">
        <v>13543000</v>
      </c>
      <c r="AC32" s="10">
        <v>48.38</v>
      </c>
      <c r="AD32" s="2">
        <f t="shared" si="1"/>
        <v>0.80000000000000426</v>
      </c>
      <c r="AE32" s="138">
        <f t="shared" si="2"/>
        <v>-5.5498458376155302E-3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42">
        <f t="shared" si="6"/>
        <v>0.10271347207484251</v>
      </c>
      <c r="I33" s="40"/>
      <c r="W33" s="94">
        <v>42508</v>
      </c>
      <c r="X33" s="10">
        <v>47.68</v>
      </c>
      <c r="Y33" s="10">
        <v>48.72</v>
      </c>
      <c r="Z33" s="10">
        <v>47.62</v>
      </c>
      <c r="AA33" s="10">
        <v>48.65</v>
      </c>
      <c r="AB33" s="95">
        <v>29983000</v>
      </c>
      <c r="AC33" s="10">
        <v>48.65</v>
      </c>
      <c r="AD33" s="2">
        <f t="shared" si="1"/>
        <v>1.1000000000000014</v>
      </c>
      <c r="AE33" s="138">
        <f t="shared" si="2"/>
        <v>2.1629567408651962E-2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42">
        <f t="shared" si="6"/>
        <v>3.9225674987264349E-2</v>
      </c>
      <c r="I34" s="40"/>
      <c r="W34" s="94">
        <v>42507</v>
      </c>
      <c r="X34" s="10">
        <v>48.14</v>
      </c>
      <c r="Y34" s="10">
        <v>48.17</v>
      </c>
      <c r="Z34" s="10">
        <v>47.55</v>
      </c>
      <c r="AA34" s="10">
        <v>47.62</v>
      </c>
      <c r="AB34" s="95">
        <v>21423400</v>
      </c>
      <c r="AC34" s="10">
        <v>47.62</v>
      </c>
      <c r="AD34" s="2">
        <f t="shared" si="1"/>
        <v>0.62000000000000455</v>
      </c>
      <c r="AE34" s="138">
        <f t="shared" si="2"/>
        <v>-1.3465920861819081E-2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42">
        <f t="shared" si="6"/>
        <v>2.3007267094305967E-2</v>
      </c>
      <c r="I35" s="40"/>
      <c r="W35" s="94">
        <v>42506</v>
      </c>
      <c r="X35" s="10">
        <v>48.12</v>
      </c>
      <c r="Y35" s="10">
        <v>48.63</v>
      </c>
      <c r="Z35" s="10">
        <v>47.94</v>
      </c>
      <c r="AA35" s="10">
        <v>48.27</v>
      </c>
      <c r="AB35" s="95">
        <v>19581200</v>
      </c>
      <c r="AC35" s="10">
        <v>48.27</v>
      </c>
      <c r="AD35" s="2">
        <f t="shared" si="1"/>
        <v>0.69000000000000483</v>
      </c>
      <c r="AE35" s="138">
        <f t="shared" si="2"/>
        <v>6.2189054726369264E-4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42">
        <f t="shared" si="6"/>
        <v>1.678009247233617E-2</v>
      </c>
      <c r="I36" s="40"/>
      <c r="W36" s="94">
        <v>42503</v>
      </c>
      <c r="X36" s="10">
        <v>49.1</v>
      </c>
      <c r="Y36" s="10">
        <v>49.43</v>
      </c>
      <c r="Z36" s="10">
        <v>48.21</v>
      </c>
      <c r="AA36" s="10">
        <v>48.24</v>
      </c>
      <c r="AB36" s="95">
        <v>24987000</v>
      </c>
      <c r="AC36" s="10">
        <v>48.24</v>
      </c>
      <c r="AD36" s="2">
        <f t="shared" si="1"/>
        <v>1.2199999999999989</v>
      </c>
      <c r="AE36" s="138">
        <f t="shared" si="2"/>
        <v>-1.9512195121951237E-2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42">
        <f t="shared" si="6"/>
        <v>3.0546724019700679E-3</v>
      </c>
      <c r="I37" s="40"/>
      <c r="W37" s="94">
        <v>42502</v>
      </c>
      <c r="X37" s="10">
        <v>49.34</v>
      </c>
      <c r="Y37" s="10">
        <v>49.58</v>
      </c>
      <c r="Z37" s="10">
        <v>49.05</v>
      </c>
      <c r="AA37" s="10">
        <v>49.2</v>
      </c>
      <c r="AB37" s="95">
        <v>13566200</v>
      </c>
      <c r="AC37" s="10">
        <v>49.2</v>
      </c>
      <c r="AD37" s="2">
        <f t="shared" si="1"/>
        <v>0.53000000000000114</v>
      </c>
      <c r="AE37" s="138">
        <f t="shared" si="2"/>
        <v>2.4449877750611915E-3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42">
        <f t="shared" si="6"/>
        <v>-1.0442100888357937E-2</v>
      </c>
      <c r="I38" s="40"/>
      <c r="W38" s="94">
        <v>42501</v>
      </c>
      <c r="X38" s="10">
        <v>49.36</v>
      </c>
      <c r="Y38" s="10">
        <v>49.72</v>
      </c>
      <c r="Z38" s="10">
        <v>49.08</v>
      </c>
      <c r="AA38" s="10">
        <v>49.08</v>
      </c>
      <c r="AB38" s="95">
        <v>16638700</v>
      </c>
      <c r="AC38" s="10">
        <v>49.08</v>
      </c>
      <c r="AD38" s="2">
        <f t="shared" si="1"/>
        <v>0.64000000000000057</v>
      </c>
      <c r="AE38" s="138">
        <f t="shared" si="2"/>
        <v>-6.4777327935222617E-3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42">
        <f t="shared" si="6"/>
        <v>3.6749831422791632E-2</v>
      </c>
      <c r="I39" s="40"/>
      <c r="O39" s="11"/>
      <c r="P39" s="495" t="s">
        <v>78</v>
      </c>
      <c r="Q39" s="495"/>
      <c r="R39" s="34"/>
      <c r="W39" s="94">
        <v>42500</v>
      </c>
      <c r="X39" s="10">
        <v>49</v>
      </c>
      <c r="Y39" s="10">
        <v>49.51</v>
      </c>
      <c r="Z39" s="10">
        <v>49</v>
      </c>
      <c r="AA39" s="10">
        <v>49.4</v>
      </c>
      <c r="AB39" s="95">
        <v>14187800</v>
      </c>
      <c r="AC39" s="10">
        <v>49.4</v>
      </c>
      <c r="AD39" s="2">
        <f t="shared" si="1"/>
        <v>0.50999999999999801</v>
      </c>
      <c r="AE39" s="138">
        <f t="shared" si="2"/>
        <v>1.0638297872340274E-2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42">
        <f t="shared" si="6"/>
        <v>0.10507293481369778</v>
      </c>
      <c r="I40" s="40"/>
      <c r="O40" s="2"/>
      <c r="P40" s="83">
        <v>1.1000000000000001</v>
      </c>
      <c r="Q40" s="83">
        <f>P40*$Q$4</f>
        <v>51.733000000000004</v>
      </c>
      <c r="R40" s="34"/>
      <c r="W40" s="94">
        <v>42499</v>
      </c>
      <c r="X40" s="10">
        <v>49.02</v>
      </c>
      <c r="Y40" s="10">
        <v>49.22</v>
      </c>
      <c r="Z40" s="10">
        <v>48.81</v>
      </c>
      <c r="AA40" s="10">
        <v>48.88</v>
      </c>
      <c r="AB40" s="95">
        <v>13723000</v>
      </c>
      <c r="AC40" s="10">
        <v>48.88</v>
      </c>
      <c r="AD40" s="2">
        <f t="shared" si="1"/>
        <v>0.40999999999999659</v>
      </c>
      <c r="AE40" s="138">
        <f t="shared" si="2"/>
        <v>-2.8559771521827759E-3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42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51.262700000000002</v>
      </c>
      <c r="R41" s="34"/>
      <c r="W41" s="94">
        <v>42496</v>
      </c>
      <c r="X41" s="10">
        <v>48.71</v>
      </c>
      <c r="Y41" s="10">
        <v>49.12</v>
      </c>
      <c r="Z41" s="10">
        <v>48.65</v>
      </c>
      <c r="AA41" s="10">
        <v>49.02</v>
      </c>
      <c r="AB41" s="95">
        <v>14153300</v>
      </c>
      <c r="AC41" s="10">
        <v>49.02</v>
      </c>
      <c r="AD41" s="2">
        <f t="shared" si="1"/>
        <v>0.46999999999999886</v>
      </c>
      <c r="AE41" s="138">
        <f t="shared" si="2"/>
        <v>1.225490196078427E-3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42">
        <f t="shared" si="6"/>
        <v>0.11714909039415522</v>
      </c>
      <c r="I42" s="40"/>
      <c r="O42" s="2"/>
      <c r="P42" s="83">
        <v>1.08</v>
      </c>
      <c r="Q42" s="83">
        <f t="shared" si="7"/>
        <v>50.792400000000008</v>
      </c>
      <c r="R42" s="34"/>
      <c r="T42" s="91" t="s">
        <v>113</v>
      </c>
      <c r="W42" s="94">
        <v>42495</v>
      </c>
      <c r="X42" s="10">
        <v>48.97</v>
      </c>
      <c r="Y42" s="10">
        <v>49.19</v>
      </c>
      <c r="Z42" s="10">
        <v>48.77</v>
      </c>
      <c r="AA42" s="10">
        <v>48.96</v>
      </c>
      <c r="AB42" s="95">
        <v>15953600</v>
      </c>
      <c r="AC42" s="10">
        <v>48.96</v>
      </c>
      <c r="AD42" s="2">
        <f t="shared" si="1"/>
        <v>0.4199999999999946</v>
      </c>
      <c r="AE42" s="138">
        <f t="shared" si="2"/>
        <v>4.08663669799747E-4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42">
        <f t="shared" si="6"/>
        <v>4.0948869900771817E-2</v>
      </c>
      <c r="I43" s="40"/>
      <c r="O43" s="2"/>
      <c r="P43" s="83">
        <v>1.07</v>
      </c>
      <c r="Q43" s="83">
        <f t="shared" si="7"/>
        <v>50.322100000000006</v>
      </c>
      <c r="R43" s="83"/>
      <c r="T43" s="97" t="s">
        <v>98</v>
      </c>
      <c r="U43" s="98">
        <v>47.33</v>
      </c>
      <c r="W43" s="94">
        <v>42494</v>
      </c>
      <c r="X43" s="10">
        <v>49.06</v>
      </c>
      <c r="Y43" s="10">
        <v>49.27</v>
      </c>
      <c r="Z43" s="10">
        <v>48.68</v>
      </c>
      <c r="AA43" s="10">
        <v>48.94</v>
      </c>
      <c r="AB43" s="95">
        <v>22402500</v>
      </c>
      <c r="AC43" s="10">
        <v>48.94</v>
      </c>
      <c r="AD43" s="2">
        <f t="shared" si="1"/>
        <v>0.59000000000000341</v>
      </c>
      <c r="AE43" s="138" t="e">
        <f t="shared" si="2"/>
        <v>#DIV/0!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42">
        <f t="shared" si="6"/>
        <v>9.5180671002196501E-3</v>
      </c>
      <c r="I44" s="40"/>
      <c r="O44" s="2"/>
      <c r="P44" s="83">
        <v>1.06</v>
      </c>
      <c r="Q44" s="83">
        <f t="shared" si="7"/>
        <v>49.851800000000004</v>
      </c>
      <c r="R44" s="83"/>
      <c r="T44" s="87" t="s">
        <v>99</v>
      </c>
      <c r="U44" s="88">
        <v>47.08</v>
      </c>
      <c r="W44" s="94">
        <v>42494</v>
      </c>
      <c r="X44" s="10" t="s">
        <v>201</v>
      </c>
      <c r="Y44" s="10"/>
      <c r="Z44" s="10"/>
      <c r="AA44" s="10"/>
      <c r="AB44" s="95"/>
      <c r="AC44" s="10"/>
      <c r="AD44" s="2">
        <f t="shared" si="1"/>
        <v>0</v>
      </c>
      <c r="AE44" s="138">
        <f t="shared" si="2"/>
        <v>-1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42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49.381500000000003</v>
      </c>
      <c r="R45" s="83"/>
      <c r="T45" s="87" t="s">
        <v>100</v>
      </c>
      <c r="U45" s="88" t="s">
        <v>515</v>
      </c>
      <c r="W45" s="94">
        <v>42493</v>
      </c>
      <c r="X45" s="10">
        <v>49.86</v>
      </c>
      <c r="Y45" s="10">
        <v>50.13</v>
      </c>
      <c r="Z45" s="10">
        <v>49.54</v>
      </c>
      <c r="AA45" s="10">
        <v>50</v>
      </c>
      <c r="AB45" s="95">
        <v>16246400</v>
      </c>
      <c r="AC45" s="10">
        <v>49.62</v>
      </c>
      <c r="AD45" s="2">
        <f t="shared" si="1"/>
        <v>0.59000000000000341</v>
      </c>
      <c r="AE45" s="138">
        <f t="shared" si="2"/>
        <v>-1.1750647281418058E-2</v>
      </c>
    </row>
    <row r="46" spans="2:31" x14ac:dyDescent="0.25">
      <c r="B46" s="200">
        <v>42552</v>
      </c>
      <c r="C46" s="10">
        <v>80</v>
      </c>
      <c r="D46" s="209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42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48.911200000000001</v>
      </c>
      <c r="R46" s="83"/>
      <c r="T46" s="87" t="s">
        <v>101</v>
      </c>
      <c r="U46" s="88" t="s">
        <v>516</v>
      </c>
      <c r="W46" s="94">
        <v>42492</v>
      </c>
      <c r="X46" s="10">
        <v>50.28</v>
      </c>
      <c r="Y46" s="10">
        <v>50.7</v>
      </c>
      <c r="Z46" s="10">
        <v>50.15</v>
      </c>
      <c r="AA46" s="10">
        <v>50.59</v>
      </c>
      <c r="AB46" s="95">
        <v>14780300</v>
      </c>
      <c r="AC46" s="10">
        <v>50.21</v>
      </c>
      <c r="AD46" s="2">
        <f t="shared" si="1"/>
        <v>0.55000000000000426</v>
      </c>
      <c r="AE46" s="138">
        <f t="shared" si="2"/>
        <v>1.229838709677411E-2</v>
      </c>
    </row>
    <row r="47" spans="2:31" x14ac:dyDescent="0.25">
      <c r="B47" s="200"/>
      <c r="C47" s="10"/>
      <c r="D47" s="209"/>
      <c r="E47" s="40"/>
      <c r="F47" s="40"/>
      <c r="G47" s="40"/>
      <c r="H47" s="242"/>
      <c r="I47" s="40"/>
      <c r="O47" s="2"/>
      <c r="P47" s="83">
        <v>1.03</v>
      </c>
      <c r="Q47" s="83">
        <f t="shared" si="7"/>
        <v>48.440899999999999</v>
      </c>
      <c r="R47" s="83"/>
      <c r="T47" s="87" t="s">
        <v>102</v>
      </c>
      <c r="U47" s="88">
        <v>54.76</v>
      </c>
      <c r="W47" s="94">
        <v>42489</v>
      </c>
      <c r="X47" s="10">
        <v>50.46</v>
      </c>
      <c r="Y47" s="10">
        <v>50.46</v>
      </c>
      <c r="Z47" s="10">
        <v>49.68</v>
      </c>
      <c r="AA47" s="10">
        <v>49.98</v>
      </c>
      <c r="AB47" s="95">
        <v>17887000</v>
      </c>
      <c r="AC47" s="10">
        <v>49.6</v>
      </c>
      <c r="AD47" s="2">
        <f t="shared" si="1"/>
        <v>0.78000000000000114</v>
      </c>
      <c r="AE47" s="138">
        <f t="shared" si="2"/>
        <v>-8.5948430941434895E-3</v>
      </c>
    </row>
    <row r="48" spans="2:31" x14ac:dyDescent="0.25">
      <c r="B48" s="200"/>
      <c r="C48" s="10"/>
      <c r="D48" s="209"/>
      <c r="E48" s="40"/>
      <c r="F48" s="40"/>
      <c r="G48" s="40"/>
      <c r="H48" s="242"/>
      <c r="I48" s="40"/>
      <c r="O48" s="2"/>
      <c r="P48" s="83">
        <v>1.02</v>
      </c>
      <c r="Q48" s="83">
        <f t="shared" si="7"/>
        <v>47.970600000000005</v>
      </c>
      <c r="R48" s="83"/>
      <c r="T48" s="87" t="s">
        <v>103</v>
      </c>
      <c r="U48" s="88">
        <v>0.891459</v>
      </c>
      <c r="W48" s="94">
        <v>42488</v>
      </c>
      <c r="X48" s="10">
        <v>50.51</v>
      </c>
      <c r="Y48" s="10">
        <v>50.93</v>
      </c>
      <c r="Z48" s="10">
        <v>50.2</v>
      </c>
      <c r="AA48" s="10">
        <v>50.41</v>
      </c>
      <c r="AB48" s="95">
        <v>15506300</v>
      </c>
      <c r="AC48" s="10">
        <v>50.03</v>
      </c>
      <c r="AD48" s="2">
        <f t="shared" si="1"/>
        <v>0.72999999999999687</v>
      </c>
      <c r="AE48" s="138">
        <f t="shared" si="2"/>
        <v>-1.0091017016224724E-2</v>
      </c>
    </row>
    <row r="49" spans="2:31" x14ac:dyDescent="0.25">
      <c r="B49" s="200"/>
      <c r="C49" s="10"/>
      <c r="D49" s="209"/>
      <c r="E49" s="40"/>
      <c r="F49" s="40"/>
      <c r="G49" s="40"/>
      <c r="H49" s="242"/>
      <c r="I49" s="40"/>
      <c r="O49" s="2"/>
      <c r="P49" s="83">
        <v>1.01</v>
      </c>
      <c r="Q49" s="83">
        <f t="shared" si="7"/>
        <v>47.500300000000003</v>
      </c>
      <c r="R49" s="83"/>
      <c r="T49" s="87" t="s">
        <v>104</v>
      </c>
      <c r="U49" s="89" t="s">
        <v>222</v>
      </c>
      <c r="W49" s="94">
        <v>42487</v>
      </c>
      <c r="X49" s="10">
        <v>50.87</v>
      </c>
      <c r="Y49" s="10">
        <v>51.41</v>
      </c>
      <c r="Z49" s="10">
        <v>50.72</v>
      </c>
      <c r="AA49" s="10">
        <v>50.93</v>
      </c>
      <c r="AB49" s="95">
        <v>15342700</v>
      </c>
      <c r="AC49" s="10">
        <v>50.54</v>
      </c>
      <c r="AD49" s="2">
        <f t="shared" si="1"/>
        <v>0.68999999999999773</v>
      </c>
      <c r="AE49" s="138">
        <f t="shared" si="2"/>
        <v>1.9790223629523318E-4</v>
      </c>
    </row>
    <row r="50" spans="2:31" x14ac:dyDescent="0.25">
      <c r="B50" s="200"/>
      <c r="C50" s="10"/>
      <c r="D50" s="209"/>
      <c r="E50" s="40"/>
      <c r="F50" s="40"/>
      <c r="G50" s="40"/>
      <c r="H50" s="242"/>
      <c r="I50" s="40"/>
      <c r="O50" s="2"/>
      <c r="P50" s="83">
        <v>1</v>
      </c>
      <c r="Q50" s="83">
        <f t="shared" si="7"/>
        <v>47.03</v>
      </c>
      <c r="R50" s="83"/>
      <c r="T50" s="87"/>
      <c r="U50" s="88"/>
      <c r="W50" s="94">
        <v>42486</v>
      </c>
      <c r="X50" s="10">
        <v>50.51</v>
      </c>
      <c r="Y50" s="10">
        <v>50.99</v>
      </c>
      <c r="Z50" s="10">
        <v>50.45</v>
      </c>
      <c r="AA50" s="10">
        <v>50.92</v>
      </c>
      <c r="AB50" s="95">
        <v>13333500</v>
      </c>
      <c r="AC50" s="10">
        <v>50.53</v>
      </c>
      <c r="AD50" s="2">
        <f t="shared" si="1"/>
        <v>0.53999999999999915</v>
      </c>
      <c r="AE50" s="138">
        <f t="shared" si="2"/>
        <v>7.9792539397565143E-3</v>
      </c>
    </row>
    <row r="51" spans="2:31" x14ac:dyDescent="0.25">
      <c r="B51" s="200"/>
      <c r="C51" s="10"/>
      <c r="D51" s="209"/>
      <c r="E51" s="40"/>
      <c r="F51" s="40"/>
      <c r="G51" s="40"/>
      <c r="H51" s="242"/>
      <c r="I51" s="40"/>
      <c r="O51" s="2"/>
      <c r="P51" s="83">
        <v>0.99</v>
      </c>
      <c r="Q51" s="83">
        <f t="shared" si="7"/>
        <v>46.559699999999999</v>
      </c>
      <c r="R51" s="83"/>
      <c r="T51" s="87" t="s">
        <v>105</v>
      </c>
      <c r="U51" s="88" t="s">
        <v>517</v>
      </c>
      <c r="W51" s="94">
        <v>42485</v>
      </c>
      <c r="X51" s="10">
        <v>50.31</v>
      </c>
      <c r="Y51" s="10">
        <v>50.6</v>
      </c>
      <c r="Z51" s="10">
        <v>50.12</v>
      </c>
      <c r="AA51" s="10">
        <v>50.51</v>
      </c>
      <c r="AB51" s="95">
        <v>11689100</v>
      </c>
      <c r="AC51" s="10">
        <v>50.13</v>
      </c>
      <c r="AD51" s="2">
        <f t="shared" si="1"/>
        <v>0.48000000000000398</v>
      </c>
      <c r="AE51" s="138">
        <f t="shared" si="2"/>
        <v>-2.1894904458598097E-3</v>
      </c>
    </row>
    <row r="52" spans="2:31" x14ac:dyDescent="0.25">
      <c r="B52" s="200"/>
      <c r="C52" s="10"/>
      <c r="D52" s="209"/>
      <c r="E52" s="40"/>
      <c r="F52" s="40"/>
      <c r="G52" s="40"/>
      <c r="H52" s="242"/>
      <c r="I52" s="40"/>
      <c r="O52" s="2"/>
      <c r="P52" s="83">
        <v>0.98</v>
      </c>
      <c r="Q52" s="83">
        <f t="shared" si="7"/>
        <v>46.089399999999998</v>
      </c>
      <c r="R52" s="83"/>
      <c r="T52" s="87" t="s">
        <v>106</v>
      </c>
      <c r="U52" s="88" t="s">
        <v>192</v>
      </c>
      <c r="W52" s="94">
        <v>42482</v>
      </c>
      <c r="X52" s="10">
        <v>50.05</v>
      </c>
      <c r="Y52" s="10">
        <v>50.74</v>
      </c>
      <c r="Z52" s="10">
        <v>50.05</v>
      </c>
      <c r="AA52" s="10">
        <v>50.62</v>
      </c>
      <c r="AB52" s="95">
        <v>16365700</v>
      </c>
      <c r="AC52" s="10">
        <v>50.24</v>
      </c>
      <c r="AD52" s="2">
        <f t="shared" si="1"/>
        <v>0.69000000000000483</v>
      </c>
      <c r="AE52" s="138">
        <f t="shared" si="2"/>
        <v>1.1475739883229252E-2</v>
      </c>
    </row>
    <row r="53" spans="2:31" x14ac:dyDescent="0.25">
      <c r="B53" s="200"/>
      <c r="C53" s="10"/>
      <c r="D53" s="209"/>
      <c r="E53" s="40"/>
      <c r="F53" s="40"/>
      <c r="G53" s="40"/>
      <c r="H53" s="242"/>
      <c r="I53" s="40"/>
      <c r="O53" s="2"/>
      <c r="P53" s="83">
        <v>0.97</v>
      </c>
      <c r="Q53" s="83">
        <f t="shared" si="7"/>
        <v>45.619100000000003</v>
      </c>
      <c r="R53" s="83"/>
      <c r="T53" s="87" t="s">
        <v>107</v>
      </c>
      <c r="U53" s="90">
        <v>19013628</v>
      </c>
      <c r="W53" s="94">
        <v>42481</v>
      </c>
      <c r="X53" s="10">
        <v>50.55</v>
      </c>
      <c r="Y53" s="10">
        <v>50.78</v>
      </c>
      <c r="Z53" s="10">
        <v>49.93</v>
      </c>
      <c r="AA53" s="10">
        <v>50.05</v>
      </c>
      <c r="AB53" s="95">
        <v>20255400</v>
      </c>
      <c r="AC53" s="10">
        <v>49.67</v>
      </c>
      <c r="AD53" s="2">
        <f t="shared" si="1"/>
        <v>0.85000000000000142</v>
      </c>
      <c r="AE53" s="138">
        <f t="shared" si="2"/>
        <v>-7.9888156580786296E-3</v>
      </c>
    </row>
    <row r="54" spans="2:31" x14ac:dyDescent="0.25">
      <c r="B54" s="200"/>
      <c r="C54" s="10"/>
      <c r="D54" s="209"/>
      <c r="E54" s="40"/>
      <c r="F54" s="40"/>
      <c r="G54" s="40"/>
      <c r="H54" s="242"/>
      <c r="I54" s="40"/>
      <c r="O54" s="2"/>
      <c r="P54" s="83">
        <v>0.96</v>
      </c>
      <c r="Q54" s="83">
        <f t="shared" si="7"/>
        <v>45.148800000000001</v>
      </c>
      <c r="R54" s="83"/>
      <c r="T54" s="87" t="s">
        <v>110</v>
      </c>
      <c r="U54" s="90">
        <v>18843100</v>
      </c>
      <c r="W54" s="94">
        <v>42480</v>
      </c>
      <c r="X54" s="10">
        <v>49.98</v>
      </c>
      <c r="Y54" s="10">
        <v>50.52</v>
      </c>
      <c r="Z54" s="10">
        <v>49.76</v>
      </c>
      <c r="AA54" s="10">
        <v>50.45</v>
      </c>
      <c r="AB54" s="95">
        <v>22647700</v>
      </c>
      <c r="AC54" s="10">
        <v>50.07</v>
      </c>
      <c r="AD54" s="2">
        <f t="shared" si="1"/>
        <v>0.76000000000000512</v>
      </c>
      <c r="AE54" s="138">
        <f t="shared" si="2"/>
        <v>1.1515151515151478E-2</v>
      </c>
    </row>
    <row r="55" spans="2:31" x14ac:dyDescent="0.25">
      <c r="B55" s="200"/>
      <c r="C55" s="10"/>
      <c r="D55" s="209"/>
      <c r="E55" s="40"/>
      <c r="F55" s="40"/>
      <c r="G55" s="40"/>
      <c r="H55" s="242"/>
      <c r="I55" s="40"/>
      <c r="O55" s="2"/>
      <c r="P55" s="83">
        <v>0.95</v>
      </c>
      <c r="Q55" s="83">
        <f t="shared" si="7"/>
        <v>44.6785</v>
      </c>
      <c r="R55" s="83"/>
      <c r="T55" s="87" t="s">
        <v>108</v>
      </c>
      <c r="U55" s="88" t="s">
        <v>518</v>
      </c>
      <c r="W55" s="94">
        <v>42479</v>
      </c>
      <c r="X55" s="10">
        <v>49.01</v>
      </c>
      <c r="Y55" s="10">
        <v>49.92</v>
      </c>
      <c r="Z55" s="10">
        <v>48.98</v>
      </c>
      <c r="AA55" s="10">
        <v>49.88</v>
      </c>
      <c r="AB55" s="95">
        <v>18673400</v>
      </c>
      <c r="AC55" s="10">
        <v>49.5</v>
      </c>
      <c r="AD55" s="2">
        <f t="shared" si="1"/>
        <v>0.94000000000000483</v>
      </c>
      <c r="AE55" s="138">
        <f>AC55/AC56-1</f>
        <v>2.1250257891479274E-2</v>
      </c>
    </row>
    <row r="56" spans="2:31" x14ac:dyDescent="0.25">
      <c r="B56" s="200"/>
      <c r="C56" s="10"/>
      <c r="D56" s="209"/>
      <c r="E56" s="40"/>
      <c r="F56" s="40"/>
      <c r="G56" s="40"/>
      <c r="H56" s="242"/>
      <c r="I56" s="40"/>
      <c r="O56" s="2"/>
      <c r="P56" s="83">
        <v>0.94</v>
      </c>
      <c r="Q56" s="83">
        <f t="shared" si="7"/>
        <v>44.208199999999998</v>
      </c>
      <c r="R56" s="83"/>
      <c r="T56" s="87" t="s">
        <v>111</v>
      </c>
      <c r="U56" s="88">
        <v>11.56</v>
      </c>
      <c r="W56" s="94">
        <v>42478</v>
      </c>
      <c r="X56" s="10">
        <v>48.25</v>
      </c>
      <c r="Y56" s="10">
        <v>48.88</v>
      </c>
      <c r="Z56" s="10">
        <v>47.91</v>
      </c>
      <c r="AA56" s="10">
        <v>48.84</v>
      </c>
      <c r="AB56" s="95">
        <v>18225800</v>
      </c>
      <c r="AC56" s="10">
        <v>48.47</v>
      </c>
      <c r="AD56" s="2">
        <f t="shared" si="1"/>
        <v>0.97000000000000597</v>
      </c>
      <c r="AE56" s="138">
        <f t="shared" si="2"/>
        <v>1.2322472848788513E-2</v>
      </c>
    </row>
    <row r="57" spans="2:31" x14ac:dyDescent="0.25">
      <c r="B57" s="200"/>
      <c r="C57" s="10"/>
      <c r="D57" s="209"/>
      <c r="E57" s="40"/>
      <c r="F57" s="40"/>
      <c r="G57" s="40"/>
      <c r="H57" s="242"/>
      <c r="I57" s="40"/>
      <c r="O57" s="2"/>
      <c r="P57" s="83">
        <v>0.93</v>
      </c>
      <c r="Q57" s="83">
        <f t="shared" si="7"/>
        <v>43.737900000000003</v>
      </c>
      <c r="R57" s="83"/>
      <c r="T57" s="87" t="s">
        <v>112</v>
      </c>
      <c r="U57" s="88">
        <v>4.07</v>
      </c>
      <c r="W57" s="94">
        <v>42475</v>
      </c>
      <c r="X57" s="10">
        <v>48.62</v>
      </c>
      <c r="Y57" s="10">
        <v>48.94</v>
      </c>
      <c r="Z57" s="10">
        <v>48.06</v>
      </c>
      <c r="AA57" s="10">
        <v>48.25</v>
      </c>
      <c r="AB57" s="95">
        <v>24885200</v>
      </c>
      <c r="AC57" s="10">
        <v>47.88</v>
      </c>
      <c r="AD57" s="2">
        <f t="shared" si="1"/>
        <v>0.87999999999999545</v>
      </c>
      <c r="AE57" s="138">
        <f t="shared" si="2"/>
        <v>-1.1152416356877359E-2</v>
      </c>
    </row>
    <row r="58" spans="2:31" x14ac:dyDescent="0.25">
      <c r="B58" s="200"/>
      <c r="C58" s="10"/>
      <c r="D58" s="209"/>
      <c r="E58" s="40"/>
      <c r="F58" s="40"/>
      <c r="G58" s="40"/>
      <c r="H58" s="242"/>
      <c r="I58" s="40"/>
      <c r="O58" s="2"/>
      <c r="P58" s="83">
        <v>0.92</v>
      </c>
      <c r="Q58" s="83">
        <f t="shared" si="7"/>
        <v>43.267600000000002</v>
      </c>
      <c r="R58" s="83"/>
      <c r="T58" s="87" t="s">
        <v>109</v>
      </c>
      <c r="U58" s="88" t="s">
        <v>519</v>
      </c>
      <c r="W58" s="94">
        <v>42474</v>
      </c>
      <c r="X58" s="10">
        <v>48.3</v>
      </c>
      <c r="Y58" s="10">
        <v>49.3</v>
      </c>
      <c r="Z58" s="10">
        <v>48.17</v>
      </c>
      <c r="AA58" s="10">
        <v>48.79</v>
      </c>
      <c r="AB58" s="95">
        <v>30067900</v>
      </c>
      <c r="AC58" s="10">
        <v>48.42</v>
      </c>
      <c r="AD58" s="2">
        <f t="shared" si="1"/>
        <v>1.1299999999999955</v>
      </c>
      <c r="AE58" s="138">
        <f t="shared" si="2"/>
        <v>-4.9321824907520018E-3</v>
      </c>
    </row>
    <row r="59" spans="2:31" x14ac:dyDescent="0.25">
      <c r="B59" s="200"/>
      <c r="C59" s="10"/>
      <c r="D59" s="209"/>
      <c r="E59" s="40"/>
      <c r="F59" s="40"/>
      <c r="G59" s="40"/>
      <c r="H59" s="242"/>
      <c r="I59" s="40"/>
      <c r="O59" s="2"/>
      <c r="P59" s="83">
        <v>0.91</v>
      </c>
      <c r="Q59" s="83">
        <f t="shared" si="7"/>
        <v>42.7973</v>
      </c>
      <c r="R59" s="83"/>
      <c r="W59" s="94">
        <v>42473</v>
      </c>
      <c r="X59" s="10">
        <v>48.29</v>
      </c>
      <c r="Y59" s="10">
        <v>49.25</v>
      </c>
      <c r="Z59" s="10">
        <v>48.27</v>
      </c>
      <c r="AA59" s="10">
        <v>49.03</v>
      </c>
      <c r="AB59" s="95">
        <v>26311900</v>
      </c>
      <c r="AC59" s="10">
        <v>48.66</v>
      </c>
      <c r="AD59" s="2">
        <f t="shared" si="1"/>
        <v>0.97999999999999687</v>
      </c>
      <c r="AE59" s="138">
        <f t="shared" si="2"/>
        <v>2.6365745623286196E-2</v>
      </c>
    </row>
    <row r="60" spans="2:31" x14ac:dyDescent="0.25">
      <c r="O60" s="2"/>
      <c r="P60" s="83">
        <v>0.9</v>
      </c>
      <c r="Q60" s="83">
        <f t="shared" si="7"/>
        <v>42.327000000000005</v>
      </c>
      <c r="R60" s="83"/>
      <c r="W60" s="94">
        <v>42472</v>
      </c>
      <c r="X60" s="10">
        <v>47.14</v>
      </c>
      <c r="Y60" s="10">
        <v>47.83</v>
      </c>
      <c r="Z60" s="10">
        <v>46.95</v>
      </c>
      <c r="AA60" s="10">
        <v>47.77</v>
      </c>
      <c r="AB60" s="95">
        <v>18772600</v>
      </c>
      <c r="AC60" s="10">
        <v>47.41</v>
      </c>
      <c r="AD60" s="2">
        <f t="shared" si="1"/>
        <v>0.87999999999999545</v>
      </c>
      <c r="AE60" s="138">
        <f t="shared" si="2"/>
        <v>1.5856010284979627E-2</v>
      </c>
    </row>
    <row r="61" spans="2:31" x14ac:dyDescent="0.25">
      <c r="W61" s="94">
        <v>42471</v>
      </c>
      <c r="X61" s="10">
        <v>47.11</v>
      </c>
      <c r="Y61" s="10">
        <v>47.71</v>
      </c>
      <c r="Z61" s="10">
        <v>47</v>
      </c>
      <c r="AA61" s="10">
        <v>47.03</v>
      </c>
      <c r="AB61" s="95">
        <v>15113500</v>
      </c>
      <c r="AC61" s="10">
        <v>46.67</v>
      </c>
      <c r="AD61" s="2">
        <f t="shared" si="1"/>
        <v>0.71000000000000085</v>
      </c>
      <c r="AE61" s="138">
        <f t="shared" si="2"/>
        <v>-8.5634767715692117E-4</v>
      </c>
    </row>
    <row r="62" spans="2:31" x14ac:dyDescent="0.25">
      <c r="W62" s="94">
        <v>42468</v>
      </c>
      <c r="X62" s="10">
        <v>47.35</v>
      </c>
      <c r="Y62" s="10">
        <v>47.65</v>
      </c>
      <c r="Z62" s="10">
        <v>46.97</v>
      </c>
      <c r="AA62" s="10">
        <v>47.07</v>
      </c>
      <c r="AB62" s="95">
        <v>12236500</v>
      </c>
      <c r="AC62" s="10">
        <v>46.71</v>
      </c>
      <c r="AD62" s="2">
        <f t="shared" si="1"/>
        <v>0.67999999999999972</v>
      </c>
      <c r="AE62" s="138">
        <f t="shared" si="2"/>
        <v>3.0062271848829702E-3</v>
      </c>
    </row>
    <row r="63" spans="2:31" x14ac:dyDescent="0.25">
      <c r="W63" s="94">
        <v>42467</v>
      </c>
      <c r="X63" s="10">
        <v>47.71</v>
      </c>
      <c r="Y63" s="10">
        <v>47.78</v>
      </c>
      <c r="Z63" s="10">
        <v>46.62</v>
      </c>
      <c r="AA63" s="10">
        <v>46.93</v>
      </c>
      <c r="AB63" s="95">
        <v>17593100</v>
      </c>
      <c r="AC63" s="10">
        <v>46.57</v>
      </c>
      <c r="AD63" s="2">
        <f t="shared" si="1"/>
        <v>1.1600000000000037</v>
      </c>
      <c r="AE63" s="138">
        <f t="shared" si="2"/>
        <v>-2.3894361769021155E-2</v>
      </c>
    </row>
    <row r="64" spans="2:31" x14ac:dyDescent="0.25">
      <c r="W64" s="94">
        <v>42466</v>
      </c>
      <c r="X64" s="10">
        <v>47.39</v>
      </c>
      <c r="Y64" s="10">
        <v>48.13</v>
      </c>
      <c r="Z64" s="10">
        <v>47.22</v>
      </c>
      <c r="AA64" s="10">
        <v>48.08</v>
      </c>
      <c r="AB64" s="95">
        <v>17214400</v>
      </c>
      <c r="AC64" s="10">
        <v>47.71</v>
      </c>
      <c r="AD64" s="2">
        <f t="shared" si="1"/>
        <v>0.91000000000000369</v>
      </c>
      <c r="AE64" s="138">
        <f t="shared" si="2"/>
        <v>1.1876988335100869E-2</v>
      </c>
    </row>
    <row r="65" spans="23:31" x14ac:dyDescent="0.25">
      <c r="W65" s="94">
        <v>42465</v>
      </c>
      <c r="X65" s="10">
        <v>48.08</v>
      </c>
      <c r="Y65" s="10">
        <v>48.09</v>
      </c>
      <c r="Z65" s="10">
        <v>47.46</v>
      </c>
      <c r="AA65" s="10">
        <v>47.51</v>
      </c>
      <c r="AB65" s="95">
        <v>18297700</v>
      </c>
      <c r="AC65" s="10">
        <v>47.15</v>
      </c>
      <c r="AD65" s="2">
        <f t="shared" si="1"/>
        <v>0.63000000000000256</v>
      </c>
      <c r="AE65" s="138">
        <f t="shared" si="2"/>
        <v>-2.0361520880947559E-2</v>
      </c>
    </row>
    <row r="66" spans="23:31" x14ac:dyDescent="0.25">
      <c r="W66" s="94">
        <v>42464</v>
      </c>
      <c r="X66" s="10">
        <v>48.42</v>
      </c>
      <c r="Y66" s="10">
        <v>48.67</v>
      </c>
      <c r="Z66" s="10">
        <v>48.2</v>
      </c>
      <c r="AA66" s="10">
        <v>48.5</v>
      </c>
      <c r="AB66" s="95">
        <v>12110200</v>
      </c>
      <c r="AC66" s="10">
        <v>48.13</v>
      </c>
      <c r="AD66" s="2">
        <f t="shared" si="1"/>
        <v>0.46999999999999886</v>
      </c>
      <c r="AE66" s="138">
        <f t="shared" si="2"/>
        <v>1.0399334442596775E-3</v>
      </c>
    </row>
    <row r="67" spans="23:31" x14ac:dyDescent="0.25">
      <c r="W67" s="94">
        <v>42461</v>
      </c>
      <c r="X67" s="10">
        <v>48.23</v>
      </c>
      <c r="Y67" s="10">
        <v>48.58</v>
      </c>
      <c r="Z67" s="10">
        <v>47.78</v>
      </c>
      <c r="AA67" s="10">
        <v>48.45</v>
      </c>
      <c r="AB67" s="95">
        <v>14321400</v>
      </c>
      <c r="AC67" s="10">
        <v>48.08</v>
      </c>
      <c r="AD67" s="2">
        <f t="shared" si="1"/>
        <v>0.79999999999999716</v>
      </c>
      <c r="AE67" s="138">
        <f t="shared" si="2"/>
        <v>1.8753907063970843E-3</v>
      </c>
    </row>
    <row r="68" spans="23:31" x14ac:dyDescent="0.25">
      <c r="W68" s="94">
        <v>42460</v>
      </c>
      <c r="X68" s="10">
        <v>48.6</v>
      </c>
      <c r="Y68" s="10">
        <v>48.84</v>
      </c>
      <c r="Z68" s="10">
        <v>48.27</v>
      </c>
      <c r="AA68" s="10">
        <v>48.36</v>
      </c>
      <c r="AB68" s="95">
        <v>16397600</v>
      </c>
      <c r="AC68" s="10">
        <v>47.99</v>
      </c>
      <c r="AD68" s="2">
        <f>Y68-Z68</f>
        <v>0.57000000000000028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 t="s">
        <v>293</v>
      </c>
      <c r="M2" s="3"/>
      <c r="O2" s="11" t="s">
        <v>57</v>
      </c>
      <c r="Q2">
        <f>C18-H18</f>
        <v>250</v>
      </c>
      <c r="T2" s="85"/>
      <c r="W2" s="94">
        <v>42552</v>
      </c>
      <c r="X2" s="10">
        <v>9.2799999999999994</v>
      </c>
      <c r="Y2" s="10">
        <v>9.59</v>
      </c>
      <c r="Z2" s="10">
        <v>9.27</v>
      </c>
      <c r="AA2" s="10">
        <v>9.5500000000000007</v>
      </c>
      <c r="AB2" s="95">
        <v>18264800</v>
      </c>
      <c r="AC2" s="10">
        <v>9.5500000000000007</v>
      </c>
      <c r="AD2" s="2">
        <f>Y2-Z2</f>
        <v>0.32000000000000028</v>
      </c>
      <c r="AE2" s="138">
        <f>AC2/AC3-1</f>
        <v>3.0204962243797429E-2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(F18-K18-M18)/Q2)</f>
        <v>9.36</v>
      </c>
      <c r="T3" s="121"/>
      <c r="W3" s="94">
        <v>42551</v>
      </c>
      <c r="X3" s="10">
        <v>9.19</v>
      </c>
      <c r="Y3" s="10">
        <v>9.2799999999999994</v>
      </c>
      <c r="Z3" s="10">
        <v>9.02</v>
      </c>
      <c r="AA3" s="10">
        <v>9.27</v>
      </c>
      <c r="AB3" s="95">
        <v>24740800</v>
      </c>
      <c r="AC3" s="10">
        <v>9.27</v>
      </c>
      <c r="AD3" s="2">
        <f>Y3-Z3</f>
        <v>0.25999999999999979</v>
      </c>
      <c r="AE3" s="138">
        <f>AC3/AC4-1</f>
        <v>1.8681318681318615E-2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9.5500000000000007</v>
      </c>
      <c r="T4" s="121"/>
      <c r="W4" s="94">
        <v>42550</v>
      </c>
      <c r="X4" s="10">
        <v>9.51</v>
      </c>
      <c r="Y4" s="10">
        <v>9.52</v>
      </c>
      <c r="Z4" s="10">
        <v>9.01</v>
      </c>
      <c r="AA4" s="10">
        <v>9.1</v>
      </c>
      <c r="AB4" s="95">
        <v>37131600</v>
      </c>
      <c r="AC4" s="10">
        <v>9.1</v>
      </c>
      <c r="AD4" s="2">
        <f t="shared" ref="AD4:AD67" si="0">Y4-Z4</f>
        <v>0.50999999999999979</v>
      </c>
      <c r="AE4" s="138">
        <f t="shared" ref="AE4:AE67" si="1">AC4/AC5-1</f>
        <v>-2.4651661307609873E-2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2387.5</v>
      </c>
      <c r="W5" s="94">
        <v>42549</v>
      </c>
      <c r="X5" s="10">
        <v>9.35</v>
      </c>
      <c r="Y5" s="10">
        <v>9.3800000000000008</v>
      </c>
      <c r="Z5" s="10">
        <v>9.19</v>
      </c>
      <c r="AA5" s="10">
        <v>9.33</v>
      </c>
      <c r="AB5" s="95">
        <v>18110900</v>
      </c>
      <c r="AC5" s="10">
        <v>9.33</v>
      </c>
      <c r="AD5" s="2">
        <f t="shared" si="0"/>
        <v>0.19000000000000128</v>
      </c>
      <c r="AE5" s="138">
        <f t="shared" si="1"/>
        <v>2.5274725274725407E-2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42548</v>
      </c>
      <c r="X6" s="10">
        <v>9.2799999999999994</v>
      </c>
      <c r="Y6" s="10">
        <v>9.3000000000000007</v>
      </c>
      <c r="Z6" s="10">
        <v>8.9499999999999993</v>
      </c>
      <c r="AA6" s="10">
        <v>9.1</v>
      </c>
      <c r="AB6" s="95">
        <v>21866300</v>
      </c>
      <c r="AC6" s="10">
        <v>9.1</v>
      </c>
      <c r="AD6" s="2">
        <f t="shared" si="0"/>
        <v>0.35000000000000142</v>
      </c>
      <c r="AE6" s="138">
        <f t="shared" si="1"/>
        <v>-2.9850746268656803E-2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863.92999999999302</v>
      </c>
      <c r="R7" s="196"/>
      <c r="T7" s="85"/>
      <c r="W7" s="94">
        <v>42545</v>
      </c>
      <c r="X7" s="10">
        <v>9.56</v>
      </c>
      <c r="Y7" s="10">
        <v>9.74</v>
      </c>
      <c r="Z7" s="10">
        <v>9.35</v>
      </c>
      <c r="AA7" s="10">
        <v>9.3800000000000008</v>
      </c>
      <c r="AB7" s="95">
        <v>33748300</v>
      </c>
      <c r="AC7" s="10">
        <v>9.3800000000000008</v>
      </c>
      <c r="AD7" s="2">
        <f t="shared" si="0"/>
        <v>0.39000000000000057</v>
      </c>
      <c r="AE7" s="138">
        <f t="shared" si="1"/>
        <v>-7.5862068965517171E-2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K18+M18-F18+Q2*Q4</f>
        <v>47.5</v>
      </c>
      <c r="W8" s="94">
        <v>42544</v>
      </c>
      <c r="X8" s="10">
        <v>10.08</v>
      </c>
      <c r="Y8" s="10">
        <v>10.17</v>
      </c>
      <c r="Z8" s="10">
        <v>9.98</v>
      </c>
      <c r="AA8" s="10">
        <v>10.15</v>
      </c>
      <c r="AB8" s="95">
        <v>20471800</v>
      </c>
      <c r="AC8" s="10">
        <v>10.15</v>
      </c>
      <c r="AD8" s="2">
        <f t="shared" si="0"/>
        <v>0.1899999999999995</v>
      </c>
      <c r="AE8" s="138">
        <f t="shared" si="1"/>
        <v>2.628918099089983E-2</v>
      </c>
    </row>
    <row r="9" spans="1:40" x14ac:dyDescent="0.25">
      <c r="O9" s="11" t="s">
        <v>253</v>
      </c>
      <c r="P9"/>
      <c r="Q9" s="138">
        <f>IF(Q2=0, 0, Q8/Q6)</f>
        <v>2.02991452991453E-2</v>
      </c>
      <c r="W9" s="94">
        <v>42543</v>
      </c>
      <c r="X9" s="10">
        <v>9.92</v>
      </c>
      <c r="Y9" s="10">
        <v>10.15</v>
      </c>
      <c r="Z9" s="10">
        <v>9.85</v>
      </c>
      <c r="AA9" s="10">
        <v>9.89</v>
      </c>
      <c r="AB9" s="95">
        <v>19495900</v>
      </c>
      <c r="AC9" s="10">
        <v>9.89</v>
      </c>
      <c r="AD9" s="2">
        <f t="shared" si="0"/>
        <v>0.30000000000000071</v>
      </c>
      <c r="AE9" s="138">
        <f t="shared" si="1"/>
        <v>3.0425963488844854E-3</v>
      </c>
      <c r="AK9" s="245"/>
      <c r="AN9" s="245"/>
    </row>
    <row r="10" spans="1:40" x14ac:dyDescent="0.25">
      <c r="O10" s="11" t="s">
        <v>252</v>
      </c>
      <c r="Q10" s="2">
        <f>M45</f>
        <v>816.42999999999302</v>
      </c>
      <c r="W10" s="94">
        <v>42542</v>
      </c>
      <c r="X10" s="10">
        <v>9.73</v>
      </c>
      <c r="Y10" s="10">
        <v>9.9</v>
      </c>
      <c r="Z10" s="10">
        <v>9.67</v>
      </c>
      <c r="AA10" s="10">
        <v>9.86</v>
      </c>
      <c r="AB10" s="95">
        <v>13627900</v>
      </c>
      <c r="AC10" s="10">
        <v>9.86</v>
      </c>
      <c r="AD10" s="2">
        <f t="shared" si="0"/>
        <v>0.23000000000000043</v>
      </c>
      <c r="AE10" s="138">
        <f t="shared" si="1"/>
        <v>1.0245901639344135E-2</v>
      </c>
    </row>
    <row r="11" spans="1:40" x14ac:dyDescent="0.25">
      <c r="O11" s="11" t="s">
        <v>186</v>
      </c>
      <c r="Q11" s="138">
        <f>VALUE(TRIM(CLEAN(MID(U55, FIND("(", U55)+1, 5))))</f>
        <v>1.29E-2</v>
      </c>
      <c r="W11" s="94">
        <v>42541</v>
      </c>
      <c r="X11" s="10">
        <v>9.74</v>
      </c>
      <c r="Y11" s="10">
        <v>9.9499999999999993</v>
      </c>
      <c r="Z11" s="10">
        <v>9.7200000000000006</v>
      </c>
      <c r="AA11" s="10">
        <v>9.76</v>
      </c>
      <c r="AB11" s="95">
        <v>16891900</v>
      </c>
      <c r="AC11" s="10">
        <v>9.76</v>
      </c>
      <c r="AD11" s="2">
        <f t="shared" si="0"/>
        <v>0.22999999999999865</v>
      </c>
      <c r="AE11" s="138">
        <f t="shared" si="1"/>
        <v>1.8789144050104456E-2</v>
      </c>
      <c r="AK11" s="245"/>
      <c r="AN11" s="245"/>
    </row>
    <row r="12" spans="1:40" x14ac:dyDescent="0.25">
      <c r="W12" s="94">
        <v>42538</v>
      </c>
      <c r="X12" s="10">
        <v>9.4499999999999993</v>
      </c>
      <c r="Y12" s="10">
        <v>9.65</v>
      </c>
      <c r="Z12" s="10">
        <v>9.41</v>
      </c>
      <c r="AA12" s="10">
        <v>9.58</v>
      </c>
      <c r="AB12" s="95">
        <v>29111900</v>
      </c>
      <c r="AC12" s="10">
        <v>9.58</v>
      </c>
      <c r="AD12" s="2">
        <f t="shared" si="0"/>
        <v>0.24000000000000021</v>
      </c>
      <c r="AE12" s="138">
        <f t="shared" si="1"/>
        <v>2.0234291799786863E-2</v>
      </c>
    </row>
    <row r="13" spans="1:40" x14ac:dyDescent="0.25">
      <c r="W13" s="94">
        <v>42537</v>
      </c>
      <c r="X13" s="10">
        <v>9.2799999999999994</v>
      </c>
      <c r="Y13" s="10">
        <v>9.41</v>
      </c>
      <c r="Z13" s="10">
        <v>9.15</v>
      </c>
      <c r="AA13" s="10">
        <v>9.39</v>
      </c>
      <c r="AB13" s="95">
        <v>13606900</v>
      </c>
      <c r="AC13" s="10">
        <v>9.39</v>
      </c>
      <c r="AD13" s="2">
        <f t="shared" si="0"/>
        <v>0.25999999999999979</v>
      </c>
      <c r="AE13" s="138">
        <f t="shared" si="1"/>
        <v>-6.3492063492062156E-3</v>
      </c>
      <c r="AK13" s="245"/>
      <c r="AN13" s="245"/>
    </row>
    <row r="14" spans="1:40" x14ac:dyDescent="0.25">
      <c r="T14" s="84"/>
      <c r="U14" s="11"/>
      <c r="W14" s="94">
        <v>42536</v>
      </c>
      <c r="X14" s="10">
        <v>9.26</v>
      </c>
      <c r="Y14" s="10">
        <v>9.59</v>
      </c>
      <c r="Z14" s="10">
        <v>9.2100000000000009</v>
      </c>
      <c r="AA14" s="10">
        <v>9.4499999999999993</v>
      </c>
      <c r="AB14" s="95">
        <v>17744100</v>
      </c>
      <c r="AC14" s="10">
        <v>9.4499999999999993</v>
      </c>
      <c r="AD14" s="2">
        <f t="shared" si="0"/>
        <v>0.37999999999999901</v>
      </c>
      <c r="AE14" s="138">
        <f t="shared" si="1"/>
        <v>3.8461538461538325E-2</v>
      </c>
    </row>
    <row r="15" spans="1:40" x14ac:dyDescent="0.25">
      <c r="W15" s="94">
        <v>42535</v>
      </c>
      <c r="X15" s="10">
        <v>9.2899999999999991</v>
      </c>
      <c r="Y15" s="10">
        <v>9.3699999999999992</v>
      </c>
      <c r="Z15" s="10">
        <v>9.01</v>
      </c>
      <c r="AA15" s="10">
        <v>9.1</v>
      </c>
      <c r="AB15" s="95">
        <v>22915200</v>
      </c>
      <c r="AC15" s="10">
        <v>9.1</v>
      </c>
      <c r="AD15" s="2">
        <f t="shared" si="0"/>
        <v>0.35999999999999943</v>
      </c>
      <c r="AE15" s="138">
        <f t="shared" si="1"/>
        <v>-2.3605150214592308E-2</v>
      </c>
      <c r="AK15" s="245"/>
      <c r="AN15" s="245"/>
    </row>
    <row r="16" spans="1:40" x14ac:dyDescent="0.25">
      <c r="W16" s="94">
        <v>42534</v>
      </c>
      <c r="X16" s="10">
        <v>9.4700000000000006</v>
      </c>
      <c r="Y16" s="10">
        <v>9.61</v>
      </c>
      <c r="Z16" s="10">
        <v>9.32</v>
      </c>
      <c r="AA16" s="10">
        <v>9.32</v>
      </c>
      <c r="AB16" s="95">
        <v>12941400</v>
      </c>
      <c r="AC16" s="10">
        <v>9.32</v>
      </c>
      <c r="AD16" s="2">
        <f t="shared" si="0"/>
        <v>0.28999999999999915</v>
      </c>
      <c r="AE16" s="138">
        <f t="shared" si="1"/>
        <v>-1.7913593256059013E-2</v>
      </c>
    </row>
    <row r="17" spans="1:40" x14ac:dyDescent="0.25">
      <c r="W17" s="94">
        <v>42531</v>
      </c>
      <c r="X17" s="10">
        <v>9.65</v>
      </c>
      <c r="Y17" s="10">
        <v>9.75</v>
      </c>
      <c r="Z17" s="10">
        <v>9.4499999999999993</v>
      </c>
      <c r="AA17" s="10">
        <v>9.49</v>
      </c>
      <c r="AB17" s="95">
        <v>18848000</v>
      </c>
      <c r="AC17" s="10">
        <v>9.49</v>
      </c>
      <c r="AD17" s="2">
        <f t="shared" si="0"/>
        <v>0.30000000000000071</v>
      </c>
      <c r="AE17" s="138">
        <f t="shared" si="1"/>
        <v>-3.5569105691056868E-2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42530</v>
      </c>
      <c r="X18" s="10">
        <v>9.6999999999999993</v>
      </c>
      <c r="Y18" s="10">
        <v>9.85</v>
      </c>
      <c r="Z18" s="10">
        <v>9.52</v>
      </c>
      <c r="AA18" s="10">
        <v>9.84</v>
      </c>
      <c r="AB18" s="95">
        <v>19687100</v>
      </c>
      <c r="AC18" s="10">
        <v>9.84</v>
      </c>
      <c r="AD18" s="2">
        <f t="shared" si="0"/>
        <v>0.33000000000000007</v>
      </c>
      <c r="AE18" s="138">
        <f t="shared" si="1"/>
        <v>-5.0556117290192493E-3</v>
      </c>
    </row>
    <row r="19" spans="1:40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94">
        <v>42529</v>
      </c>
      <c r="X19" s="10">
        <v>9.98</v>
      </c>
      <c r="Y19" s="10">
        <v>10.07</v>
      </c>
      <c r="Z19" s="10">
        <v>9.8800000000000008</v>
      </c>
      <c r="AA19" s="10">
        <v>9.89</v>
      </c>
      <c r="AB19" s="95">
        <v>16033100</v>
      </c>
      <c r="AC19" s="10">
        <v>9.89</v>
      </c>
      <c r="AD19" s="2">
        <f t="shared" si="0"/>
        <v>0.1899999999999995</v>
      </c>
      <c r="AE19" s="138">
        <f t="shared" si="1"/>
        <v>1.0214504596527174E-2</v>
      </c>
      <c r="AK19" s="245"/>
      <c r="AN19" s="245"/>
    </row>
    <row r="20" spans="1:40" x14ac:dyDescent="0.25">
      <c r="W20" s="94">
        <v>42528</v>
      </c>
      <c r="X20" s="10">
        <v>9.7899999999999991</v>
      </c>
      <c r="Y20" s="10">
        <v>9.85</v>
      </c>
      <c r="Z20" s="10">
        <v>9.74</v>
      </c>
      <c r="AA20" s="10">
        <v>9.7899999999999991</v>
      </c>
      <c r="AB20" s="95">
        <v>10574100</v>
      </c>
      <c r="AC20" s="10">
        <v>9.7899999999999991</v>
      </c>
      <c r="AD20" s="2">
        <f t="shared" si="0"/>
        <v>0.10999999999999943</v>
      </c>
      <c r="AE20" s="138">
        <f t="shared" si="1"/>
        <v>-5.0813008130081716E-3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42527</v>
      </c>
      <c r="X21" s="10">
        <v>9.6300000000000008</v>
      </c>
      <c r="Y21" s="10">
        <v>9.86</v>
      </c>
      <c r="Z21" s="10">
        <v>9.6300000000000008</v>
      </c>
      <c r="AA21" s="10">
        <v>9.84</v>
      </c>
      <c r="AB21" s="95">
        <v>15295400</v>
      </c>
      <c r="AC21" s="10">
        <v>9.84</v>
      </c>
      <c r="AD21" s="2">
        <f t="shared" si="0"/>
        <v>0.22999999999999865</v>
      </c>
      <c r="AE21" s="138">
        <f t="shared" si="1"/>
        <v>3.3613445378151363E-2</v>
      </c>
      <c r="AK21" s="245"/>
      <c r="AN21" s="245"/>
    </row>
    <row r="22" spans="1:40" x14ac:dyDescent="0.25">
      <c r="B22" s="200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42">
        <f t="shared" ref="H22" si="5">(E22-D22)/D22</f>
        <v>2.1367521367522809E-3</v>
      </c>
      <c r="I22" s="40"/>
      <c r="W22" s="94">
        <v>42524</v>
      </c>
      <c r="X22" s="10">
        <v>9.44</v>
      </c>
      <c r="Y22" s="10">
        <v>9.57</v>
      </c>
      <c r="Z22" s="10">
        <v>9.2799999999999994</v>
      </c>
      <c r="AA22" s="10">
        <v>9.52</v>
      </c>
      <c r="AB22" s="95">
        <v>20737800</v>
      </c>
      <c r="AC22" s="10">
        <v>9.52</v>
      </c>
      <c r="AD22" s="2">
        <f t="shared" si="0"/>
        <v>0.29000000000000092</v>
      </c>
      <c r="AE22" s="138">
        <f t="shared" si="1"/>
        <v>2.0364415862808016E-2</v>
      </c>
    </row>
    <row r="23" spans="1:40" x14ac:dyDescent="0.25">
      <c r="B23" s="200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42">
        <f t="shared" ref="H23" si="8">(E23-D23)/D23</f>
        <v>-2.7777777777777755E-2</v>
      </c>
      <c r="I23" s="40"/>
      <c r="W23" s="94">
        <v>42523</v>
      </c>
      <c r="X23" s="10">
        <v>9.25</v>
      </c>
      <c r="Y23" s="10">
        <v>9.4</v>
      </c>
      <c r="Z23" s="10">
        <v>9.18</v>
      </c>
      <c r="AA23" s="10">
        <v>9.33</v>
      </c>
      <c r="AB23" s="95">
        <v>13756500</v>
      </c>
      <c r="AC23" s="10">
        <v>9.33</v>
      </c>
      <c r="AD23" s="2">
        <f t="shared" si="0"/>
        <v>0.22000000000000064</v>
      </c>
      <c r="AE23" s="138">
        <f t="shared" si="1"/>
        <v>3.225806451612856E-3</v>
      </c>
      <c r="AK23" s="245"/>
    </row>
    <row r="24" spans="1:40" x14ac:dyDescent="0.25">
      <c r="B24" s="200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42">
        <f t="shared" ref="H24" si="11">(E24-D24)/D24</f>
        <v>-3.2051282051281369E-3</v>
      </c>
      <c r="I24" s="40"/>
      <c r="W24" s="94">
        <v>42522</v>
      </c>
      <c r="X24" s="10">
        <v>9.1999999999999993</v>
      </c>
      <c r="Y24" s="10">
        <v>9.3000000000000007</v>
      </c>
      <c r="Z24" s="10">
        <v>9.1</v>
      </c>
      <c r="AA24" s="10">
        <v>9.3000000000000007</v>
      </c>
      <c r="AB24" s="95">
        <v>16995600</v>
      </c>
      <c r="AC24" s="10">
        <v>9.3000000000000007</v>
      </c>
      <c r="AD24" s="2">
        <f t="shared" si="0"/>
        <v>0.20000000000000107</v>
      </c>
      <c r="AE24" s="138">
        <f t="shared" si="1"/>
        <v>3.2362459546926292E-3</v>
      </c>
    </row>
    <row r="25" spans="1:40" x14ac:dyDescent="0.25">
      <c r="B25" s="200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42">
        <f t="shared" ref="H25" si="14">(E25-D25)/D25</f>
        <v>-2.7777777777777755E-2</v>
      </c>
      <c r="I25" s="40"/>
      <c r="W25" s="94">
        <v>42521</v>
      </c>
      <c r="X25" s="10">
        <v>9.3699999999999992</v>
      </c>
      <c r="Y25" s="10">
        <v>9.48</v>
      </c>
      <c r="Z25" s="10">
        <v>9.24</v>
      </c>
      <c r="AA25" s="10">
        <v>9.27</v>
      </c>
      <c r="AB25" s="95">
        <v>20762500</v>
      </c>
      <c r="AC25" s="10">
        <v>9.27</v>
      </c>
      <c r="AD25" s="2">
        <f t="shared" si="0"/>
        <v>0.24000000000000021</v>
      </c>
      <c r="AE25" s="138">
        <f t="shared" si="1"/>
        <v>-8.5561497326203106E-3</v>
      </c>
    </row>
    <row r="26" spans="1:40" x14ac:dyDescent="0.25">
      <c r="B26" s="200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42">
        <f t="shared" ref="H26" si="17">(E26-D26)/D26</f>
        <v>2.0299145299145439E-2</v>
      </c>
      <c r="I26" s="40"/>
      <c r="W26" s="94">
        <v>42517</v>
      </c>
      <c r="X26" s="10">
        <v>9.51</v>
      </c>
      <c r="Y26" s="10">
        <v>9.5500000000000007</v>
      </c>
      <c r="Z26" s="10">
        <v>9.31</v>
      </c>
      <c r="AA26" s="10">
        <v>9.35</v>
      </c>
      <c r="AB26" s="95">
        <v>24054900</v>
      </c>
      <c r="AC26" s="10">
        <v>9.35</v>
      </c>
      <c r="AD26" s="2">
        <f t="shared" si="0"/>
        <v>0.24000000000000021</v>
      </c>
      <c r="AE26" s="138">
        <f t="shared" si="1"/>
        <v>-1.6824395373291279E-2</v>
      </c>
    </row>
    <row r="27" spans="1:40" x14ac:dyDescent="0.25">
      <c r="B27" s="200"/>
      <c r="C27" s="10"/>
      <c r="D27" s="40"/>
      <c r="E27" s="40"/>
      <c r="F27" s="40"/>
      <c r="G27" s="40"/>
      <c r="H27" s="242"/>
      <c r="I27" s="40"/>
      <c r="W27" s="94">
        <v>42516</v>
      </c>
      <c r="X27" s="10">
        <v>9.77</v>
      </c>
      <c r="Y27" s="10">
        <v>9.81</v>
      </c>
      <c r="Z27" s="10">
        <v>9.44</v>
      </c>
      <c r="AA27" s="10">
        <v>9.51</v>
      </c>
      <c r="AB27" s="95">
        <v>15519300</v>
      </c>
      <c r="AC27" s="10">
        <v>9.51</v>
      </c>
      <c r="AD27" s="2">
        <f t="shared" si="0"/>
        <v>0.37000000000000099</v>
      </c>
      <c r="AE27" s="138">
        <f t="shared" si="1"/>
        <v>-9.3750000000000222E-3</v>
      </c>
    </row>
    <row r="28" spans="1:40" x14ac:dyDescent="0.25">
      <c r="B28" s="200"/>
      <c r="C28" s="10"/>
      <c r="D28" s="40"/>
      <c r="E28" s="40"/>
      <c r="F28" s="40"/>
      <c r="G28" s="40"/>
      <c r="H28" s="242"/>
      <c r="I28" s="40"/>
      <c r="W28" s="94">
        <v>42515</v>
      </c>
      <c r="X28" s="10">
        <v>9.51</v>
      </c>
      <c r="Y28" s="10">
        <v>9.68</v>
      </c>
      <c r="Z28" s="10">
        <v>9.48</v>
      </c>
      <c r="AA28" s="10">
        <v>9.6</v>
      </c>
      <c r="AB28" s="95">
        <v>13996300</v>
      </c>
      <c r="AC28" s="10">
        <v>9.6</v>
      </c>
      <c r="AD28" s="2">
        <f t="shared" si="0"/>
        <v>0.19999999999999929</v>
      </c>
      <c r="AE28" s="138">
        <f t="shared" si="1"/>
        <v>1.9108280254777066E-2</v>
      </c>
    </row>
    <row r="29" spans="1:40" x14ac:dyDescent="0.25">
      <c r="B29" s="200"/>
      <c r="C29" s="10"/>
      <c r="D29" s="40"/>
      <c r="E29" s="40"/>
      <c r="F29" s="40"/>
      <c r="G29" s="40"/>
      <c r="H29" s="242"/>
      <c r="I29" s="40"/>
      <c r="W29" s="94">
        <v>42514</v>
      </c>
      <c r="X29" s="10">
        <v>9.3800000000000008</v>
      </c>
      <c r="Y29" s="10">
        <v>9.5500000000000007</v>
      </c>
      <c r="Z29" s="10">
        <v>9.26</v>
      </c>
      <c r="AA29" s="10">
        <v>9.42</v>
      </c>
      <c r="AB29" s="95">
        <v>18467600</v>
      </c>
      <c r="AC29" s="10">
        <v>9.42</v>
      </c>
      <c r="AD29" s="2">
        <f t="shared" si="0"/>
        <v>0.29000000000000092</v>
      </c>
      <c r="AE29" s="138">
        <f t="shared" si="1"/>
        <v>1.5086206896551824E-2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42513</v>
      </c>
      <c r="X30" s="10">
        <v>9.2799999999999994</v>
      </c>
      <c r="Y30" s="10">
        <v>9.36</v>
      </c>
      <c r="Z30" s="10">
        <v>9.1300000000000008</v>
      </c>
      <c r="AA30" s="10">
        <v>9.2799999999999994</v>
      </c>
      <c r="AB30" s="95">
        <v>20358100</v>
      </c>
      <c r="AC30" s="10">
        <v>9.2799999999999994</v>
      </c>
      <c r="AD30" s="2">
        <f t="shared" si="0"/>
        <v>0.22999999999999865</v>
      </c>
      <c r="AE30" s="138">
        <f t="shared" si="1"/>
        <v>1.8660812294182261E-2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42510</v>
      </c>
      <c r="X31" s="10">
        <v>9.23</v>
      </c>
      <c r="Y31" s="10">
        <v>9.2799999999999994</v>
      </c>
      <c r="Z31" s="10">
        <v>9.02</v>
      </c>
      <c r="AA31" s="10">
        <v>9.11</v>
      </c>
      <c r="AB31" s="95">
        <v>18874600</v>
      </c>
      <c r="AC31" s="10">
        <v>9.11</v>
      </c>
      <c r="AD31" s="2">
        <f t="shared" si="0"/>
        <v>0.25999999999999979</v>
      </c>
      <c r="AE31" s="138">
        <f t="shared" si="1"/>
        <v>-1.0964912280702066E-3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42509</v>
      </c>
      <c r="X32" s="10">
        <v>8.92</v>
      </c>
      <c r="Y32" s="10">
        <v>9.1300000000000008</v>
      </c>
      <c r="Z32" s="10">
        <v>8.7799999999999994</v>
      </c>
      <c r="AA32" s="10">
        <v>9.1199999999999992</v>
      </c>
      <c r="AB32" s="95">
        <v>24528200</v>
      </c>
      <c r="AC32" s="10">
        <v>9.1199999999999992</v>
      </c>
      <c r="AD32" s="2">
        <f t="shared" si="0"/>
        <v>0.35000000000000142</v>
      </c>
      <c r="AE32" s="138">
        <f t="shared" si="1"/>
        <v>1.1086474501108556E-2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42508</v>
      </c>
      <c r="X33" s="10">
        <v>9.19</v>
      </c>
      <c r="Y33" s="10">
        <v>9.35</v>
      </c>
      <c r="Z33" s="10">
        <v>8.9499999999999993</v>
      </c>
      <c r="AA33" s="10">
        <v>9.02</v>
      </c>
      <c r="AB33" s="95">
        <v>23198100</v>
      </c>
      <c r="AC33" s="10">
        <v>9.02</v>
      </c>
      <c r="AD33" s="2">
        <f t="shared" si="0"/>
        <v>0.40000000000000036</v>
      </c>
      <c r="AE33" s="138">
        <f t="shared" si="1"/>
        <v>-3.0107526881720581E-2</v>
      </c>
    </row>
    <row r="34" spans="1:31" x14ac:dyDescent="0.25">
      <c r="W34" s="94">
        <v>42507</v>
      </c>
      <c r="X34" s="10">
        <v>9.27</v>
      </c>
      <c r="Y34" s="10">
        <v>9.4499999999999993</v>
      </c>
      <c r="Z34" s="10">
        <v>9.1300000000000008</v>
      </c>
      <c r="AA34" s="10">
        <v>9.3000000000000007</v>
      </c>
      <c r="AB34" s="95">
        <v>19157600</v>
      </c>
      <c r="AC34" s="10">
        <v>9.3000000000000007</v>
      </c>
      <c r="AD34" s="2">
        <f t="shared" si="0"/>
        <v>0.31999999999999851</v>
      </c>
      <c r="AE34" s="138">
        <f t="shared" si="1"/>
        <v>2.1551724137931494E-3</v>
      </c>
    </row>
    <row r="35" spans="1:31" x14ac:dyDescent="0.25">
      <c r="W35" s="94">
        <v>42506</v>
      </c>
      <c r="X35" s="10">
        <v>9.3000000000000007</v>
      </c>
      <c r="Y35" s="10">
        <v>9.4700000000000006</v>
      </c>
      <c r="Z35" s="10">
        <v>9.24</v>
      </c>
      <c r="AA35" s="10">
        <v>9.2799999999999994</v>
      </c>
      <c r="AB35" s="95">
        <v>19823100</v>
      </c>
      <c r="AC35" s="10">
        <v>9.2799999999999994</v>
      </c>
      <c r="AD35" s="2">
        <f t="shared" si="0"/>
        <v>0.23000000000000043</v>
      </c>
      <c r="AE35" s="138">
        <f t="shared" si="1"/>
        <v>8.6956521739129933E-3</v>
      </c>
    </row>
    <row r="36" spans="1:31" x14ac:dyDescent="0.25">
      <c r="W36" s="94">
        <v>42503</v>
      </c>
      <c r="X36" s="10">
        <v>9.35</v>
      </c>
      <c r="Y36" s="10">
        <v>9.5399999999999991</v>
      </c>
      <c r="Z36" s="10">
        <v>9.18</v>
      </c>
      <c r="AA36" s="10">
        <v>9.1999999999999993</v>
      </c>
      <c r="AB36" s="95">
        <v>18121900</v>
      </c>
      <c r="AC36" s="10">
        <v>9.1999999999999993</v>
      </c>
      <c r="AD36" s="2">
        <f t="shared" si="0"/>
        <v>0.35999999999999943</v>
      </c>
      <c r="AE36" s="138">
        <f t="shared" si="1"/>
        <v>-2.5423728813559365E-2</v>
      </c>
    </row>
    <row r="37" spans="1:31" x14ac:dyDescent="0.25">
      <c r="W37" s="94">
        <v>42502</v>
      </c>
      <c r="X37" s="10">
        <v>9.65</v>
      </c>
      <c r="Y37" s="10">
        <v>9.7200000000000006</v>
      </c>
      <c r="Z37" s="10">
        <v>9.25</v>
      </c>
      <c r="AA37" s="10">
        <v>9.44</v>
      </c>
      <c r="AB37" s="95">
        <v>23038100</v>
      </c>
      <c r="AC37" s="10">
        <v>9.44</v>
      </c>
      <c r="AD37" s="2">
        <f t="shared" si="0"/>
        <v>0.47000000000000064</v>
      </c>
      <c r="AE37" s="138">
        <f t="shared" si="1"/>
        <v>-1.0482180293501009E-2</v>
      </c>
    </row>
    <row r="38" spans="1:31" x14ac:dyDescent="0.25">
      <c r="W38" s="94">
        <v>42501</v>
      </c>
      <c r="X38" s="10">
        <v>9.69</v>
      </c>
      <c r="Y38" s="10">
        <v>9.7899999999999991</v>
      </c>
      <c r="Z38" s="10">
        <v>9.5399999999999991</v>
      </c>
      <c r="AA38" s="10">
        <v>9.5399999999999991</v>
      </c>
      <c r="AB38" s="95">
        <v>15949200</v>
      </c>
      <c r="AC38" s="10">
        <v>9.5399999999999991</v>
      </c>
      <c r="AD38" s="2">
        <f t="shared" si="0"/>
        <v>0.25</v>
      </c>
      <c r="AE38" s="138">
        <f t="shared" si="1"/>
        <v>-1.3443640124095269E-2</v>
      </c>
    </row>
    <row r="39" spans="1:31" ht="20.25" thickBot="1" x14ac:dyDescent="0.35">
      <c r="O39" s="11"/>
      <c r="P39" s="495" t="s">
        <v>78</v>
      </c>
      <c r="Q39" s="495"/>
      <c r="R39" s="34"/>
      <c r="T39" s="91" t="s">
        <v>113</v>
      </c>
      <c r="W39" s="94">
        <v>42500</v>
      </c>
      <c r="X39" s="10">
        <v>9.56</v>
      </c>
      <c r="Y39" s="10">
        <v>9.68</v>
      </c>
      <c r="Z39" s="10">
        <v>9.32</v>
      </c>
      <c r="AA39" s="10">
        <v>9.67</v>
      </c>
      <c r="AB39" s="95">
        <v>19780900</v>
      </c>
      <c r="AC39" s="10">
        <v>9.67</v>
      </c>
      <c r="AD39" s="2">
        <f t="shared" si="0"/>
        <v>0.35999999999999943</v>
      </c>
      <c r="AE39" s="138">
        <f t="shared" si="1"/>
        <v>2.2198731501057001E-2</v>
      </c>
    </row>
    <row r="40" spans="1:31" ht="15.75" thickTop="1" x14ac:dyDescent="0.25">
      <c r="O40" s="2"/>
      <c r="P40" s="83">
        <v>1.1000000000000001</v>
      </c>
      <c r="Q40" s="83">
        <f>P40*$Q$4</f>
        <v>10.505000000000001</v>
      </c>
      <c r="R40" s="34"/>
      <c r="T40" s="87" t="s">
        <v>98</v>
      </c>
      <c r="U40" s="88">
        <v>9.27</v>
      </c>
      <c r="W40" s="94">
        <v>42499</v>
      </c>
      <c r="X40" s="10">
        <v>9.86</v>
      </c>
      <c r="Y40" s="10">
        <v>9.86</v>
      </c>
      <c r="Z40" s="10">
        <v>9.44</v>
      </c>
      <c r="AA40" s="10">
        <v>9.4600000000000009</v>
      </c>
      <c r="AB40" s="95">
        <v>33775000</v>
      </c>
      <c r="AC40" s="10">
        <v>9.4600000000000009</v>
      </c>
      <c r="AD40" s="2">
        <f t="shared" si="0"/>
        <v>0.41999999999999993</v>
      </c>
      <c r="AE40" s="138">
        <f t="shared" si="1"/>
        <v>-5.7768924302788682E-2</v>
      </c>
    </row>
    <row r="41" spans="1:31" x14ac:dyDescent="0.25">
      <c r="O41" s="2"/>
      <c r="P41" s="83">
        <v>1.0900000000000001</v>
      </c>
      <c r="Q41" s="83">
        <f t="shared" ref="Q41:Q60" si="18">P41*$Q$4</f>
        <v>10.409500000000001</v>
      </c>
      <c r="R41" s="34"/>
      <c r="T41" s="87" t="s">
        <v>99</v>
      </c>
      <c r="U41" s="88">
        <v>9.2799999999999994</v>
      </c>
      <c r="W41" s="94">
        <v>42496</v>
      </c>
      <c r="X41" s="10">
        <v>9.99</v>
      </c>
      <c r="Y41" s="10">
        <v>10.29</v>
      </c>
      <c r="Z41" s="10">
        <v>9.99</v>
      </c>
      <c r="AA41" s="10">
        <v>10.039999999999999</v>
      </c>
      <c r="AB41" s="95">
        <v>18426900</v>
      </c>
      <c r="AC41" s="10">
        <v>10.039999999999999</v>
      </c>
      <c r="AD41" s="2">
        <f t="shared" si="0"/>
        <v>0.29999999999999893</v>
      </c>
      <c r="AE41" s="138">
        <f t="shared" si="1"/>
        <v>1.9960079840319889E-3</v>
      </c>
    </row>
    <row r="42" spans="1:31" x14ac:dyDescent="0.25">
      <c r="O42" s="2"/>
      <c r="P42" s="83">
        <v>1.08</v>
      </c>
      <c r="Q42" s="83">
        <f t="shared" si="18"/>
        <v>10.314000000000002</v>
      </c>
      <c r="R42" s="34"/>
      <c r="T42" s="87" t="s">
        <v>100</v>
      </c>
      <c r="U42" s="88" t="s">
        <v>350</v>
      </c>
      <c r="W42" s="94">
        <v>42495</v>
      </c>
      <c r="X42" s="10">
        <v>10.32</v>
      </c>
      <c r="Y42" s="10">
        <v>10.38</v>
      </c>
      <c r="Z42" s="10">
        <v>9.94</v>
      </c>
      <c r="AA42" s="10">
        <v>10.02</v>
      </c>
      <c r="AB42" s="95">
        <v>22168600</v>
      </c>
      <c r="AC42" s="10">
        <v>10.02</v>
      </c>
      <c r="AD42" s="2">
        <f t="shared" si="0"/>
        <v>0.44000000000000128</v>
      </c>
      <c r="AE42" s="138">
        <f t="shared" si="1"/>
        <v>-2.1484375000000111E-2</v>
      </c>
    </row>
    <row r="43" spans="1:31" x14ac:dyDescent="0.25">
      <c r="B43" s="272"/>
      <c r="C43" s="293"/>
      <c r="D43" s="292"/>
      <c r="E43" s="292"/>
      <c r="F43" s="292"/>
      <c r="G43" s="272"/>
      <c r="H43" s="293"/>
      <c r="I43" s="292"/>
      <c r="J43" s="292"/>
      <c r="K43" s="292"/>
      <c r="L43" s="291"/>
      <c r="O43" s="2"/>
      <c r="P43" s="83">
        <v>1.07</v>
      </c>
      <c r="Q43" s="83">
        <f t="shared" si="18"/>
        <v>10.218500000000001</v>
      </c>
      <c r="R43" s="83"/>
      <c r="T43" s="87" t="s">
        <v>101</v>
      </c>
      <c r="U43" s="88" t="s">
        <v>351</v>
      </c>
      <c r="W43" s="94">
        <v>42494</v>
      </c>
      <c r="X43" s="10">
        <v>10.28</v>
      </c>
      <c r="Y43" s="10">
        <v>10.45</v>
      </c>
      <c r="Z43" s="10">
        <v>10.17</v>
      </c>
      <c r="AA43" s="10">
        <v>10.24</v>
      </c>
      <c r="AB43" s="95">
        <v>22625500</v>
      </c>
      <c r="AC43" s="10">
        <v>10.24</v>
      </c>
      <c r="AD43" s="2">
        <f t="shared" si="0"/>
        <v>0.27999999999999936</v>
      </c>
      <c r="AE43" s="138" t="e">
        <f t="shared" si="1"/>
        <v>#DIV/0!</v>
      </c>
    </row>
    <row r="44" spans="1:31" x14ac:dyDescent="0.25">
      <c r="A44" s="4"/>
      <c r="B44" s="74"/>
      <c r="C44" s="4"/>
      <c r="D44" s="3"/>
      <c r="E44" s="3"/>
      <c r="F44" s="3"/>
      <c r="G44" s="3"/>
      <c r="H44" s="29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18"/>
        <v>10.123000000000001</v>
      </c>
      <c r="R44" s="83"/>
      <c r="T44" s="87" t="s">
        <v>102</v>
      </c>
      <c r="U44" s="88">
        <v>11.04</v>
      </c>
      <c r="W44" s="94">
        <v>42494</v>
      </c>
      <c r="X44" s="10" t="s">
        <v>121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7" t="s">
        <v>133</v>
      </c>
      <c r="L45" s="275"/>
      <c r="M45" s="276">
        <f>K85+M85-F85</f>
        <v>816.42999999999302</v>
      </c>
      <c r="N45" s="275"/>
      <c r="O45" s="2"/>
      <c r="P45" s="83">
        <v>1.05</v>
      </c>
      <c r="Q45" s="83">
        <f t="shared" si="18"/>
        <v>10.027500000000002</v>
      </c>
      <c r="R45" s="83"/>
      <c r="T45" s="87" t="s">
        <v>103</v>
      </c>
      <c r="U45" s="88">
        <v>0.64209300000000002</v>
      </c>
      <c r="W45" s="94">
        <v>42493</v>
      </c>
      <c r="X45" s="10">
        <v>10.68</v>
      </c>
      <c r="Y45" s="10">
        <v>10.73</v>
      </c>
      <c r="Z45" s="10">
        <v>10.26</v>
      </c>
      <c r="AA45" s="10">
        <v>10.35</v>
      </c>
      <c r="AB45" s="95">
        <v>30323500</v>
      </c>
      <c r="AC45" s="10">
        <v>10.32</v>
      </c>
      <c r="AD45" s="2">
        <f t="shared" si="0"/>
        <v>0.47000000000000064</v>
      </c>
      <c r="AE45" s="138">
        <f t="shared" si="1"/>
        <v>-5.5809698078682524E-2</v>
      </c>
    </row>
    <row r="46" spans="1:31" x14ac:dyDescent="0.25">
      <c r="A46" s="277" t="s">
        <v>1</v>
      </c>
      <c r="B46" s="277" t="s">
        <v>2</v>
      </c>
      <c r="C46" s="277" t="s">
        <v>4</v>
      </c>
      <c r="D46" s="278" t="s">
        <v>5</v>
      </c>
      <c r="E46" s="278" t="s">
        <v>90</v>
      </c>
      <c r="F46" s="278" t="s">
        <v>60</v>
      </c>
      <c r="G46" s="277" t="s">
        <v>3</v>
      </c>
      <c r="H46" s="277" t="s">
        <v>6</v>
      </c>
      <c r="I46" s="278" t="s">
        <v>7</v>
      </c>
      <c r="J46" s="278" t="s">
        <v>89</v>
      </c>
      <c r="K46" s="278" t="s">
        <v>61</v>
      </c>
      <c r="L46" s="277" t="s">
        <v>77</v>
      </c>
      <c r="M46" s="277" t="s">
        <v>38</v>
      </c>
      <c r="N46" s="277"/>
      <c r="O46" s="2"/>
      <c r="P46" s="83">
        <v>1.04</v>
      </c>
      <c r="Q46" s="83">
        <f t="shared" si="18"/>
        <v>9.9320000000000004</v>
      </c>
      <c r="R46" s="83"/>
      <c r="T46" s="87" t="s">
        <v>104</v>
      </c>
      <c r="U46" s="89" t="s">
        <v>215</v>
      </c>
      <c r="W46" s="94">
        <v>42492</v>
      </c>
      <c r="X46" s="10">
        <v>11.2</v>
      </c>
      <c r="Y46" s="10">
        <v>11.26</v>
      </c>
      <c r="Z46" s="10">
        <v>10.85</v>
      </c>
      <c r="AA46" s="10">
        <v>10.96</v>
      </c>
      <c r="AB46" s="95">
        <v>25916900</v>
      </c>
      <c r="AC46" s="10">
        <v>10.93</v>
      </c>
      <c r="AD46" s="2">
        <f t="shared" si="0"/>
        <v>0.41000000000000014</v>
      </c>
      <c r="AE46" s="138">
        <f t="shared" si="1"/>
        <v>-1.8850987432675104E-2</v>
      </c>
    </row>
    <row r="47" spans="1:31" x14ac:dyDescent="0.25">
      <c r="A47" s="279" t="s">
        <v>10</v>
      </c>
      <c r="B47" s="280">
        <v>42146</v>
      </c>
      <c r="C47" s="275">
        <v>100</v>
      </c>
      <c r="D47" s="276">
        <v>13.1</v>
      </c>
      <c r="E47" s="276">
        <v>0</v>
      </c>
      <c r="F47" s="276">
        <f>C47*D47+E47</f>
        <v>1310</v>
      </c>
      <c r="G47" s="280">
        <v>42199</v>
      </c>
      <c r="H47" s="275">
        <v>52</v>
      </c>
      <c r="I47" s="276">
        <v>10.7</v>
      </c>
      <c r="J47" s="276">
        <v>0.01</v>
      </c>
      <c r="K47" s="276">
        <f t="shared" ref="K47:K70" si="19">H47*I47-J47</f>
        <v>556.39</v>
      </c>
      <c r="L47" s="280">
        <v>42241</v>
      </c>
      <c r="M47" s="276">
        <v>12</v>
      </c>
      <c r="N47" s="275"/>
      <c r="O47" s="2"/>
      <c r="P47" s="83">
        <v>1.03</v>
      </c>
      <c r="Q47" s="83">
        <f t="shared" si="18"/>
        <v>9.8365000000000009</v>
      </c>
      <c r="R47" s="83"/>
      <c r="T47" s="87"/>
      <c r="U47" s="88"/>
      <c r="W47" s="94">
        <v>42489</v>
      </c>
      <c r="X47" s="10">
        <v>11.28</v>
      </c>
      <c r="Y47" s="10">
        <v>11.5</v>
      </c>
      <c r="Z47" s="10">
        <v>11.07</v>
      </c>
      <c r="AA47" s="10">
        <v>11.17</v>
      </c>
      <c r="AB47" s="95">
        <v>41617600</v>
      </c>
      <c r="AC47" s="10">
        <v>11.14</v>
      </c>
      <c r="AD47" s="2">
        <f t="shared" si="0"/>
        <v>0.42999999999999972</v>
      </c>
      <c r="AE47" s="138">
        <f t="shared" si="1"/>
        <v>1.7985611510793476E-3</v>
      </c>
    </row>
    <row r="48" spans="1:31" x14ac:dyDescent="0.25">
      <c r="A48" s="282" t="s">
        <v>71</v>
      </c>
      <c r="B48" s="280">
        <v>42151</v>
      </c>
      <c r="C48" s="275">
        <v>102</v>
      </c>
      <c r="D48" s="276">
        <v>12.99</v>
      </c>
      <c r="E48" s="276">
        <v>0</v>
      </c>
      <c r="F48" s="276">
        <f t="shared" ref="F48:F82" si="20">C48*D48+E48</f>
        <v>1324.98</v>
      </c>
      <c r="G48" s="280">
        <v>42235</v>
      </c>
      <c r="H48" s="275">
        <v>150</v>
      </c>
      <c r="I48" s="276">
        <v>9.41</v>
      </c>
      <c r="J48" s="276">
        <v>0.03</v>
      </c>
      <c r="K48" s="276">
        <f t="shared" si="19"/>
        <v>1411.47</v>
      </c>
      <c r="L48" s="280">
        <v>42333</v>
      </c>
      <c r="M48" s="276">
        <v>111</v>
      </c>
      <c r="N48" s="275"/>
      <c r="O48" s="2"/>
      <c r="P48" s="83">
        <v>1.02</v>
      </c>
      <c r="Q48" s="83">
        <f t="shared" si="18"/>
        <v>9.7410000000000014</v>
      </c>
      <c r="R48" s="83"/>
      <c r="T48" s="87" t="s">
        <v>105</v>
      </c>
      <c r="U48" s="88" t="s">
        <v>352</v>
      </c>
      <c r="W48" s="94">
        <v>42488</v>
      </c>
      <c r="X48" s="10">
        <v>11.22</v>
      </c>
      <c r="Y48" s="10">
        <v>11.38</v>
      </c>
      <c r="Z48" s="10">
        <v>11.1</v>
      </c>
      <c r="AA48" s="10">
        <v>11.15</v>
      </c>
      <c r="AB48" s="95">
        <v>26858400</v>
      </c>
      <c r="AC48" s="10">
        <v>11.12</v>
      </c>
      <c r="AD48" s="2">
        <f t="shared" si="0"/>
        <v>0.28000000000000114</v>
      </c>
      <c r="AE48" s="138">
        <f t="shared" si="1"/>
        <v>-1.4184397163120588E-2</v>
      </c>
    </row>
    <row r="49" spans="1:31" x14ac:dyDescent="0.25">
      <c r="A49" s="275"/>
      <c r="B49" s="280">
        <v>42152</v>
      </c>
      <c r="C49" s="275">
        <v>50</v>
      </c>
      <c r="D49" s="276">
        <v>12.94</v>
      </c>
      <c r="E49" s="276">
        <v>0</v>
      </c>
      <c r="F49" s="276">
        <f t="shared" si="20"/>
        <v>647</v>
      </c>
      <c r="G49" s="280">
        <v>42256</v>
      </c>
      <c r="H49" s="281">
        <v>300</v>
      </c>
      <c r="I49" s="276">
        <v>9.6999999999999993</v>
      </c>
      <c r="J49" s="276">
        <v>0.05</v>
      </c>
      <c r="K49" s="276">
        <f t="shared" si="19"/>
        <v>2909.95</v>
      </c>
      <c r="L49" s="280">
        <v>42425</v>
      </c>
      <c r="M49" s="276">
        <v>15</v>
      </c>
      <c r="N49" s="275"/>
      <c r="O49" s="2"/>
      <c r="P49" s="83">
        <v>1.01</v>
      </c>
      <c r="Q49" s="83">
        <f t="shared" si="18"/>
        <v>9.6455000000000002</v>
      </c>
      <c r="R49" s="83"/>
      <c r="T49" s="87" t="s">
        <v>106</v>
      </c>
      <c r="U49" s="88" t="s">
        <v>326</v>
      </c>
      <c r="W49" s="94">
        <v>42487</v>
      </c>
      <c r="X49" s="10">
        <v>10.66</v>
      </c>
      <c r="Y49" s="10">
        <v>11.36</v>
      </c>
      <c r="Z49" s="10">
        <v>10.66</v>
      </c>
      <c r="AA49" s="10">
        <v>11.31</v>
      </c>
      <c r="AB49" s="95">
        <v>46586100</v>
      </c>
      <c r="AC49" s="10">
        <v>11.28</v>
      </c>
      <c r="AD49" s="2">
        <f t="shared" si="0"/>
        <v>0.69999999999999929</v>
      </c>
      <c r="AE49" s="138">
        <f t="shared" si="1"/>
        <v>6.1147695202257601E-2</v>
      </c>
    </row>
    <row r="50" spans="1:31" x14ac:dyDescent="0.25">
      <c r="A50" s="275"/>
      <c r="B50" s="280">
        <v>42166</v>
      </c>
      <c r="C50" s="275">
        <v>48</v>
      </c>
      <c r="D50" s="276">
        <v>12.3</v>
      </c>
      <c r="E50" s="276">
        <v>0</v>
      </c>
      <c r="F50" s="276">
        <f t="shared" si="20"/>
        <v>590.40000000000009</v>
      </c>
      <c r="G50" s="280">
        <v>42285</v>
      </c>
      <c r="H50" s="281">
        <v>300</v>
      </c>
      <c r="I50" s="276">
        <v>9.85</v>
      </c>
      <c r="J50" s="276">
        <v>0.05</v>
      </c>
      <c r="K50" s="276">
        <f t="shared" si="19"/>
        <v>2954.95</v>
      </c>
      <c r="L50" s="275"/>
      <c r="M50" s="276"/>
      <c r="N50" s="275"/>
      <c r="O50" s="2"/>
      <c r="P50" s="83">
        <v>1</v>
      </c>
      <c r="Q50" s="83">
        <f t="shared" si="18"/>
        <v>9.5500000000000007</v>
      </c>
      <c r="R50" s="83"/>
      <c r="T50" s="87" t="s">
        <v>107</v>
      </c>
      <c r="U50" s="90">
        <v>18307184</v>
      </c>
      <c r="W50" s="94">
        <v>42486</v>
      </c>
      <c r="X50" s="10">
        <v>10.28</v>
      </c>
      <c r="Y50" s="10">
        <v>10.67</v>
      </c>
      <c r="Z50" s="10">
        <v>10.18</v>
      </c>
      <c r="AA50" s="10">
        <v>10.66</v>
      </c>
      <c r="AB50" s="95">
        <v>27329800</v>
      </c>
      <c r="AC50" s="10">
        <v>10.63</v>
      </c>
      <c r="AD50" s="2">
        <f t="shared" si="0"/>
        <v>0.49000000000000021</v>
      </c>
      <c r="AE50" s="138">
        <f t="shared" si="1"/>
        <v>4.9358341559723629E-2</v>
      </c>
    </row>
    <row r="51" spans="1:31" x14ac:dyDescent="0.25">
      <c r="A51" s="275"/>
      <c r="B51" s="280">
        <v>42180</v>
      </c>
      <c r="C51" s="275">
        <v>50</v>
      </c>
      <c r="D51" s="276">
        <v>11.7</v>
      </c>
      <c r="E51" s="276">
        <v>0</v>
      </c>
      <c r="F51" s="276">
        <f t="shared" si="20"/>
        <v>585</v>
      </c>
      <c r="G51" s="280">
        <v>42285</v>
      </c>
      <c r="H51" s="281">
        <v>100</v>
      </c>
      <c r="I51" s="276">
        <v>9.98</v>
      </c>
      <c r="J51" s="276">
        <v>0.02</v>
      </c>
      <c r="K51" s="276">
        <f t="shared" si="19"/>
        <v>997.98</v>
      </c>
      <c r="L51" s="275"/>
      <c r="M51" s="276"/>
      <c r="N51" s="275"/>
      <c r="O51" s="2"/>
      <c r="P51" s="83">
        <v>0.99</v>
      </c>
      <c r="Q51" s="83">
        <f t="shared" si="18"/>
        <v>9.4545000000000012</v>
      </c>
      <c r="R51" s="83"/>
      <c r="T51" s="87" t="s">
        <v>110</v>
      </c>
      <c r="U51" s="90">
        <v>23852000</v>
      </c>
      <c r="W51" s="94">
        <v>42485</v>
      </c>
      <c r="X51" s="10">
        <v>10.31</v>
      </c>
      <c r="Y51" s="10">
        <v>10.35</v>
      </c>
      <c r="Z51" s="10">
        <v>10.1</v>
      </c>
      <c r="AA51" s="10">
        <v>10.16</v>
      </c>
      <c r="AB51" s="95">
        <v>19410500</v>
      </c>
      <c r="AC51" s="10">
        <v>10.130000000000001</v>
      </c>
      <c r="AD51" s="2">
        <f t="shared" si="0"/>
        <v>0.25</v>
      </c>
      <c r="AE51" s="138">
        <f t="shared" si="1"/>
        <v>-2.3143683702989248E-2</v>
      </c>
    </row>
    <row r="52" spans="1:31" x14ac:dyDescent="0.25">
      <c r="A52" s="275"/>
      <c r="B52" s="280">
        <v>42198</v>
      </c>
      <c r="C52" s="275">
        <v>50</v>
      </c>
      <c r="D52" s="276">
        <v>10.5</v>
      </c>
      <c r="E52" s="276">
        <v>0</v>
      </c>
      <c r="F52" s="276">
        <f t="shared" si="20"/>
        <v>525</v>
      </c>
      <c r="G52" s="280">
        <v>42304</v>
      </c>
      <c r="H52" s="281">
        <v>1400</v>
      </c>
      <c r="I52" s="276">
        <v>9.4600000000000009</v>
      </c>
      <c r="J52" s="276">
        <v>0.24</v>
      </c>
      <c r="K52" s="276">
        <f t="shared" si="19"/>
        <v>13243.760000000002</v>
      </c>
      <c r="L52" s="275"/>
      <c r="M52" s="276"/>
      <c r="N52" s="275"/>
      <c r="O52" s="2"/>
      <c r="P52" s="83">
        <v>0.98</v>
      </c>
      <c r="Q52" s="83">
        <f t="shared" si="18"/>
        <v>9.359</v>
      </c>
      <c r="R52" s="83"/>
      <c r="T52" s="87" t="s">
        <v>108</v>
      </c>
      <c r="U52" s="88" t="s">
        <v>353</v>
      </c>
      <c r="W52" s="94">
        <v>42482</v>
      </c>
      <c r="X52" s="10">
        <v>10.45</v>
      </c>
      <c r="Y52" s="10">
        <v>10.64</v>
      </c>
      <c r="Z52" s="10">
        <v>10.32</v>
      </c>
      <c r="AA52" s="10">
        <v>10.4</v>
      </c>
      <c r="AB52" s="95">
        <v>20171700</v>
      </c>
      <c r="AC52" s="10">
        <v>10.37</v>
      </c>
      <c r="AD52" s="2">
        <f t="shared" si="0"/>
        <v>0.32000000000000028</v>
      </c>
      <c r="AE52" s="138">
        <f t="shared" si="1"/>
        <v>-1.9249278152070337E-3</v>
      </c>
    </row>
    <row r="53" spans="1:31" x14ac:dyDescent="0.25">
      <c r="A53" s="275"/>
      <c r="B53" s="280">
        <v>42205</v>
      </c>
      <c r="C53" s="275">
        <v>20</v>
      </c>
      <c r="D53" s="276">
        <v>10.56</v>
      </c>
      <c r="E53" s="276">
        <v>0</v>
      </c>
      <c r="F53" s="276">
        <f t="shared" si="20"/>
        <v>211.20000000000002</v>
      </c>
      <c r="G53" s="280">
        <v>42310</v>
      </c>
      <c r="H53" s="281">
        <v>3400</v>
      </c>
      <c r="I53" s="276">
        <v>9.1199999999999992</v>
      </c>
      <c r="J53" s="276">
        <v>7.52</v>
      </c>
      <c r="K53" s="276">
        <f t="shared" si="19"/>
        <v>31000.479999999996</v>
      </c>
      <c r="L53" s="275"/>
      <c r="M53" s="276"/>
      <c r="N53" s="275"/>
      <c r="O53" s="2"/>
      <c r="P53" s="83">
        <v>0.97</v>
      </c>
      <c r="Q53" s="83">
        <f t="shared" si="18"/>
        <v>9.2635000000000005</v>
      </c>
      <c r="R53" s="83"/>
      <c r="T53" s="87" t="s">
        <v>111</v>
      </c>
      <c r="U53" s="88" t="s">
        <v>130</v>
      </c>
      <c r="W53" s="94">
        <v>42481</v>
      </c>
      <c r="X53" s="10">
        <v>10.68</v>
      </c>
      <c r="Y53" s="10">
        <v>10.71</v>
      </c>
      <c r="Z53" s="10">
        <v>10.35</v>
      </c>
      <c r="AA53" s="10">
        <v>10.42</v>
      </c>
      <c r="AB53" s="95">
        <v>23573400</v>
      </c>
      <c r="AC53" s="10">
        <v>10.39</v>
      </c>
      <c r="AD53" s="2">
        <f t="shared" si="0"/>
        <v>0.36000000000000121</v>
      </c>
      <c r="AE53" s="138">
        <f t="shared" si="1"/>
        <v>-1.6098484848484862E-2</v>
      </c>
    </row>
    <row r="54" spans="1:31" x14ac:dyDescent="0.25">
      <c r="A54" s="275"/>
      <c r="B54" s="280">
        <v>42208</v>
      </c>
      <c r="C54" s="275">
        <v>32</v>
      </c>
      <c r="D54" s="276">
        <v>10.220000000000001</v>
      </c>
      <c r="E54" s="276">
        <v>0</v>
      </c>
      <c r="F54" s="276">
        <f t="shared" si="20"/>
        <v>327.04000000000002</v>
      </c>
      <c r="G54" s="280">
        <v>42314</v>
      </c>
      <c r="H54" s="281">
        <v>1400</v>
      </c>
      <c r="I54" s="276">
        <v>9.42</v>
      </c>
      <c r="J54" s="276">
        <v>0.24</v>
      </c>
      <c r="K54" s="276">
        <f t="shared" si="19"/>
        <v>13187.76</v>
      </c>
      <c r="L54" s="275"/>
      <c r="M54" s="276"/>
      <c r="N54" s="275"/>
      <c r="O54" s="2"/>
      <c r="P54" s="83">
        <v>0.96</v>
      </c>
      <c r="Q54" s="83">
        <f t="shared" si="18"/>
        <v>9.168000000000001</v>
      </c>
      <c r="R54" s="83"/>
      <c r="T54" s="87" t="s">
        <v>112</v>
      </c>
      <c r="U54" s="88">
        <v>-0.45</v>
      </c>
      <c r="W54" s="94">
        <v>42480</v>
      </c>
      <c r="X54" s="10">
        <v>10.5</v>
      </c>
      <c r="Y54" s="10">
        <v>10.74</v>
      </c>
      <c r="Z54" s="10">
        <v>10.27</v>
      </c>
      <c r="AA54" s="10">
        <v>10.59</v>
      </c>
      <c r="AB54" s="95">
        <v>30382500</v>
      </c>
      <c r="AC54" s="10">
        <v>10.56</v>
      </c>
      <c r="AD54" s="2">
        <f t="shared" si="0"/>
        <v>0.47000000000000064</v>
      </c>
      <c r="AE54" s="138">
        <f t="shared" si="1"/>
        <v>5.7142857142857828E-3</v>
      </c>
    </row>
    <row r="55" spans="1:31" x14ac:dyDescent="0.25">
      <c r="A55" s="275"/>
      <c r="B55" s="280">
        <v>42230</v>
      </c>
      <c r="C55" s="275">
        <v>100</v>
      </c>
      <c r="D55" s="276">
        <v>9.58</v>
      </c>
      <c r="E55" s="276">
        <v>0</v>
      </c>
      <c r="F55" s="276">
        <f t="shared" si="20"/>
        <v>958</v>
      </c>
      <c r="G55" s="280">
        <v>42331</v>
      </c>
      <c r="H55" s="281">
        <v>1400</v>
      </c>
      <c r="I55" s="276">
        <v>8.41</v>
      </c>
      <c r="J55" s="276">
        <v>0.22</v>
      </c>
      <c r="K55" s="276">
        <f t="shared" si="19"/>
        <v>11773.78</v>
      </c>
      <c r="L55" s="276"/>
      <c r="M55" s="276"/>
      <c r="N55" s="275"/>
      <c r="O55" s="2"/>
      <c r="P55" s="83">
        <v>0.95</v>
      </c>
      <c r="Q55" s="83">
        <f t="shared" si="18"/>
        <v>9.0724999999999998</v>
      </c>
      <c r="R55" s="83"/>
      <c r="T55" s="87" t="s">
        <v>109</v>
      </c>
      <c r="U55" s="88" t="s">
        <v>354</v>
      </c>
      <c r="W55" s="94">
        <v>42479</v>
      </c>
      <c r="X55" s="10">
        <v>10.18</v>
      </c>
      <c r="Y55" s="10">
        <v>10.53</v>
      </c>
      <c r="Z55" s="10">
        <v>10.16</v>
      </c>
      <c r="AA55" s="10">
        <v>10.53</v>
      </c>
      <c r="AB55" s="95">
        <v>26020800</v>
      </c>
      <c r="AC55" s="10">
        <v>10.5</v>
      </c>
      <c r="AD55" s="2">
        <f t="shared" si="0"/>
        <v>0.36999999999999922</v>
      </c>
      <c r="AE55" s="138">
        <f t="shared" si="1"/>
        <v>4.3737574552683789E-2</v>
      </c>
    </row>
    <row r="56" spans="1:31" x14ac:dyDescent="0.25">
      <c r="A56" s="275"/>
      <c r="B56" s="280">
        <v>42233</v>
      </c>
      <c r="C56" s="275">
        <v>150</v>
      </c>
      <c r="D56" s="276">
        <v>9.3000000000000007</v>
      </c>
      <c r="E56" s="276">
        <v>0</v>
      </c>
      <c r="F56" s="276">
        <f t="shared" si="20"/>
        <v>1395</v>
      </c>
      <c r="G56" s="280">
        <v>42331</v>
      </c>
      <c r="H56" s="281">
        <v>65</v>
      </c>
      <c r="I56" s="276">
        <v>8.41</v>
      </c>
      <c r="J56" s="276">
        <v>0.01</v>
      </c>
      <c r="K56" s="276">
        <f t="shared" si="19"/>
        <v>546.64</v>
      </c>
      <c r="L56" s="275"/>
      <c r="M56" s="275"/>
      <c r="N56" s="275"/>
      <c r="O56" s="2"/>
      <c r="P56" s="83">
        <v>0.94</v>
      </c>
      <c r="Q56" s="83">
        <f t="shared" si="18"/>
        <v>8.9770000000000003</v>
      </c>
      <c r="R56" s="83"/>
      <c r="W56" s="94">
        <v>42478</v>
      </c>
      <c r="X56" s="10">
        <v>9.81</v>
      </c>
      <c r="Y56" s="10">
        <v>10.130000000000001</v>
      </c>
      <c r="Z56" s="10">
        <v>9.7799999999999994</v>
      </c>
      <c r="AA56" s="10">
        <v>10.09</v>
      </c>
      <c r="AB56" s="95">
        <v>21011300</v>
      </c>
      <c r="AC56" s="10">
        <v>10.06</v>
      </c>
      <c r="AD56" s="2">
        <f t="shared" si="0"/>
        <v>0.35000000000000142</v>
      </c>
      <c r="AE56" s="138">
        <f t="shared" si="1"/>
        <v>8.0160320641282645E-3</v>
      </c>
    </row>
    <row r="57" spans="1:31" x14ac:dyDescent="0.25">
      <c r="A57" s="275"/>
      <c r="B57" s="280">
        <v>42240</v>
      </c>
      <c r="C57" s="275">
        <v>200</v>
      </c>
      <c r="D57" s="276">
        <v>9.2100000000000009</v>
      </c>
      <c r="E57" s="276">
        <v>0</v>
      </c>
      <c r="F57" s="276">
        <f t="shared" si="20"/>
        <v>1842.0000000000002</v>
      </c>
      <c r="G57" s="280">
        <v>42332</v>
      </c>
      <c r="H57" s="281">
        <v>2235</v>
      </c>
      <c r="I57" s="276">
        <v>8.5</v>
      </c>
      <c r="J57" s="276">
        <v>0.35</v>
      </c>
      <c r="K57" s="276">
        <f t="shared" si="19"/>
        <v>18997.150000000001</v>
      </c>
      <c r="L57" s="275"/>
      <c r="M57" s="275"/>
      <c r="N57" s="275"/>
      <c r="O57" s="2"/>
      <c r="P57" s="83">
        <v>0.93</v>
      </c>
      <c r="Q57" s="83">
        <f t="shared" si="18"/>
        <v>8.8815000000000008</v>
      </c>
      <c r="R57" s="83"/>
      <c r="W57" s="94">
        <v>42475</v>
      </c>
      <c r="X57" s="10">
        <v>9.98</v>
      </c>
      <c r="Y57" s="10">
        <v>10.15</v>
      </c>
      <c r="Z57" s="10">
        <v>9.94</v>
      </c>
      <c r="AA57" s="10">
        <v>10.01</v>
      </c>
      <c r="AB57" s="95">
        <v>26943500</v>
      </c>
      <c r="AC57" s="10">
        <v>9.98</v>
      </c>
      <c r="AD57" s="2">
        <f t="shared" si="0"/>
        <v>0.21000000000000085</v>
      </c>
      <c r="AE57" s="138">
        <f t="shared" si="1"/>
        <v>0</v>
      </c>
    </row>
    <row r="58" spans="1:31" x14ac:dyDescent="0.25">
      <c r="A58" s="275"/>
      <c r="B58" s="280">
        <v>42272</v>
      </c>
      <c r="C58" s="275">
        <v>100</v>
      </c>
      <c r="D58" s="276">
        <v>9.4499999999999993</v>
      </c>
      <c r="E58" s="276">
        <v>0</v>
      </c>
      <c r="F58" s="276">
        <f t="shared" si="20"/>
        <v>944.99999999999989</v>
      </c>
      <c r="G58" s="280">
        <v>42332</v>
      </c>
      <c r="H58" s="281">
        <v>600</v>
      </c>
      <c r="I58" s="276">
        <v>8.75</v>
      </c>
      <c r="J58" s="276">
        <v>0.1</v>
      </c>
      <c r="K58" s="276">
        <f t="shared" si="19"/>
        <v>5249.9</v>
      </c>
      <c r="L58" s="275"/>
      <c r="M58" s="275"/>
      <c r="N58" s="275"/>
      <c r="O58" s="2"/>
      <c r="P58" s="83">
        <v>0.92</v>
      </c>
      <c r="Q58" s="83">
        <f t="shared" si="18"/>
        <v>8.7860000000000014</v>
      </c>
      <c r="R58" s="83"/>
      <c r="W58" s="94">
        <v>42474</v>
      </c>
      <c r="X58" s="10">
        <v>9.89</v>
      </c>
      <c r="Y58" s="10">
        <v>10.14</v>
      </c>
      <c r="Z58" s="10">
        <v>9.76</v>
      </c>
      <c r="AA58" s="10">
        <v>10.01</v>
      </c>
      <c r="AB58" s="95">
        <v>31407800</v>
      </c>
      <c r="AC58" s="10">
        <v>9.98</v>
      </c>
      <c r="AD58" s="2">
        <f t="shared" si="0"/>
        <v>0.38000000000000078</v>
      </c>
      <c r="AE58" s="138">
        <f t="shared" si="1"/>
        <v>2.2540983606557541E-2</v>
      </c>
    </row>
    <row r="59" spans="1:31" x14ac:dyDescent="0.25">
      <c r="A59" s="275"/>
      <c r="B59" s="280">
        <v>42275</v>
      </c>
      <c r="C59" s="275">
        <v>100</v>
      </c>
      <c r="D59" s="276">
        <v>9.3000000000000007</v>
      </c>
      <c r="E59" s="276">
        <v>0</v>
      </c>
      <c r="F59" s="276">
        <f t="shared" si="20"/>
        <v>930.00000000000011</v>
      </c>
      <c r="G59" s="280">
        <v>42335</v>
      </c>
      <c r="H59" s="281">
        <v>500</v>
      </c>
      <c r="I59" s="276">
        <v>9.1</v>
      </c>
      <c r="J59" s="276">
        <v>0.08</v>
      </c>
      <c r="K59" s="276">
        <f t="shared" si="19"/>
        <v>4549.92</v>
      </c>
      <c r="L59" s="275"/>
      <c r="M59" s="275"/>
      <c r="N59" s="275"/>
      <c r="O59" s="2"/>
      <c r="P59" s="83">
        <v>0.91</v>
      </c>
      <c r="Q59" s="83">
        <f t="shared" si="18"/>
        <v>8.6905000000000001</v>
      </c>
      <c r="R59" s="83"/>
      <c r="W59" s="94">
        <v>42473</v>
      </c>
      <c r="X59" s="10">
        <v>9.59</v>
      </c>
      <c r="Y59" s="10">
        <v>10.07</v>
      </c>
      <c r="Z59" s="10">
        <v>9.52</v>
      </c>
      <c r="AA59" s="10">
        <v>9.7899999999999991</v>
      </c>
      <c r="AB59" s="95">
        <v>48755100</v>
      </c>
      <c r="AC59" s="10">
        <v>9.76</v>
      </c>
      <c r="AD59" s="2">
        <f t="shared" si="0"/>
        <v>0.55000000000000071</v>
      </c>
      <c r="AE59" s="138">
        <f t="shared" si="1"/>
        <v>3.2804232804232836E-2</v>
      </c>
    </row>
    <row r="60" spans="1:31" x14ac:dyDescent="0.25">
      <c r="A60" s="275"/>
      <c r="B60" s="280">
        <v>42290</v>
      </c>
      <c r="C60" s="275">
        <v>400</v>
      </c>
      <c r="D60" s="276">
        <v>10.79</v>
      </c>
      <c r="E60" s="276">
        <v>0</v>
      </c>
      <c r="F60" s="276">
        <f t="shared" si="20"/>
        <v>4316</v>
      </c>
      <c r="G60" s="280">
        <v>42339</v>
      </c>
      <c r="H60" s="281">
        <v>400</v>
      </c>
      <c r="I60" s="276">
        <v>9.35</v>
      </c>
      <c r="J60" s="276">
        <v>7.0000000000000007E-2</v>
      </c>
      <c r="K60" s="276">
        <f t="shared" si="19"/>
        <v>3739.93</v>
      </c>
      <c r="L60" s="275"/>
      <c r="M60" s="275"/>
      <c r="N60" s="275"/>
      <c r="O60" s="2"/>
      <c r="P60" s="83">
        <v>0.9</v>
      </c>
      <c r="Q60" s="83">
        <f t="shared" si="18"/>
        <v>8.5950000000000006</v>
      </c>
      <c r="R60" s="83"/>
      <c r="W60" s="94">
        <v>42472</v>
      </c>
      <c r="X60" s="10">
        <v>9.34</v>
      </c>
      <c r="Y60" s="10">
        <v>9.5</v>
      </c>
      <c r="Z60" s="10">
        <v>9.16</v>
      </c>
      <c r="AA60" s="10">
        <v>9.48</v>
      </c>
      <c r="AB60" s="95">
        <v>66817100</v>
      </c>
      <c r="AC60" s="10">
        <v>9.4499999999999993</v>
      </c>
      <c r="AD60" s="2">
        <f t="shared" si="0"/>
        <v>0.33999999999999986</v>
      </c>
      <c r="AE60" s="138">
        <f t="shared" si="1"/>
        <v>-2.6776519052523318E-2</v>
      </c>
    </row>
    <row r="61" spans="1:31" x14ac:dyDescent="0.25">
      <c r="A61" s="275"/>
      <c r="B61" s="280">
        <v>42291</v>
      </c>
      <c r="C61" s="275">
        <v>150</v>
      </c>
      <c r="D61" s="276">
        <v>10.46</v>
      </c>
      <c r="E61" s="276">
        <v>0</v>
      </c>
      <c r="F61" s="276">
        <f t="shared" si="20"/>
        <v>1569.0000000000002</v>
      </c>
      <c r="G61" s="280">
        <v>42342</v>
      </c>
      <c r="H61" s="281">
        <v>500</v>
      </c>
      <c r="I61" s="276">
        <v>9.52</v>
      </c>
      <c r="J61" s="276">
        <v>0.09</v>
      </c>
      <c r="K61" s="276">
        <f t="shared" si="19"/>
        <v>4759.91</v>
      </c>
      <c r="L61" s="275"/>
      <c r="M61" s="275"/>
      <c r="N61" s="275"/>
      <c r="W61" s="94">
        <v>42471</v>
      </c>
      <c r="X61" s="10">
        <v>9.5299999999999994</v>
      </c>
      <c r="Y61" s="10">
        <v>9.85</v>
      </c>
      <c r="Z61" s="10">
        <v>9.43</v>
      </c>
      <c r="AA61" s="10">
        <v>9.74</v>
      </c>
      <c r="AB61" s="95">
        <v>46385900</v>
      </c>
      <c r="AC61" s="10">
        <v>9.7100000000000009</v>
      </c>
      <c r="AD61" s="2">
        <f t="shared" si="0"/>
        <v>0.41999999999999993</v>
      </c>
      <c r="AE61" s="138">
        <f t="shared" si="1"/>
        <v>3.9614561027837336E-2</v>
      </c>
    </row>
    <row r="62" spans="1:31" x14ac:dyDescent="0.25">
      <c r="A62" s="275"/>
      <c r="B62" s="280">
        <v>42292</v>
      </c>
      <c r="C62" s="275">
        <v>150</v>
      </c>
      <c r="D62" s="276">
        <v>10.3</v>
      </c>
      <c r="E62" s="276">
        <v>0</v>
      </c>
      <c r="F62" s="276">
        <f t="shared" si="20"/>
        <v>1545</v>
      </c>
      <c r="G62" s="280">
        <v>42347</v>
      </c>
      <c r="H62" s="281">
        <v>1500</v>
      </c>
      <c r="I62" s="276">
        <v>9.31</v>
      </c>
      <c r="J62" s="276">
        <v>0.26</v>
      </c>
      <c r="K62" s="276">
        <f t="shared" si="19"/>
        <v>13964.74</v>
      </c>
      <c r="L62" s="275"/>
      <c r="M62" s="275"/>
      <c r="N62" s="275"/>
      <c r="W62" s="94">
        <v>42468</v>
      </c>
      <c r="X62" s="10">
        <v>9.6999999999999993</v>
      </c>
      <c r="Y62" s="10">
        <v>9.73</v>
      </c>
      <c r="Z62" s="10">
        <v>9.35</v>
      </c>
      <c r="AA62" s="10">
        <v>9.3699999999999992</v>
      </c>
      <c r="AB62" s="95">
        <v>35175800</v>
      </c>
      <c r="AC62" s="10">
        <v>9.34</v>
      </c>
      <c r="AD62" s="2">
        <f t="shared" si="0"/>
        <v>0.38000000000000078</v>
      </c>
      <c r="AE62" s="138">
        <f t="shared" si="1"/>
        <v>-1.1640211640211562E-2</v>
      </c>
    </row>
    <row r="63" spans="1:31" x14ac:dyDescent="0.25">
      <c r="A63" s="275"/>
      <c r="B63" s="280">
        <v>42297</v>
      </c>
      <c r="C63" s="281">
        <v>200</v>
      </c>
      <c r="D63" s="276">
        <v>9.8000000000000007</v>
      </c>
      <c r="E63" s="276">
        <v>0</v>
      </c>
      <c r="F63" s="276">
        <f t="shared" si="20"/>
        <v>1960.0000000000002</v>
      </c>
      <c r="G63" s="280">
        <v>42353</v>
      </c>
      <c r="H63" s="281">
        <v>200</v>
      </c>
      <c r="I63" s="276">
        <v>9.2899999999999991</v>
      </c>
      <c r="J63" s="276">
        <v>0.03</v>
      </c>
      <c r="K63" s="276">
        <f t="shared" si="19"/>
        <v>1857.9699999999998</v>
      </c>
      <c r="L63" s="275"/>
      <c r="M63" s="275"/>
      <c r="N63" s="275"/>
      <c r="W63" s="94">
        <v>42467</v>
      </c>
      <c r="X63" s="10">
        <v>9.43</v>
      </c>
      <c r="Y63" s="10">
        <v>9.8000000000000007</v>
      </c>
      <c r="Z63" s="10">
        <v>9.43</v>
      </c>
      <c r="AA63" s="10">
        <v>9.48</v>
      </c>
      <c r="AB63" s="95">
        <v>30607700</v>
      </c>
      <c r="AC63" s="10">
        <v>9.4499999999999993</v>
      </c>
      <c r="AD63" s="2">
        <f t="shared" si="0"/>
        <v>0.37000000000000099</v>
      </c>
      <c r="AE63" s="138">
        <f t="shared" si="1"/>
        <v>-2.1119324181627652E-3</v>
      </c>
    </row>
    <row r="64" spans="1:31" x14ac:dyDescent="0.25">
      <c r="A64" s="275"/>
      <c r="B64" s="280">
        <v>42297</v>
      </c>
      <c r="C64" s="281">
        <v>900</v>
      </c>
      <c r="D64" s="276">
        <v>9.74</v>
      </c>
      <c r="E64" s="276">
        <v>0</v>
      </c>
      <c r="F64" s="276">
        <f t="shared" si="20"/>
        <v>8766</v>
      </c>
      <c r="G64" s="280">
        <v>42354</v>
      </c>
      <c r="H64" s="281">
        <v>500</v>
      </c>
      <c r="I64" s="276">
        <v>8.93</v>
      </c>
      <c r="J64" s="276">
        <v>0.08</v>
      </c>
      <c r="K64" s="276">
        <f t="shared" si="19"/>
        <v>4464.92</v>
      </c>
      <c r="L64" s="275"/>
      <c r="M64" s="275"/>
      <c r="N64" s="275"/>
      <c r="W64" s="94">
        <v>42466</v>
      </c>
      <c r="X64" s="10">
        <v>9.42</v>
      </c>
      <c r="Y64" s="10">
        <v>9.5399999999999991</v>
      </c>
      <c r="Z64" s="10">
        <v>9.26</v>
      </c>
      <c r="AA64" s="10">
        <v>9.5</v>
      </c>
      <c r="AB64" s="95">
        <v>16823100</v>
      </c>
      <c r="AC64" s="10">
        <v>9.4700000000000006</v>
      </c>
      <c r="AD64" s="2">
        <f t="shared" si="0"/>
        <v>0.27999999999999936</v>
      </c>
      <c r="AE64" s="138">
        <f t="shared" si="1"/>
        <v>9.5948827292111627E-3</v>
      </c>
    </row>
    <row r="65" spans="1:31" x14ac:dyDescent="0.25">
      <c r="A65" s="275"/>
      <c r="B65" s="280">
        <v>42299</v>
      </c>
      <c r="C65" s="275">
        <v>1000</v>
      </c>
      <c r="D65" s="276">
        <v>9.3800000000000008</v>
      </c>
      <c r="E65" s="276">
        <v>0</v>
      </c>
      <c r="F65" s="276">
        <f t="shared" si="20"/>
        <v>9380</v>
      </c>
      <c r="G65" s="280">
        <v>42366</v>
      </c>
      <c r="H65" s="281">
        <v>2000</v>
      </c>
      <c r="I65" s="276">
        <v>9.4499999999999993</v>
      </c>
      <c r="J65" s="276">
        <v>0.35</v>
      </c>
      <c r="K65" s="276">
        <f t="shared" si="19"/>
        <v>18899.650000000001</v>
      </c>
      <c r="L65" s="275"/>
      <c r="M65" s="275"/>
      <c r="N65" s="275"/>
      <c r="W65" s="94">
        <v>42465</v>
      </c>
      <c r="X65" s="10">
        <v>9.2899999999999991</v>
      </c>
      <c r="Y65" s="10">
        <v>9.5500000000000007</v>
      </c>
      <c r="Z65" s="10">
        <v>9.26</v>
      </c>
      <c r="AA65" s="10">
        <v>9.41</v>
      </c>
      <c r="AB65" s="95">
        <v>14702600</v>
      </c>
      <c r="AC65" s="10">
        <v>9.3800000000000008</v>
      </c>
      <c r="AD65" s="2">
        <f t="shared" si="0"/>
        <v>0.29000000000000092</v>
      </c>
      <c r="AE65" s="138">
        <f t="shared" si="1"/>
        <v>1.0672358591250486E-3</v>
      </c>
    </row>
    <row r="66" spans="1:31" x14ac:dyDescent="0.25">
      <c r="A66" s="275"/>
      <c r="B66" s="280">
        <v>42303</v>
      </c>
      <c r="C66" s="275">
        <v>400</v>
      </c>
      <c r="D66" s="276">
        <v>9.1999999999999993</v>
      </c>
      <c r="E66" s="276">
        <v>0</v>
      </c>
      <c r="F66" s="276">
        <f t="shared" si="20"/>
        <v>3679.9999999999995</v>
      </c>
      <c r="G66" s="280">
        <v>42367</v>
      </c>
      <c r="H66" s="281">
        <v>1000</v>
      </c>
      <c r="I66" s="276">
        <v>9.89</v>
      </c>
      <c r="J66" s="276">
        <v>0.18</v>
      </c>
      <c r="K66" s="276">
        <f t="shared" si="19"/>
        <v>9889.82</v>
      </c>
      <c r="L66" s="275"/>
      <c r="M66" s="275"/>
      <c r="N66" s="275"/>
      <c r="W66" s="94">
        <v>42464</v>
      </c>
      <c r="X66" s="10">
        <v>9.58</v>
      </c>
      <c r="Y66" s="10">
        <v>9.77</v>
      </c>
      <c r="Z66" s="10">
        <v>9.3699999999999992</v>
      </c>
      <c r="AA66" s="10">
        <v>9.4</v>
      </c>
      <c r="AB66" s="95">
        <v>19946700</v>
      </c>
      <c r="AC66" s="10">
        <v>9.3699999999999992</v>
      </c>
      <c r="AD66" s="2">
        <f t="shared" si="0"/>
        <v>0.40000000000000036</v>
      </c>
      <c r="AE66" s="138">
        <f t="shared" si="1"/>
        <v>-2.3958333333333415E-2</v>
      </c>
    </row>
    <row r="67" spans="1:31" x14ac:dyDescent="0.25">
      <c r="A67" s="275"/>
      <c r="B67" s="295">
        <v>42304</v>
      </c>
      <c r="C67" s="275">
        <v>900</v>
      </c>
      <c r="D67" s="276">
        <v>9.32</v>
      </c>
      <c r="E67" s="276">
        <v>0</v>
      </c>
      <c r="F67" s="276">
        <f t="shared" si="20"/>
        <v>8388</v>
      </c>
      <c r="G67" s="280">
        <v>42398</v>
      </c>
      <c r="H67" s="281">
        <v>100</v>
      </c>
      <c r="I67" s="276">
        <v>7.21</v>
      </c>
      <c r="J67" s="276">
        <v>0.01</v>
      </c>
      <c r="K67" s="276">
        <f t="shared" si="19"/>
        <v>720.99</v>
      </c>
      <c r="L67" s="275"/>
      <c r="M67" s="275"/>
      <c r="N67" s="275"/>
      <c r="W67" s="94">
        <v>42461</v>
      </c>
      <c r="X67" s="10">
        <v>9.44</v>
      </c>
      <c r="Y67" s="10">
        <v>9.64</v>
      </c>
      <c r="Z67" s="10">
        <v>9.35</v>
      </c>
      <c r="AA67" s="10">
        <v>9.6300000000000008</v>
      </c>
      <c r="AB67" s="95">
        <v>17572700</v>
      </c>
      <c r="AC67" s="10">
        <v>9.6</v>
      </c>
      <c r="AD67" s="2">
        <f t="shared" si="0"/>
        <v>0.29000000000000092</v>
      </c>
      <c r="AE67" s="138">
        <f t="shared" si="1"/>
        <v>5.2356020942407877E-3</v>
      </c>
    </row>
    <row r="68" spans="1:31" x14ac:dyDescent="0.25">
      <c r="A68" s="275"/>
      <c r="B68" s="295"/>
      <c r="C68" s="275">
        <v>500</v>
      </c>
      <c r="D68" s="276">
        <v>9.32</v>
      </c>
      <c r="E68" s="276">
        <v>0</v>
      </c>
      <c r="F68" s="276">
        <f t="shared" si="20"/>
        <v>4660</v>
      </c>
      <c r="G68" s="280">
        <v>42403</v>
      </c>
      <c r="H68" s="281">
        <v>100</v>
      </c>
      <c r="I68" s="276">
        <v>7.42</v>
      </c>
      <c r="J68" s="276">
        <v>0.01</v>
      </c>
      <c r="K68" s="276">
        <f t="shared" si="19"/>
        <v>741.99</v>
      </c>
      <c r="L68" s="276"/>
      <c r="M68" s="275"/>
      <c r="N68" s="275"/>
      <c r="W68" s="94">
        <v>42460</v>
      </c>
      <c r="X68" s="10">
        <v>9.6999999999999993</v>
      </c>
      <c r="Y68" s="10">
        <v>9.86</v>
      </c>
      <c r="Z68" s="10">
        <v>9.5299999999999994</v>
      </c>
      <c r="AA68" s="10">
        <v>9.58</v>
      </c>
      <c r="AB68" s="95">
        <v>19958500</v>
      </c>
      <c r="AC68" s="10">
        <v>9.5500000000000007</v>
      </c>
      <c r="AD68" s="2">
        <f>Y68-Z68</f>
        <v>0.33000000000000007</v>
      </c>
      <c r="AE68" s="138" t="e">
        <f>AC68/AC69-1</f>
        <v>#DIV/0!</v>
      </c>
    </row>
    <row r="69" spans="1:31" x14ac:dyDescent="0.25">
      <c r="A69" s="275"/>
      <c r="B69" s="280">
        <v>42306</v>
      </c>
      <c r="C69" s="275">
        <v>300</v>
      </c>
      <c r="D69" s="276">
        <v>8.7200000000000006</v>
      </c>
      <c r="E69" s="276">
        <v>6.95</v>
      </c>
      <c r="F69" s="276">
        <f t="shared" si="20"/>
        <v>2622.95</v>
      </c>
      <c r="G69" s="280">
        <v>42404</v>
      </c>
      <c r="H69" s="281">
        <v>100</v>
      </c>
      <c r="I69" s="276">
        <v>8.02</v>
      </c>
      <c r="J69" s="276">
        <v>0.01</v>
      </c>
      <c r="K69" s="276">
        <f t="shared" si="19"/>
        <v>801.99</v>
      </c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42310</v>
      </c>
      <c r="C70" s="275">
        <v>3400</v>
      </c>
      <c r="D70" s="276">
        <v>9.0299999999999994</v>
      </c>
      <c r="E70" s="276">
        <v>6.95</v>
      </c>
      <c r="F70" s="276">
        <f t="shared" si="20"/>
        <v>30708.949999999997</v>
      </c>
      <c r="G70" s="280">
        <v>42416</v>
      </c>
      <c r="H70" s="281">
        <v>300</v>
      </c>
      <c r="I70" s="276">
        <v>7.98</v>
      </c>
      <c r="J70" s="276">
        <v>0.05</v>
      </c>
      <c r="K70" s="276">
        <f t="shared" si="19"/>
        <v>2393.9499999999998</v>
      </c>
      <c r="L70" s="275"/>
      <c r="M70" s="275"/>
      <c r="N70" s="275"/>
    </row>
    <row r="71" spans="1:31" x14ac:dyDescent="0.25">
      <c r="A71" s="275"/>
      <c r="B71" s="280">
        <v>42314</v>
      </c>
      <c r="C71" s="275">
        <v>1400</v>
      </c>
      <c r="D71" s="276">
        <v>9.35</v>
      </c>
      <c r="E71" s="276">
        <v>0</v>
      </c>
      <c r="F71" s="276">
        <f t="shared" si="20"/>
        <v>13090</v>
      </c>
      <c r="G71" s="280">
        <v>42444</v>
      </c>
      <c r="H71" s="275">
        <v>200</v>
      </c>
      <c r="I71" s="276">
        <v>9.49</v>
      </c>
      <c r="J71" s="276">
        <v>0.04</v>
      </c>
      <c r="K71" s="276">
        <v>1897.96</v>
      </c>
      <c r="L71" s="275"/>
      <c r="M71" s="275"/>
      <c r="N71" s="275"/>
    </row>
    <row r="72" spans="1:31" x14ac:dyDescent="0.25">
      <c r="A72" s="275"/>
      <c r="B72" s="280">
        <v>42324</v>
      </c>
      <c r="C72" s="289">
        <v>3700</v>
      </c>
      <c r="D72" s="276">
        <v>8.2899999999999991</v>
      </c>
      <c r="E72" s="276">
        <v>0</v>
      </c>
      <c r="F72" s="276">
        <f t="shared" si="20"/>
        <v>30672.999999999996</v>
      </c>
      <c r="G72" s="280"/>
      <c r="H72" s="281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42324</v>
      </c>
      <c r="C73" s="289">
        <v>600</v>
      </c>
      <c r="D73" s="276">
        <v>8.14</v>
      </c>
      <c r="E73" s="276">
        <v>0</v>
      </c>
      <c r="F73" s="276">
        <f t="shared" si="20"/>
        <v>4884</v>
      </c>
      <c r="G73" s="280"/>
      <c r="H73" s="281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42335</v>
      </c>
      <c r="C74" s="275">
        <v>500</v>
      </c>
      <c r="D74" s="276">
        <v>9.06</v>
      </c>
      <c r="E74" s="276">
        <v>0</v>
      </c>
      <c r="F74" s="276">
        <f t="shared" si="20"/>
        <v>4530</v>
      </c>
      <c r="G74" s="275"/>
      <c r="H74" s="281"/>
      <c r="I74" s="276"/>
      <c r="J74" s="276"/>
      <c r="K74" s="276"/>
      <c r="L74" s="275"/>
      <c r="M74" s="275"/>
      <c r="N74" s="275"/>
    </row>
    <row r="75" spans="1:31" x14ac:dyDescent="0.25">
      <c r="A75" s="275"/>
      <c r="B75" s="280">
        <v>42345</v>
      </c>
      <c r="C75" s="275">
        <v>200</v>
      </c>
      <c r="D75" s="276">
        <v>9.35</v>
      </c>
      <c r="E75" s="276">
        <v>0</v>
      </c>
      <c r="F75" s="276">
        <f t="shared" si="20"/>
        <v>1870</v>
      </c>
      <c r="G75" s="275"/>
      <c r="H75" s="281"/>
      <c r="I75" s="276"/>
      <c r="J75" s="276"/>
      <c r="K75" s="276"/>
      <c r="L75" s="275"/>
      <c r="M75" s="275"/>
      <c r="N75" s="275"/>
    </row>
    <row r="76" spans="1:31" x14ac:dyDescent="0.25">
      <c r="A76" s="275"/>
      <c r="B76" s="280">
        <v>42347</v>
      </c>
      <c r="C76" s="275">
        <v>1500</v>
      </c>
      <c r="D76" s="276">
        <v>9.2759999999999998</v>
      </c>
      <c r="E76" s="276">
        <v>0</v>
      </c>
      <c r="F76" s="276">
        <f t="shared" si="20"/>
        <v>13914</v>
      </c>
      <c r="G76" s="275"/>
      <c r="H76" s="281"/>
      <c r="I76" s="276"/>
      <c r="J76" s="276"/>
      <c r="K76" s="276"/>
      <c r="L76" s="275"/>
      <c r="M76" s="275"/>
      <c r="N76" s="275"/>
    </row>
    <row r="77" spans="1:31" x14ac:dyDescent="0.25">
      <c r="A77" s="275"/>
      <c r="B77" s="280">
        <v>42348</v>
      </c>
      <c r="C77" s="275">
        <v>100</v>
      </c>
      <c r="D77" s="276">
        <v>8.9499999999999993</v>
      </c>
      <c r="E77" s="276">
        <v>0</v>
      </c>
      <c r="F77" s="276">
        <f t="shared" si="20"/>
        <v>894.99999999999989</v>
      </c>
      <c r="G77" s="275"/>
      <c r="H77" s="281"/>
      <c r="I77" s="276"/>
      <c r="J77" s="276"/>
      <c r="K77" s="276"/>
      <c r="L77" s="275"/>
      <c r="M77" s="275"/>
      <c r="N77" s="275"/>
    </row>
    <row r="78" spans="1:31" x14ac:dyDescent="0.25">
      <c r="A78" s="275"/>
      <c r="B78" s="280">
        <v>42353</v>
      </c>
      <c r="C78" s="275">
        <v>100</v>
      </c>
      <c r="D78" s="276">
        <v>9.2200000000000006</v>
      </c>
      <c r="E78" s="276">
        <v>0</v>
      </c>
      <c r="F78" s="276">
        <f t="shared" si="20"/>
        <v>922.00000000000011</v>
      </c>
      <c r="G78" s="275"/>
      <c r="H78" s="281"/>
      <c r="I78" s="276"/>
      <c r="J78" s="276"/>
      <c r="K78" s="276"/>
      <c r="L78" s="275"/>
      <c r="M78" s="275"/>
      <c r="N78" s="275"/>
    </row>
    <row r="79" spans="1:31" x14ac:dyDescent="0.25">
      <c r="A79" s="275"/>
      <c r="B79" s="280">
        <v>42354</v>
      </c>
      <c r="C79" s="275">
        <v>500</v>
      </c>
      <c r="D79" s="276">
        <v>8.85</v>
      </c>
      <c r="E79" s="276">
        <v>0</v>
      </c>
      <c r="F79" s="276">
        <f t="shared" si="20"/>
        <v>4425</v>
      </c>
      <c r="G79" s="275"/>
      <c r="H79" s="281"/>
      <c r="I79" s="276"/>
      <c r="J79" s="276"/>
      <c r="K79" s="276"/>
      <c r="L79" s="275"/>
      <c r="M79" s="275"/>
      <c r="N79" s="275"/>
    </row>
    <row r="80" spans="1:31" x14ac:dyDescent="0.25">
      <c r="A80" s="275"/>
      <c r="B80" s="280">
        <v>42377</v>
      </c>
      <c r="C80" s="275">
        <v>400</v>
      </c>
      <c r="D80" s="276">
        <v>8.0399999999999991</v>
      </c>
      <c r="E80" s="276">
        <v>0</v>
      </c>
      <c r="F80" s="276">
        <f t="shared" si="20"/>
        <v>3215.9999999999995</v>
      </c>
      <c r="G80" s="275"/>
      <c r="H80" s="275"/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42389</v>
      </c>
      <c r="C81" s="275">
        <v>100</v>
      </c>
      <c r="D81" s="276">
        <v>6.45</v>
      </c>
      <c r="E81" s="276">
        <v>0</v>
      </c>
      <c r="F81" s="276">
        <f t="shared" si="20"/>
        <v>645</v>
      </c>
      <c r="G81" s="275"/>
      <c r="H81" s="275"/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42402</v>
      </c>
      <c r="C82" s="275">
        <v>100</v>
      </c>
      <c r="D82" s="276">
        <v>6.95</v>
      </c>
      <c r="E82" s="276">
        <v>0</v>
      </c>
      <c r="F82" s="276">
        <f t="shared" si="20"/>
        <v>695</v>
      </c>
      <c r="G82" s="275"/>
      <c r="H82" s="275"/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42444</v>
      </c>
      <c r="C83" s="275">
        <v>200</v>
      </c>
      <c r="D83" s="276">
        <v>9.4499999999999993</v>
      </c>
      <c r="E83" s="276">
        <v>0</v>
      </c>
      <c r="F83" s="276">
        <v>1889.9999999999998</v>
      </c>
      <c r="G83" s="275"/>
      <c r="H83" s="275"/>
      <c r="I83" s="276"/>
      <c r="J83" s="276"/>
      <c r="K83" s="276"/>
      <c r="L83" s="275"/>
      <c r="M83" s="275"/>
      <c r="N83" s="275"/>
    </row>
    <row r="84" spans="1:14" x14ac:dyDescent="0.25">
      <c r="A84" s="275"/>
      <c r="B84" s="275"/>
      <c r="C84" s="275"/>
      <c r="D84" s="276"/>
      <c r="E84" s="276"/>
      <c r="F84" s="276"/>
      <c r="G84" s="275"/>
      <c r="H84" s="275"/>
      <c r="I84" s="276"/>
      <c r="J84" s="276"/>
      <c r="K84" s="276"/>
      <c r="L84" s="275"/>
      <c r="M84" s="275"/>
      <c r="N84" s="27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75"/>
    </row>
    <row r="86" spans="1:14" x14ac:dyDescent="0.25">
      <c r="A86" s="275"/>
      <c r="B86" s="275"/>
      <c r="C86" s="275"/>
      <c r="D86" s="276"/>
      <c r="E86" s="276"/>
      <c r="F86" s="276"/>
      <c r="G86" s="275"/>
      <c r="H86" s="275"/>
      <c r="I86" s="276"/>
      <c r="J86" s="276"/>
      <c r="K86" s="276"/>
      <c r="L86" s="275"/>
      <c r="M86" s="275"/>
      <c r="N86" s="275"/>
    </row>
    <row r="87" spans="1:14" x14ac:dyDescent="0.25">
      <c r="A87" s="275"/>
      <c r="B87" s="275"/>
      <c r="C87" s="275"/>
      <c r="D87" s="276"/>
      <c r="E87" s="276"/>
      <c r="F87" s="276"/>
      <c r="G87" s="275"/>
      <c r="H87" s="275"/>
      <c r="I87" s="276"/>
      <c r="J87" s="276"/>
      <c r="K87" s="276"/>
      <c r="L87" s="275"/>
      <c r="M87" s="275"/>
      <c r="N87" s="275"/>
    </row>
    <row r="88" spans="1:14" x14ac:dyDescent="0.25">
      <c r="A88" s="275"/>
      <c r="B88" s="283" t="s">
        <v>114</v>
      </c>
      <c r="C88" s="283" t="s">
        <v>150</v>
      </c>
      <c r="D88" s="284" t="s">
        <v>149</v>
      </c>
      <c r="E88" s="285" t="s">
        <v>151</v>
      </c>
      <c r="F88" s="285" t="s">
        <v>65</v>
      </c>
      <c r="G88" s="287" t="s">
        <v>155</v>
      </c>
      <c r="H88" s="287" t="s">
        <v>88</v>
      </c>
      <c r="I88" s="287" t="s">
        <v>161</v>
      </c>
      <c r="J88" s="276"/>
      <c r="K88" s="276"/>
      <c r="L88" s="275"/>
      <c r="M88" s="275"/>
      <c r="N88" s="275"/>
    </row>
    <row r="89" spans="1:14" x14ac:dyDescent="0.25">
      <c r="A89" s="275"/>
      <c r="B89" s="280">
        <v>42304</v>
      </c>
      <c r="C89" s="275">
        <v>3700</v>
      </c>
      <c r="D89" s="276">
        <v>9.84</v>
      </c>
      <c r="E89" s="276">
        <v>8.73</v>
      </c>
      <c r="F89" s="276">
        <f>C89*(E89-D89)</f>
        <v>-4106.9999999999982</v>
      </c>
      <c r="G89" s="276">
        <f>D89*C89</f>
        <v>36408</v>
      </c>
      <c r="H89" s="290">
        <f>(E89-D89)/D89</f>
        <v>-0.11280487804878044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42305</v>
      </c>
      <c r="C90" s="275">
        <v>3700</v>
      </c>
      <c r="D90" s="276">
        <v>9.76</v>
      </c>
      <c r="E90" s="276">
        <v>8.99</v>
      </c>
      <c r="F90" s="276">
        <f t="shared" ref="F90:F107" si="21">C90*(E90-D90)</f>
        <v>-2848.9999999999986</v>
      </c>
      <c r="G90" s="276">
        <f t="shared" ref="G90:G107" si="22">D90*C90</f>
        <v>36112</v>
      </c>
      <c r="H90" s="290">
        <f t="shared" ref="H90:H96" si="23">(E90-D90)/D90</f>
        <v>-7.8893442622950782E-2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42311</v>
      </c>
      <c r="C91" s="275">
        <v>3700</v>
      </c>
      <c r="D91" s="276">
        <v>9.73</v>
      </c>
      <c r="E91" s="276">
        <v>9.3800000000000008</v>
      </c>
      <c r="F91" s="276">
        <f t="shared" si="21"/>
        <v>-1294.9999999999986</v>
      </c>
      <c r="G91" s="276">
        <f t="shared" si="22"/>
        <v>36001</v>
      </c>
      <c r="H91" s="290">
        <f t="shared" si="23"/>
        <v>-3.5971223021582698E-2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42320</v>
      </c>
      <c r="C92" s="275">
        <v>7400</v>
      </c>
      <c r="D92" s="276">
        <v>9.01</v>
      </c>
      <c r="E92" s="276">
        <v>7.82</v>
      </c>
      <c r="F92" s="276">
        <f t="shared" si="21"/>
        <v>-8805.9999999999964</v>
      </c>
      <c r="G92" s="276">
        <f t="shared" si="22"/>
        <v>66674</v>
      </c>
      <c r="H92" s="290">
        <f t="shared" si="23"/>
        <v>-0.13207547169811315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42320</v>
      </c>
      <c r="C93" s="275">
        <v>8000</v>
      </c>
      <c r="D93" s="276">
        <v>8.94</v>
      </c>
      <c r="E93" s="276">
        <v>7.82</v>
      </c>
      <c r="F93" s="276">
        <f t="shared" si="21"/>
        <v>-8959.9999999999945</v>
      </c>
      <c r="G93" s="276">
        <f t="shared" si="22"/>
        <v>71520</v>
      </c>
      <c r="H93" s="290">
        <f t="shared" si="23"/>
        <v>-0.12527964205816547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42326</v>
      </c>
      <c r="C94" s="275">
        <v>6600</v>
      </c>
      <c r="D94" s="276">
        <v>9.0582999999999991</v>
      </c>
      <c r="E94" s="276">
        <v>8.41</v>
      </c>
      <c r="F94" s="276">
        <f t="shared" si="21"/>
        <v>-4278.7799999999934</v>
      </c>
      <c r="G94" s="276">
        <f t="shared" si="22"/>
        <v>59784.779999999992</v>
      </c>
      <c r="H94" s="290">
        <f t="shared" si="23"/>
        <v>-7.1569720587748145E-2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42326</v>
      </c>
      <c r="C95" s="275">
        <v>6535</v>
      </c>
      <c r="D95" s="276">
        <v>9.0648</v>
      </c>
      <c r="E95" s="276">
        <v>8.41</v>
      </c>
      <c r="F95" s="276">
        <f t="shared" si="21"/>
        <v>-4279.1179999999986</v>
      </c>
      <c r="G95" s="276">
        <f t="shared" si="22"/>
        <v>59238.468000000001</v>
      </c>
      <c r="H95" s="290">
        <f t="shared" si="23"/>
        <v>-7.2235460241814473E-2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42327</v>
      </c>
      <c r="C96" s="275">
        <v>4300</v>
      </c>
      <c r="D96" s="276">
        <v>9.3583999999999996</v>
      </c>
      <c r="E96" s="276">
        <v>8.76</v>
      </c>
      <c r="F96" s="276">
        <f t="shared" si="21"/>
        <v>-2573.1199999999994</v>
      </c>
      <c r="G96" s="276">
        <f t="shared" si="22"/>
        <v>40241.119999999995</v>
      </c>
      <c r="H96" s="290">
        <f t="shared" si="23"/>
        <v>-6.3942554282783365E-2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42327</v>
      </c>
      <c r="C97" s="275">
        <v>3700</v>
      </c>
      <c r="D97" s="276">
        <v>9.4571000000000005</v>
      </c>
      <c r="E97" s="276">
        <v>8.76</v>
      </c>
      <c r="F97" s="276">
        <f t="shared" si="21"/>
        <v>-2579.2700000000027</v>
      </c>
      <c r="G97" s="276">
        <f t="shared" si="22"/>
        <v>34991.270000000004</v>
      </c>
      <c r="H97" s="290">
        <f>(E97-D97)/D97</f>
        <v>-7.371181440399284E-2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42331</v>
      </c>
      <c r="C98" s="275">
        <v>3700</v>
      </c>
      <c r="D98" s="276">
        <v>9.4499999999999993</v>
      </c>
      <c r="E98" s="276">
        <v>9.07</v>
      </c>
      <c r="F98" s="276">
        <f t="shared" si="21"/>
        <v>-1405.9999999999964</v>
      </c>
      <c r="G98" s="276">
        <f t="shared" si="22"/>
        <v>34965</v>
      </c>
      <c r="H98" s="290">
        <f t="shared" ref="H98:H107" si="24">(E98-D98)/D98</f>
        <v>-4.0211640211640108E-2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42333</v>
      </c>
      <c r="C99" s="275">
        <v>3300</v>
      </c>
      <c r="D99" s="276">
        <v>9.4304000000000006</v>
      </c>
      <c r="E99" s="276">
        <v>9.41</v>
      </c>
      <c r="F99" s="276">
        <f t="shared" si="21"/>
        <v>-67.320000000001386</v>
      </c>
      <c r="G99" s="276">
        <f t="shared" si="22"/>
        <v>31120.320000000003</v>
      </c>
      <c r="H99" s="290">
        <f t="shared" si="24"/>
        <v>-2.1632168306753071E-3</v>
      </c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42339</v>
      </c>
      <c r="C100" s="275">
        <v>2800</v>
      </c>
      <c r="D100" s="276">
        <v>9.4145000000000003</v>
      </c>
      <c r="E100" s="276">
        <v>9.48</v>
      </c>
      <c r="F100" s="276">
        <f t="shared" si="21"/>
        <v>183.40000000000032</v>
      </c>
      <c r="G100" s="276">
        <f t="shared" si="22"/>
        <v>26360.600000000002</v>
      </c>
      <c r="H100" s="290">
        <f t="shared" si="24"/>
        <v>6.9573530192787838E-3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42340</v>
      </c>
      <c r="C101" s="275">
        <v>3000</v>
      </c>
      <c r="D101" s="276">
        <v>9.41</v>
      </c>
      <c r="E101" s="276">
        <v>9.35</v>
      </c>
      <c r="F101" s="276">
        <f t="shared" si="21"/>
        <v>-180.00000000000148</v>
      </c>
      <c r="G101" s="276">
        <f t="shared" si="22"/>
        <v>28230</v>
      </c>
      <c r="H101" s="290">
        <f t="shared" si="24"/>
        <v>-6.3761955366631769E-3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42342</v>
      </c>
      <c r="C102" s="275">
        <v>1500</v>
      </c>
      <c r="D102" s="276">
        <v>9.51</v>
      </c>
      <c r="E102" s="276">
        <v>9.34</v>
      </c>
      <c r="F102" s="276">
        <f t="shared" si="21"/>
        <v>-254.99999999999989</v>
      </c>
      <c r="G102" s="276">
        <f t="shared" si="22"/>
        <v>14265</v>
      </c>
      <c r="H102" s="290">
        <f t="shared" si="24"/>
        <v>-1.787592008412197E-2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42342</v>
      </c>
      <c r="C103" s="275">
        <v>3000</v>
      </c>
      <c r="D103" s="276">
        <v>9.3933</v>
      </c>
      <c r="E103" s="276">
        <v>9.34</v>
      </c>
      <c r="F103" s="276">
        <f t="shared" si="21"/>
        <v>-159.90000000000038</v>
      </c>
      <c r="G103" s="276">
        <f t="shared" si="22"/>
        <v>28179.9</v>
      </c>
      <c r="H103" s="290">
        <f t="shared" si="24"/>
        <v>-5.6742571833115225E-3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42345</v>
      </c>
      <c r="C104" s="275">
        <v>3100</v>
      </c>
      <c r="D104" s="276">
        <v>9.3789999999999996</v>
      </c>
      <c r="E104" s="276">
        <v>9.0399999999999991</v>
      </c>
      <c r="F104" s="276">
        <f t="shared" si="21"/>
        <v>-1050.9000000000012</v>
      </c>
      <c r="G104" s="276">
        <f t="shared" si="22"/>
        <v>29074.899999999998</v>
      </c>
      <c r="H104" s="290">
        <f t="shared" si="24"/>
        <v>-3.6144578313253059E-2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42348</v>
      </c>
      <c r="C105" s="275">
        <v>3000</v>
      </c>
      <c r="D105" s="276">
        <v>9.3800000000000008</v>
      </c>
      <c r="E105" s="276">
        <v>9.17</v>
      </c>
      <c r="F105" s="276">
        <f t="shared" si="21"/>
        <v>-630.0000000000025</v>
      </c>
      <c r="G105" s="276">
        <f t="shared" si="22"/>
        <v>28140.000000000004</v>
      </c>
      <c r="H105" s="290">
        <f t="shared" si="24"/>
        <v>-2.2388059701492626E-2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42349</v>
      </c>
      <c r="C106" s="275">
        <v>3000</v>
      </c>
      <c r="D106" s="276">
        <v>9.3659999999999997</v>
      </c>
      <c r="E106" s="276">
        <v>8.86</v>
      </c>
      <c r="F106" s="276">
        <f t="shared" si="21"/>
        <v>-1518.0000000000007</v>
      </c>
      <c r="G106" s="276">
        <f t="shared" si="22"/>
        <v>28098</v>
      </c>
      <c r="H106" s="290">
        <f t="shared" si="24"/>
        <v>-5.4025197522955398E-2</v>
      </c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>
        <v>42360</v>
      </c>
      <c r="C107" s="275">
        <v>1000</v>
      </c>
      <c r="D107" s="276">
        <v>9.1999999999999993</v>
      </c>
      <c r="E107" s="276">
        <v>9.56</v>
      </c>
      <c r="F107" s="276">
        <f t="shared" si="21"/>
        <v>360.00000000000119</v>
      </c>
      <c r="G107" s="276">
        <f t="shared" si="22"/>
        <v>9200</v>
      </c>
      <c r="H107" s="290">
        <f t="shared" si="24"/>
        <v>3.9130434782608831E-2</v>
      </c>
      <c r="I107" s="276"/>
      <c r="J107" s="276"/>
      <c r="K107" s="276"/>
      <c r="L107" s="275"/>
      <c r="M107" s="275"/>
      <c r="N107" s="275"/>
    </row>
    <row r="108" spans="1:14" x14ac:dyDescent="0.25">
      <c r="A108" s="275"/>
      <c r="B108" s="280">
        <v>42361</v>
      </c>
      <c r="C108" s="275">
        <v>0</v>
      </c>
      <c r="D108" s="276">
        <v>0</v>
      </c>
      <c r="E108" s="276">
        <v>10.19</v>
      </c>
      <c r="F108" s="276">
        <v>360</v>
      </c>
      <c r="G108" s="276"/>
      <c r="H108" s="290"/>
      <c r="I108" s="276"/>
      <c r="J108" s="276"/>
      <c r="K108" s="276"/>
      <c r="L108" s="275"/>
      <c r="M108" s="275"/>
      <c r="N108" s="275"/>
    </row>
    <row r="109" spans="1:14" x14ac:dyDescent="0.25">
      <c r="A109" s="275"/>
      <c r="B109" s="280">
        <v>42377</v>
      </c>
      <c r="C109" s="275">
        <v>400</v>
      </c>
      <c r="D109" s="276">
        <v>6.31</v>
      </c>
      <c r="E109" s="276">
        <v>8.07</v>
      </c>
      <c r="F109" s="276">
        <f t="shared" ref="F109:F114" si="25">C109*(E109-D109)</f>
        <v>704.00000000000023</v>
      </c>
      <c r="G109" s="276">
        <f t="shared" ref="G109:G114" si="26">D109*C109</f>
        <v>2524</v>
      </c>
      <c r="H109" s="290">
        <f t="shared" ref="H109:H114" si="27">(E109-D109)/D109</f>
        <v>0.27892234548335987</v>
      </c>
      <c r="I109" s="276"/>
      <c r="J109" s="276"/>
      <c r="K109" s="276"/>
      <c r="L109" s="275"/>
      <c r="M109" s="275"/>
      <c r="N109" s="275"/>
    </row>
    <row r="110" spans="1:14" x14ac:dyDescent="0.25">
      <c r="A110" s="275"/>
      <c r="B110" s="280">
        <v>42389</v>
      </c>
      <c r="C110" s="275">
        <v>500</v>
      </c>
      <c r="D110" s="276">
        <v>6.34</v>
      </c>
      <c r="E110" s="276">
        <v>6.74</v>
      </c>
      <c r="F110" s="276">
        <f t="shared" si="25"/>
        <v>200.00000000000017</v>
      </c>
      <c r="G110" s="276">
        <f t="shared" si="26"/>
        <v>3170</v>
      </c>
      <c r="H110" s="290">
        <f t="shared" si="27"/>
        <v>6.3091482649842323E-2</v>
      </c>
      <c r="I110" s="276"/>
      <c r="J110" s="276"/>
      <c r="K110" s="276"/>
      <c r="L110" s="275"/>
      <c r="M110" s="275"/>
      <c r="N110" s="275"/>
    </row>
    <row r="111" spans="1:14" x14ac:dyDescent="0.25">
      <c r="A111" s="275"/>
      <c r="B111" s="280">
        <v>42398</v>
      </c>
      <c r="C111" s="275">
        <v>400</v>
      </c>
      <c r="D111" s="276">
        <v>6.12</v>
      </c>
      <c r="E111" s="276">
        <v>7.14</v>
      </c>
      <c r="F111" s="276">
        <f t="shared" si="25"/>
        <v>407.99999999999983</v>
      </c>
      <c r="G111" s="276">
        <f t="shared" si="26"/>
        <v>2448</v>
      </c>
      <c r="H111" s="290">
        <f t="shared" si="27"/>
        <v>0.1666666666666666</v>
      </c>
      <c r="I111" s="276"/>
      <c r="J111" s="276"/>
      <c r="K111" s="276"/>
      <c r="L111" s="275"/>
      <c r="M111" s="275"/>
      <c r="N111" s="275"/>
    </row>
    <row r="112" spans="1:14" x14ac:dyDescent="0.25">
      <c r="A112" s="275"/>
      <c r="B112" s="280">
        <v>42402</v>
      </c>
      <c r="C112" s="275">
        <v>500</v>
      </c>
      <c r="D112" s="276">
        <v>6.2888999999999999</v>
      </c>
      <c r="E112" s="276">
        <v>6.97</v>
      </c>
      <c r="F112" s="276">
        <f t="shared" si="25"/>
        <v>340.5499999999999</v>
      </c>
      <c r="G112" s="276">
        <f t="shared" si="26"/>
        <v>3144.45</v>
      </c>
      <c r="H112" s="290">
        <f t="shared" si="27"/>
        <v>0.10830192879517878</v>
      </c>
      <c r="I112" s="276"/>
      <c r="J112" s="276"/>
      <c r="K112" s="276"/>
      <c r="L112" s="275"/>
      <c r="M112" s="275"/>
      <c r="N112" s="275"/>
    </row>
    <row r="113" spans="1:14" x14ac:dyDescent="0.25">
      <c r="A113" s="275"/>
      <c r="B113" s="280">
        <v>42403</v>
      </c>
      <c r="C113" s="275">
        <v>400</v>
      </c>
      <c r="D113" s="276">
        <v>6.01</v>
      </c>
      <c r="E113" s="276">
        <v>7.55</v>
      </c>
      <c r="F113" s="276">
        <f t="shared" si="25"/>
        <v>616</v>
      </c>
      <c r="G113" s="276">
        <f t="shared" si="26"/>
        <v>2404</v>
      </c>
      <c r="H113" s="290">
        <f t="shared" si="27"/>
        <v>0.2562396006655574</v>
      </c>
      <c r="I113" s="276"/>
      <c r="J113" s="276"/>
      <c r="K113" s="276"/>
      <c r="L113" s="275"/>
      <c r="M113" s="275"/>
      <c r="N113" s="275"/>
    </row>
    <row r="114" spans="1:14" x14ac:dyDescent="0.25">
      <c r="A114" s="275"/>
      <c r="B114" s="280">
        <v>42404</v>
      </c>
      <c r="C114" s="275">
        <v>300</v>
      </c>
      <c r="D114" s="276">
        <v>5.3349000000000002</v>
      </c>
      <c r="E114" s="276">
        <v>8.31</v>
      </c>
      <c r="F114" s="276">
        <f t="shared" si="25"/>
        <v>892.53000000000009</v>
      </c>
      <c r="G114" s="276">
        <f t="shared" si="26"/>
        <v>1600.47</v>
      </c>
      <c r="H114" s="290">
        <f t="shared" si="27"/>
        <v>0.55766743519091266</v>
      </c>
      <c r="I114" s="276"/>
      <c r="J114" s="276"/>
      <c r="K114" s="276"/>
      <c r="L114" s="275"/>
      <c r="M114" s="275"/>
      <c r="N114" s="275"/>
    </row>
    <row r="115" spans="1:14" x14ac:dyDescent="0.25">
      <c r="A115" s="275"/>
      <c r="B115" s="280">
        <v>42416</v>
      </c>
      <c r="C115" s="275">
        <v>0</v>
      </c>
      <c r="D115" s="276">
        <v>0</v>
      </c>
      <c r="E115" s="276">
        <v>0</v>
      </c>
      <c r="F115" s="276">
        <v>793.47</v>
      </c>
      <c r="G115" s="276"/>
      <c r="H115" s="290"/>
      <c r="I115" s="276"/>
      <c r="J115" s="276"/>
      <c r="K115" s="276"/>
      <c r="L115" s="275"/>
      <c r="M115" s="275"/>
      <c r="N115" s="275"/>
    </row>
    <row r="116" spans="1:14" x14ac:dyDescent="0.25">
      <c r="A116" s="275"/>
      <c r="B116" s="280"/>
      <c r="C116" s="275"/>
      <c r="D116" s="276"/>
      <c r="E116" s="276"/>
      <c r="F116" s="276"/>
      <c r="G116" s="276"/>
      <c r="H116" s="290"/>
      <c r="I116" s="276"/>
      <c r="J116" s="276"/>
      <c r="K116" s="276"/>
      <c r="L116" s="275"/>
      <c r="M116" s="275"/>
      <c r="N116" s="275"/>
    </row>
  </sheetData>
  <mergeCells count="1">
    <mergeCell ref="P39:Q39"/>
  </mergeCells>
  <conditionalFormatting sqref="F27:F33 H27:H33">
    <cfRule type="expression" dxfId="291" priority="64">
      <formula>F27&gt;0</formula>
    </cfRule>
    <cfRule type="expression" dxfId="290" priority="65">
      <formula>F27&lt;0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26">
    <cfRule type="expression" dxfId="261" priority="3">
      <formula>F22&gt;0</formula>
    </cfRule>
    <cfRule type="expression" dxfId="260" priority="4">
      <formula>F22&lt;0</formula>
    </cfRule>
  </conditionalFormatting>
  <conditionalFormatting sqref="H22:H26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42552</v>
      </c>
      <c r="X2" s="10">
        <v>20.55</v>
      </c>
      <c r="Y2" s="10">
        <v>21.14</v>
      </c>
      <c r="Z2" s="10">
        <v>20.55</v>
      </c>
      <c r="AA2" s="10">
        <v>21.04</v>
      </c>
      <c r="AB2" s="95">
        <v>1770200</v>
      </c>
      <c r="AC2" s="10">
        <v>21.04</v>
      </c>
      <c r="AD2" s="2">
        <f>Y2-Z2</f>
        <v>0.58999999999999986</v>
      </c>
      <c r="AE2" s="138">
        <f>AC2/AC3-1</f>
        <v>2.0863658418243558E-2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21.04</v>
      </c>
      <c r="W3" s="133">
        <v>42551</v>
      </c>
      <c r="X3" s="10">
        <v>20.65</v>
      </c>
      <c r="Y3" s="10">
        <v>20.68</v>
      </c>
      <c r="Z3" s="10">
        <v>20.309999999999999</v>
      </c>
      <c r="AA3" s="10">
        <v>20.61</v>
      </c>
      <c r="AB3" s="95">
        <v>2411000</v>
      </c>
      <c r="AC3" s="10">
        <v>20.61</v>
      </c>
      <c r="AD3" s="2">
        <f t="shared" ref="AD3:AD66" si="0">Y3-Z3</f>
        <v>0.37000000000000099</v>
      </c>
      <c r="AE3" s="138">
        <f t="shared" ref="AE3:AE66" si="1">AC3/AC4-1</f>
        <v>-2.9027576197389049E-3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21.04</v>
      </c>
      <c r="W4" s="133">
        <v>42550</v>
      </c>
      <c r="X4" s="10">
        <v>20</v>
      </c>
      <c r="Y4" s="10">
        <v>20.77</v>
      </c>
      <c r="Z4" s="10">
        <v>19.940000000000001</v>
      </c>
      <c r="AA4" s="10">
        <v>20.67</v>
      </c>
      <c r="AB4" s="95">
        <v>2360600</v>
      </c>
      <c r="AC4" s="10">
        <v>20.67</v>
      </c>
      <c r="AD4" s="2">
        <f t="shared" si="0"/>
        <v>0.82999999999999829</v>
      </c>
      <c r="AE4" s="138">
        <f t="shared" si="1"/>
        <v>5.2980132450331174E-2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42549</v>
      </c>
      <c r="X5" s="10">
        <v>19.170000000000002</v>
      </c>
      <c r="Y5" s="10">
        <v>19.829999999999998</v>
      </c>
      <c r="Z5" s="10">
        <v>19.14</v>
      </c>
      <c r="AA5" s="10">
        <v>19.63</v>
      </c>
      <c r="AB5" s="95">
        <v>2272300</v>
      </c>
      <c r="AC5" s="10">
        <v>19.63</v>
      </c>
      <c r="AD5" s="2">
        <f t="shared" si="0"/>
        <v>0.68999999999999773</v>
      </c>
      <c r="AE5" s="138">
        <f t="shared" si="1"/>
        <v>4.1379310344827447E-2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42548</v>
      </c>
      <c r="X6" s="10">
        <v>19.829999999999998</v>
      </c>
      <c r="Y6" s="10">
        <v>19.829999999999998</v>
      </c>
      <c r="Z6" s="10">
        <v>18.68</v>
      </c>
      <c r="AA6" s="10">
        <v>18.850000000000001</v>
      </c>
      <c r="AB6" s="95">
        <v>4803700</v>
      </c>
      <c r="AC6" s="10">
        <v>18.850000000000001</v>
      </c>
      <c r="AD6" s="2">
        <f t="shared" si="0"/>
        <v>1.1499999999999986</v>
      </c>
      <c r="AE6" s="138">
        <f t="shared" si="1"/>
        <v>-5.7971014492753659E-2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42545</v>
      </c>
      <c r="X7" s="10">
        <v>20.34</v>
      </c>
      <c r="Y7" s="10">
        <v>20.58</v>
      </c>
      <c r="Z7" s="10">
        <v>19.809999999999999</v>
      </c>
      <c r="AA7" s="10">
        <v>20.010000000000002</v>
      </c>
      <c r="AB7" s="95">
        <v>2546600</v>
      </c>
      <c r="AC7" s="10">
        <v>20.010000000000002</v>
      </c>
      <c r="AD7" s="2">
        <f t="shared" si="0"/>
        <v>0.76999999999999957</v>
      </c>
      <c r="AE7" s="138">
        <f t="shared" si="1"/>
        <v>-6.7132867132867036E-2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42544</v>
      </c>
      <c r="X8" s="10">
        <v>21.31</v>
      </c>
      <c r="Y8" s="10">
        <v>21.64</v>
      </c>
      <c r="Z8" s="10">
        <v>21.19</v>
      </c>
      <c r="AA8" s="10">
        <v>21.45</v>
      </c>
      <c r="AB8" s="95">
        <v>964200</v>
      </c>
      <c r="AC8" s="10">
        <v>21.45</v>
      </c>
      <c r="AD8" s="2">
        <f t="shared" si="0"/>
        <v>0.44999999999999929</v>
      </c>
      <c r="AE8" s="138">
        <f t="shared" si="1"/>
        <v>1.8035121025154144E-2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253</v>
      </c>
      <c r="Q9" s="138">
        <f>IF(Q2=0, 0, Q8/Q6)</f>
        <v>0</v>
      </c>
      <c r="W9" s="133">
        <v>42543</v>
      </c>
      <c r="X9" s="10">
        <v>21.39</v>
      </c>
      <c r="Y9" s="10">
        <v>21.65</v>
      </c>
      <c r="Z9" s="10">
        <v>21.06</v>
      </c>
      <c r="AA9" s="10">
        <v>21.07</v>
      </c>
      <c r="AB9" s="95">
        <v>972800</v>
      </c>
      <c r="AC9" s="10">
        <v>21.07</v>
      </c>
      <c r="AD9" s="2">
        <f t="shared" si="0"/>
        <v>0.58999999999999986</v>
      </c>
      <c r="AE9" s="138">
        <f t="shared" si="1"/>
        <v>-1.3576779026217234E-2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252</v>
      </c>
      <c r="P10" s="34"/>
      <c r="Q10" s="2">
        <f>M45</f>
        <v>155.90000000000146</v>
      </c>
      <c r="W10" s="133">
        <v>42542</v>
      </c>
      <c r="X10" s="10">
        <v>21.25</v>
      </c>
      <c r="Y10" s="10">
        <v>21.47</v>
      </c>
      <c r="Z10" s="10">
        <v>21.04</v>
      </c>
      <c r="AA10" s="10">
        <v>21.36</v>
      </c>
      <c r="AB10" s="95">
        <v>1353400</v>
      </c>
      <c r="AC10" s="10">
        <v>21.36</v>
      </c>
      <c r="AD10" s="2">
        <f t="shared" si="0"/>
        <v>0.42999999999999972</v>
      </c>
      <c r="AE10" s="138">
        <f t="shared" si="1"/>
        <v>8.9749645725081262E-3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42541</v>
      </c>
      <c r="X11" s="10">
        <v>21.12</v>
      </c>
      <c r="Y11" s="10">
        <v>21.53</v>
      </c>
      <c r="Z11" s="10">
        <v>20.96</v>
      </c>
      <c r="AA11" s="10">
        <v>21.17</v>
      </c>
      <c r="AB11" s="95">
        <v>1911200</v>
      </c>
      <c r="AC11" s="10">
        <v>21.17</v>
      </c>
      <c r="AD11" s="2">
        <f t="shared" si="0"/>
        <v>0.57000000000000028</v>
      </c>
      <c r="AE11" s="138">
        <f t="shared" si="1"/>
        <v>2.3199613339777603E-2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42538</v>
      </c>
      <c r="X12" s="10">
        <v>20.239999999999998</v>
      </c>
      <c r="Y12" s="10">
        <v>20.83</v>
      </c>
      <c r="Z12" s="10">
        <v>20</v>
      </c>
      <c r="AA12" s="10">
        <v>20.69</v>
      </c>
      <c r="AB12" s="95">
        <v>1715600</v>
      </c>
      <c r="AC12" s="10">
        <v>20.69</v>
      </c>
      <c r="AD12" s="2">
        <f t="shared" si="0"/>
        <v>0.82999999999999829</v>
      </c>
      <c r="AE12" s="138">
        <f t="shared" si="1"/>
        <v>2.6289682539682557E-2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42537</v>
      </c>
      <c r="X13" s="10">
        <v>20.09</v>
      </c>
      <c r="Y13" s="10">
        <v>20.28</v>
      </c>
      <c r="Z13" s="10">
        <v>19.43</v>
      </c>
      <c r="AA13" s="10">
        <v>20.16</v>
      </c>
      <c r="AB13" s="95">
        <v>2384500</v>
      </c>
      <c r="AC13" s="10">
        <v>20.16</v>
      </c>
      <c r="AD13" s="2">
        <f t="shared" si="0"/>
        <v>0.85000000000000142</v>
      </c>
      <c r="AE13" s="138">
        <f t="shared" si="1"/>
        <v>-5.4267390231869106E-3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42536</v>
      </c>
      <c r="X14" s="10">
        <v>19.670000000000002</v>
      </c>
      <c r="Y14" s="10">
        <v>20.65</v>
      </c>
      <c r="Z14" s="10">
        <v>19.61</v>
      </c>
      <c r="AA14" s="10">
        <v>20.27</v>
      </c>
      <c r="AB14" s="95">
        <v>2661300</v>
      </c>
      <c r="AC14" s="10">
        <v>20.27</v>
      </c>
      <c r="AD14" s="2">
        <f t="shared" si="0"/>
        <v>1.0399999999999991</v>
      </c>
      <c r="AE14" s="138">
        <f t="shared" si="1"/>
        <v>3.6828644501278651E-2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42535</v>
      </c>
      <c r="X15" s="10">
        <v>19.82</v>
      </c>
      <c r="Y15" s="10">
        <v>20.02</v>
      </c>
      <c r="Z15" s="10">
        <v>19.489999999999998</v>
      </c>
      <c r="AA15" s="10">
        <v>19.55</v>
      </c>
      <c r="AB15" s="95">
        <v>1391900</v>
      </c>
      <c r="AC15" s="10">
        <v>19.55</v>
      </c>
      <c r="AD15" s="2">
        <f t="shared" si="0"/>
        <v>0.53000000000000114</v>
      </c>
      <c r="AE15" s="138">
        <f t="shared" si="1"/>
        <v>-1.5609264853977733E-2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42534</v>
      </c>
      <c r="X16" s="10">
        <v>20.149999999999999</v>
      </c>
      <c r="Y16" s="10">
        <v>20.420000000000002</v>
      </c>
      <c r="Z16" s="10">
        <v>19.86</v>
      </c>
      <c r="AA16" s="10">
        <v>19.86</v>
      </c>
      <c r="AB16" s="95">
        <v>1782400</v>
      </c>
      <c r="AC16" s="10">
        <v>19.86</v>
      </c>
      <c r="AD16" s="2">
        <f t="shared" si="0"/>
        <v>0.56000000000000227</v>
      </c>
      <c r="AE16" s="138">
        <f t="shared" si="1"/>
        <v>-2.1674876847290747E-2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42531</v>
      </c>
      <c r="X17" s="10">
        <v>21.18</v>
      </c>
      <c r="Y17" s="10">
        <v>21.19</v>
      </c>
      <c r="Z17" s="10">
        <v>20.18</v>
      </c>
      <c r="AA17" s="10">
        <v>20.3</v>
      </c>
      <c r="AB17" s="95">
        <v>2587600</v>
      </c>
      <c r="AC17" s="10">
        <v>20.3</v>
      </c>
      <c r="AD17" s="2">
        <f t="shared" si="0"/>
        <v>1.0100000000000016</v>
      </c>
      <c r="AE17" s="138">
        <f t="shared" si="1"/>
        <v>-5.2729818012132501E-2</v>
      </c>
    </row>
    <row r="18" spans="1:31" x14ac:dyDescent="0.25">
      <c r="W18" s="133">
        <v>42530</v>
      </c>
      <c r="X18" s="10">
        <v>21.43</v>
      </c>
      <c r="Y18" s="10">
        <v>21.65</v>
      </c>
      <c r="Z18" s="10">
        <v>21.16</v>
      </c>
      <c r="AA18" s="10">
        <v>21.43</v>
      </c>
      <c r="AB18" s="95">
        <v>1722000</v>
      </c>
      <c r="AC18" s="10">
        <v>21.43</v>
      </c>
      <c r="AD18" s="2">
        <f t="shared" si="0"/>
        <v>0.48999999999999844</v>
      </c>
      <c r="AE18" s="138">
        <f t="shared" si="1"/>
        <v>-5.1067780872794399E-3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42529</v>
      </c>
      <c r="X19" s="10">
        <v>21.87</v>
      </c>
      <c r="Y19" s="10">
        <v>21.93</v>
      </c>
      <c r="Z19" s="10">
        <v>21.54</v>
      </c>
      <c r="AA19" s="10">
        <v>21.54</v>
      </c>
      <c r="AB19" s="95">
        <v>1432800</v>
      </c>
      <c r="AC19" s="10">
        <v>21.54</v>
      </c>
      <c r="AD19" s="2">
        <f t="shared" si="0"/>
        <v>0.39000000000000057</v>
      </c>
      <c r="AE19" s="138">
        <f t="shared" si="1"/>
        <v>-1.1019283746556585E-2</v>
      </c>
    </row>
    <row r="20" spans="1:31" x14ac:dyDescent="0.25">
      <c r="W20" s="133">
        <v>42528</v>
      </c>
      <c r="X20" s="10">
        <v>21.13</v>
      </c>
      <c r="Y20" s="10">
        <v>21.99</v>
      </c>
      <c r="Z20" s="10">
        <v>21.02</v>
      </c>
      <c r="AA20" s="10">
        <v>21.78</v>
      </c>
      <c r="AB20" s="95">
        <v>1750200</v>
      </c>
      <c r="AC20" s="10">
        <v>21.78</v>
      </c>
      <c r="AD20" s="2">
        <f t="shared" si="0"/>
        <v>0.96999999999999886</v>
      </c>
      <c r="AE20" s="138">
        <f t="shared" si="1"/>
        <v>2.7358490566037785E-2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42527</v>
      </c>
      <c r="X21" s="10">
        <v>21.25</v>
      </c>
      <c r="Y21" s="10">
        <v>21.6</v>
      </c>
      <c r="Z21" s="10">
        <v>21.03</v>
      </c>
      <c r="AA21" s="10">
        <v>21.2</v>
      </c>
      <c r="AB21" s="95">
        <v>3179600</v>
      </c>
      <c r="AC21" s="10">
        <v>21.2</v>
      </c>
      <c r="AD21" s="2">
        <f t="shared" si="0"/>
        <v>0.57000000000000028</v>
      </c>
      <c r="AE21" s="138">
        <f t="shared" si="1"/>
        <v>5.6925996204935103E-3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42524</v>
      </c>
      <c r="X22" s="10">
        <v>21.44</v>
      </c>
      <c r="Y22" s="10">
        <v>21.48</v>
      </c>
      <c r="Z22" s="10">
        <v>20.84</v>
      </c>
      <c r="AA22" s="10">
        <v>21.08</v>
      </c>
      <c r="AB22" s="95">
        <v>5057000</v>
      </c>
      <c r="AC22" s="10">
        <v>21.08</v>
      </c>
      <c r="AD22" s="2">
        <f t="shared" si="0"/>
        <v>0.64000000000000057</v>
      </c>
      <c r="AE22" s="138">
        <f t="shared" si="1"/>
        <v>-2.5427646786870151E-2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42523</v>
      </c>
      <c r="X23" s="10">
        <v>22.47</v>
      </c>
      <c r="Y23" s="10">
        <v>22.94</v>
      </c>
      <c r="Z23" s="10">
        <v>20.87</v>
      </c>
      <c r="AA23" s="10">
        <v>21.63</v>
      </c>
      <c r="AB23" s="95">
        <v>8606300</v>
      </c>
      <c r="AC23" s="10">
        <v>21.63</v>
      </c>
      <c r="AD23" s="2">
        <f t="shared" si="0"/>
        <v>2.0700000000000003</v>
      </c>
      <c r="AE23" s="138">
        <f t="shared" si="1"/>
        <v>-4.5454545454545525E-2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42522</v>
      </c>
      <c r="X24" s="10">
        <v>21.86</v>
      </c>
      <c r="Y24" s="10">
        <v>22.79</v>
      </c>
      <c r="Z24" s="10">
        <v>21.86</v>
      </c>
      <c r="AA24" s="10">
        <v>22.66</v>
      </c>
      <c r="AB24" s="95">
        <v>2948700</v>
      </c>
      <c r="AC24" s="10">
        <v>22.66</v>
      </c>
      <c r="AD24" s="2">
        <f t="shared" si="0"/>
        <v>0.92999999999999972</v>
      </c>
      <c r="AE24" s="138">
        <f t="shared" si="1"/>
        <v>3.6596523330283626E-2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42521</v>
      </c>
      <c r="X25" s="10">
        <v>22.13</v>
      </c>
      <c r="Y25" s="10">
        <v>22.27</v>
      </c>
      <c r="Z25" s="10">
        <v>21.8</v>
      </c>
      <c r="AA25" s="10">
        <v>21.86</v>
      </c>
      <c r="AB25" s="95">
        <v>1472900</v>
      </c>
      <c r="AC25" s="10">
        <v>21.86</v>
      </c>
      <c r="AD25" s="2">
        <f t="shared" si="0"/>
        <v>0.46999999999999886</v>
      </c>
      <c r="AE25" s="138">
        <f t="shared" si="1"/>
        <v>-1.4871563767462903E-2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42517</v>
      </c>
      <c r="X26" s="10">
        <v>22.13</v>
      </c>
      <c r="Y26" s="10">
        <v>22.28</v>
      </c>
      <c r="Z26" s="10">
        <v>22</v>
      </c>
      <c r="AA26" s="10">
        <v>22.19</v>
      </c>
      <c r="AB26" s="95">
        <v>1989400</v>
      </c>
      <c r="AC26" s="10">
        <v>22.19</v>
      </c>
      <c r="AD26" s="2">
        <f t="shared" si="0"/>
        <v>0.28000000000000114</v>
      </c>
      <c r="AE26" s="138">
        <f t="shared" si="1"/>
        <v>7.7202543142598223E-3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42516</v>
      </c>
      <c r="X27" s="10">
        <v>22.67</v>
      </c>
      <c r="Y27" s="10">
        <v>22.71</v>
      </c>
      <c r="Z27" s="10">
        <v>21.98</v>
      </c>
      <c r="AA27" s="10">
        <v>22.02</v>
      </c>
      <c r="AB27" s="95">
        <v>1569000</v>
      </c>
      <c r="AC27" s="10">
        <v>22.02</v>
      </c>
      <c r="AD27" s="2">
        <f t="shared" si="0"/>
        <v>0.73000000000000043</v>
      </c>
      <c r="AE27" s="138">
        <f t="shared" si="1"/>
        <v>-1.6085790884718509E-2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42515</v>
      </c>
      <c r="X28" s="10">
        <v>22.27</v>
      </c>
      <c r="Y28" s="10">
        <v>22.45</v>
      </c>
      <c r="Z28" s="10">
        <v>21.94</v>
      </c>
      <c r="AA28" s="10">
        <v>22.38</v>
      </c>
      <c r="AB28" s="95">
        <v>1358600</v>
      </c>
      <c r="AC28" s="10">
        <v>22.38</v>
      </c>
      <c r="AD28" s="2">
        <f t="shared" si="0"/>
        <v>0.50999999999999801</v>
      </c>
      <c r="AE28" s="138">
        <f t="shared" si="1"/>
        <v>4.9393803322854701E-3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42514</v>
      </c>
      <c r="X29" s="10">
        <v>22.24</v>
      </c>
      <c r="Y29" s="10">
        <v>22.49</v>
      </c>
      <c r="Z29" s="10">
        <v>22.07</v>
      </c>
      <c r="AA29" s="10">
        <v>22.27</v>
      </c>
      <c r="AB29" s="95">
        <v>1590600</v>
      </c>
      <c r="AC29" s="10">
        <v>22.27</v>
      </c>
      <c r="AD29" s="2">
        <f t="shared" si="0"/>
        <v>0.41999999999999815</v>
      </c>
      <c r="AE29" s="138">
        <f t="shared" si="1"/>
        <v>2.2502250225022724E-3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42513</v>
      </c>
      <c r="X30" s="10">
        <v>22.18</v>
      </c>
      <c r="Y30" s="10">
        <v>22.77</v>
      </c>
      <c r="Z30" s="10">
        <v>22.11</v>
      </c>
      <c r="AA30" s="10">
        <v>22.22</v>
      </c>
      <c r="AB30" s="95">
        <v>1443400</v>
      </c>
      <c r="AC30" s="10">
        <v>22.22</v>
      </c>
      <c r="AD30" s="2">
        <f t="shared" si="0"/>
        <v>0.66000000000000014</v>
      </c>
      <c r="AE30" s="138">
        <f t="shared" si="1"/>
        <v>4.5207956600361587E-3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42510</v>
      </c>
      <c r="X31" s="10">
        <v>21.89</v>
      </c>
      <c r="Y31" s="10">
        <v>22.21</v>
      </c>
      <c r="Z31" s="10">
        <v>21.79</v>
      </c>
      <c r="AA31" s="10">
        <v>22.12</v>
      </c>
      <c r="AB31" s="95">
        <v>1511600</v>
      </c>
      <c r="AC31" s="10">
        <v>22.12</v>
      </c>
      <c r="AD31" s="2">
        <f t="shared" si="0"/>
        <v>0.42000000000000171</v>
      </c>
      <c r="AE31" s="138">
        <f t="shared" si="1"/>
        <v>1.1893870082342328E-2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42509</v>
      </c>
      <c r="X32" s="10">
        <v>21.41</v>
      </c>
      <c r="Y32" s="10">
        <v>21.97</v>
      </c>
      <c r="Z32" s="10">
        <v>21.27</v>
      </c>
      <c r="AA32" s="10">
        <v>21.86</v>
      </c>
      <c r="AB32" s="95">
        <v>2290400</v>
      </c>
      <c r="AC32" s="10">
        <v>21.86</v>
      </c>
      <c r="AD32" s="2">
        <f t="shared" si="0"/>
        <v>0.69999999999999929</v>
      </c>
      <c r="AE32" s="138">
        <f t="shared" si="1"/>
        <v>2.292934019653714E-2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42508</v>
      </c>
      <c r="X33" s="10">
        <v>21.82</v>
      </c>
      <c r="Y33" s="10">
        <v>21.95</v>
      </c>
      <c r="Z33" s="10">
        <v>21.06</v>
      </c>
      <c r="AA33" s="10">
        <v>21.37</v>
      </c>
      <c r="AB33" s="95">
        <v>2928800</v>
      </c>
      <c r="AC33" s="10">
        <v>21.37</v>
      </c>
      <c r="AD33" s="2">
        <f t="shared" si="0"/>
        <v>0.89000000000000057</v>
      </c>
      <c r="AE33" s="138">
        <f t="shared" si="1"/>
        <v>-3.4342521464075793E-2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42507</v>
      </c>
      <c r="X34" s="10">
        <v>21.92</v>
      </c>
      <c r="Y34" s="10">
        <v>22.55</v>
      </c>
      <c r="Z34" s="10">
        <v>21.72</v>
      </c>
      <c r="AA34" s="10">
        <v>22.13</v>
      </c>
      <c r="AB34" s="95">
        <v>1560000</v>
      </c>
      <c r="AC34" s="10">
        <v>22.13</v>
      </c>
      <c r="AD34" s="2">
        <f t="shared" si="0"/>
        <v>0.83000000000000185</v>
      </c>
      <c r="AE34" s="138">
        <f t="shared" si="1"/>
        <v>4.0834845735027159E-3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42506</v>
      </c>
      <c r="X35" s="10">
        <v>22.14</v>
      </c>
      <c r="Y35" s="10">
        <v>22.27</v>
      </c>
      <c r="Z35" s="10">
        <v>21.88</v>
      </c>
      <c r="AA35" s="10">
        <v>22.04</v>
      </c>
      <c r="AB35" s="95">
        <v>1812900</v>
      </c>
      <c r="AC35" s="10">
        <v>22.04</v>
      </c>
      <c r="AD35" s="2">
        <f t="shared" si="0"/>
        <v>0.39000000000000057</v>
      </c>
      <c r="AE35" s="138">
        <f t="shared" si="1"/>
        <v>-5.8637798827244625E-3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42503</v>
      </c>
      <c r="X36" s="10">
        <v>22.25</v>
      </c>
      <c r="Y36" s="10">
        <v>23.08</v>
      </c>
      <c r="Z36" s="10">
        <v>21.68</v>
      </c>
      <c r="AA36" s="10">
        <v>22.17</v>
      </c>
      <c r="AB36" s="95">
        <v>3447200</v>
      </c>
      <c r="AC36" s="10">
        <v>22.17</v>
      </c>
      <c r="AD36" s="2">
        <f t="shared" si="0"/>
        <v>1.3999999999999986</v>
      </c>
      <c r="AE36" s="138">
        <f t="shared" si="1"/>
        <v>-1.1150758251561088E-2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42502</v>
      </c>
      <c r="X37" s="10">
        <v>22.43</v>
      </c>
      <c r="Y37" s="10">
        <v>22.86</v>
      </c>
      <c r="Z37" s="10">
        <v>22.36</v>
      </c>
      <c r="AA37" s="10">
        <v>22.42</v>
      </c>
      <c r="AB37" s="95">
        <v>3177400</v>
      </c>
      <c r="AC37" s="10">
        <v>22.42</v>
      </c>
      <c r="AD37" s="2">
        <f t="shared" si="0"/>
        <v>0.5</v>
      </c>
      <c r="AE37" s="138">
        <f t="shared" si="1"/>
        <v>1.1276499774470095E-2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42501</v>
      </c>
      <c r="X38" s="10">
        <v>23.31</v>
      </c>
      <c r="Y38" s="10">
        <v>23.62</v>
      </c>
      <c r="Z38" s="10">
        <v>22.09</v>
      </c>
      <c r="AA38" s="10">
        <v>22.17</v>
      </c>
      <c r="AB38" s="95">
        <v>4919100</v>
      </c>
      <c r="AC38" s="10">
        <v>22.17</v>
      </c>
      <c r="AD38" s="2">
        <f t="shared" si="0"/>
        <v>1.5300000000000011</v>
      </c>
      <c r="AE38" s="138">
        <f t="shared" si="1"/>
        <v>-7.893643539675943E-2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42500</v>
      </c>
      <c r="X39" s="10">
        <v>23.7</v>
      </c>
      <c r="Y39" s="10">
        <v>24.19</v>
      </c>
      <c r="Z39" s="10">
        <v>23.63</v>
      </c>
      <c r="AA39" s="10">
        <v>24.07</v>
      </c>
      <c r="AB39" s="95">
        <v>2125500</v>
      </c>
      <c r="AC39" s="10">
        <v>24.07</v>
      </c>
      <c r="AD39" s="2">
        <f t="shared" si="0"/>
        <v>0.56000000000000227</v>
      </c>
      <c r="AE39" s="138">
        <f t="shared" si="1"/>
        <v>1.561181434599157E-2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42499</v>
      </c>
      <c r="X40" s="10">
        <v>23.58</v>
      </c>
      <c r="Y40" s="10">
        <v>23.8</v>
      </c>
      <c r="Z40" s="10">
        <v>23.43</v>
      </c>
      <c r="AA40" s="10">
        <v>23.7</v>
      </c>
      <c r="AB40" s="95">
        <v>2048800</v>
      </c>
      <c r="AC40" s="10">
        <v>23.7</v>
      </c>
      <c r="AD40" s="2">
        <f t="shared" si="0"/>
        <v>0.37000000000000099</v>
      </c>
      <c r="AE40" s="138">
        <f t="shared" si="1"/>
        <v>-4.2176296921137002E-4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42496</v>
      </c>
      <c r="X41" s="10">
        <v>24</v>
      </c>
      <c r="Y41" s="10">
        <v>24.05</v>
      </c>
      <c r="Z41" s="10">
        <v>23.58</v>
      </c>
      <c r="AA41" s="10">
        <v>23.71</v>
      </c>
      <c r="AB41" s="95">
        <v>2021400</v>
      </c>
      <c r="AC41" s="10">
        <v>23.71</v>
      </c>
      <c r="AD41" s="2">
        <f t="shared" si="0"/>
        <v>0.47000000000000242</v>
      </c>
      <c r="AE41" s="138">
        <f t="shared" si="1"/>
        <v>-1.6590626296142608E-2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42495</v>
      </c>
      <c r="X42" s="10">
        <v>24.28</v>
      </c>
      <c r="Y42" s="10">
        <v>25.09</v>
      </c>
      <c r="Z42" s="10">
        <v>23.87</v>
      </c>
      <c r="AA42" s="10">
        <v>24.11</v>
      </c>
      <c r="AB42" s="95">
        <v>2701400</v>
      </c>
      <c r="AC42" s="10">
        <v>24.11</v>
      </c>
      <c r="AD42" s="2">
        <f t="shared" si="0"/>
        <v>1.2199999999999989</v>
      </c>
      <c r="AE42" s="138">
        <f t="shared" si="1"/>
        <v>-1.872201872201873E-2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20.61</v>
      </c>
      <c r="W43" s="133">
        <v>42494</v>
      </c>
      <c r="X43" s="10">
        <v>25.22</v>
      </c>
      <c r="Y43" s="10">
        <v>25.55</v>
      </c>
      <c r="Z43" s="10">
        <v>24.33</v>
      </c>
      <c r="AA43" s="10">
        <v>24.57</v>
      </c>
      <c r="AB43" s="95">
        <v>4294200</v>
      </c>
      <c r="AC43" s="10">
        <v>24.57</v>
      </c>
      <c r="AD43" s="2">
        <f t="shared" si="0"/>
        <v>1.2200000000000024</v>
      </c>
      <c r="AE43" s="138">
        <f t="shared" si="1"/>
        <v>-2.1894904458598763E-2</v>
      </c>
    </row>
    <row r="44" spans="1:31" ht="20.25" thickBot="1" x14ac:dyDescent="0.35">
      <c r="O44" s="495" t="s">
        <v>78</v>
      </c>
      <c r="P44" s="495"/>
      <c r="T44" s="93" t="s">
        <v>99</v>
      </c>
      <c r="U44" s="88">
        <v>20.55</v>
      </c>
      <c r="W44" s="133">
        <v>42493</v>
      </c>
      <c r="X44" s="10">
        <v>25.6</v>
      </c>
      <c r="Y44" s="10">
        <v>25.67</v>
      </c>
      <c r="Z44" s="10">
        <v>24.98</v>
      </c>
      <c r="AA44" s="10">
        <v>25.12</v>
      </c>
      <c r="AB44" s="95">
        <v>2837600</v>
      </c>
      <c r="AC44" s="10">
        <v>25.12</v>
      </c>
      <c r="AD44" s="2">
        <f t="shared" si="0"/>
        <v>0.69000000000000128</v>
      </c>
      <c r="AE44" s="138">
        <f t="shared" si="1"/>
        <v>-1.8366549433372348E-2</v>
      </c>
    </row>
    <row r="45" spans="1:31" ht="15.75" thickTop="1" x14ac:dyDescent="0.25">
      <c r="L45" t="s">
        <v>252</v>
      </c>
      <c r="M45" s="2">
        <f>M64+K64-F64</f>
        <v>155.90000000000146</v>
      </c>
      <c r="O45" s="83">
        <v>1.1000000000000001</v>
      </c>
      <c r="P45" s="83">
        <f>O45*$Q$4</f>
        <v>23.144000000000002</v>
      </c>
      <c r="Q45" s="2"/>
      <c r="T45" s="93" t="s">
        <v>100</v>
      </c>
      <c r="U45" s="88" t="s">
        <v>401</v>
      </c>
      <c r="W45" s="133">
        <v>42492</v>
      </c>
      <c r="X45" s="10">
        <v>25.81</v>
      </c>
      <c r="Y45" s="10">
        <v>25.89</v>
      </c>
      <c r="Z45" s="10">
        <v>25.37</v>
      </c>
      <c r="AA45" s="10">
        <v>25.59</v>
      </c>
      <c r="AB45" s="95">
        <v>2331500</v>
      </c>
      <c r="AC45" s="10">
        <v>25.59</v>
      </c>
      <c r="AD45" s="2">
        <f t="shared" si="0"/>
        <v>0.51999999999999957</v>
      </c>
      <c r="AE45" s="138">
        <f t="shared" si="1"/>
        <v>-5.4411193159735749E-3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22.933600000000002</v>
      </c>
      <c r="Q46" s="2"/>
      <c r="T46" s="93" t="s">
        <v>101</v>
      </c>
      <c r="U46" s="88" t="s">
        <v>402</v>
      </c>
      <c r="W46" s="133">
        <v>42489</v>
      </c>
      <c r="X46" s="10">
        <v>25.82</v>
      </c>
      <c r="Y46" s="10">
        <v>25.9</v>
      </c>
      <c r="Z46" s="10">
        <v>25.18</v>
      </c>
      <c r="AA46" s="10">
        <v>25.73</v>
      </c>
      <c r="AB46" s="95">
        <v>1992900</v>
      </c>
      <c r="AC46" s="10">
        <v>25.73</v>
      </c>
      <c r="AD46" s="2">
        <f t="shared" si="0"/>
        <v>0.71999999999999886</v>
      </c>
      <c r="AE46" s="138">
        <f t="shared" si="1"/>
        <v>-3.0995738086012636E-3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22.723200000000002</v>
      </c>
      <c r="Q47" s="2"/>
      <c r="T47" s="93" t="s">
        <v>102</v>
      </c>
      <c r="U47" s="88">
        <v>28.41</v>
      </c>
      <c r="W47" s="133">
        <v>42488</v>
      </c>
      <c r="X47" s="10">
        <v>26.08</v>
      </c>
      <c r="Y47" s="10">
        <v>26.46</v>
      </c>
      <c r="Z47" s="10">
        <v>25.76</v>
      </c>
      <c r="AA47" s="10">
        <v>25.81</v>
      </c>
      <c r="AB47" s="95">
        <v>1906200</v>
      </c>
      <c r="AC47" s="10">
        <v>25.81</v>
      </c>
      <c r="AD47" s="2">
        <f t="shared" si="0"/>
        <v>0.69999999999999929</v>
      </c>
      <c r="AE47" s="138">
        <f t="shared" si="1"/>
        <v>-1.2624330527926664E-2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22.512800000000002</v>
      </c>
      <c r="Q48" s="2"/>
      <c r="T48" s="93" t="s">
        <v>103</v>
      </c>
      <c r="U48" s="88">
        <v>1.32623</v>
      </c>
      <c r="W48" s="133">
        <v>42487</v>
      </c>
      <c r="X48" s="10">
        <v>25.5</v>
      </c>
      <c r="Y48" s="10">
        <v>26.25</v>
      </c>
      <c r="Z48" s="10">
        <v>25.33</v>
      </c>
      <c r="AA48" s="10">
        <v>26.14</v>
      </c>
      <c r="AB48" s="95">
        <v>2462600</v>
      </c>
      <c r="AC48" s="10">
        <v>26.14</v>
      </c>
      <c r="AD48" s="2">
        <f t="shared" si="0"/>
        <v>0.92000000000000171</v>
      </c>
      <c r="AE48" s="138">
        <f t="shared" si="1"/>
        <v>2.5500196155355148E-2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22.302399999999999</v>
      </c>
      <c r="Q49" s="2"/>
      <c r="T49" s="93" t="s">
        <v>104</v>
      </c>
      <c r="U49" s="88" t="s">
        <v>242</v>
      </c>
      <c r="W49" s="133">
        <v>42486</v>
      </c>
      <c r="X49" s="10">
        <v>24.97</v>
      </c>
      <c r="Y49" s="10">
        <v>25.58</v>
      </c>
      <c r="Z49" s="10">
        <v>24.93</v>
      </c>
      <c r="AA49" s="10">
        <v>25.49</v>
      </c>
      <c r="AB49" s="95">
        <v>1744900</v>
      </c>
      <c r="AC49" s="10">
        <v>25.49</v>
      </c>
      <c r="AD49" s="2">
        <f t="shared" si="0"/>
        <v>0.64999999999999858</v>
      </c>
      <c r="AE49" s="138">
        <f t="shared" si="1"/>
        <v>2.4106066693451167E-2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22.091999999999999</v>
      </c>
      <c r="Q50" s="2"/>
      <c r="T50" s="93"/>
      <c r="U50" s="88"/>
      <c r="W50" s="133">
        <v>42485</v>
      </c>
      <c r="X50" s="10">
        <v>25.02</v>
      </c>
      <c r="Y50" s="10">
        <v>25.25</v>
      </c>
      <c r="Z50" s="10">
        <v>24.74</v>
      </c>
      <c r="AA50" s="10">
        <v>24.89</v>
      </c>
      <c r="AB50" s="95">
        <v>1352200</v>
      </c>
      <c r="AC50" s="10">
        <v>24.89</v>
      </c>
      <c r="AD50" s="2">
        <f t="shared" si="0"/>
        <v>0.51000000000000156</v>
      </c>
      <c r="AE50" s="138">
        <f t="shared" si="1"/>
        <v>-8.7614496216645854E-3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21.881599999999999</v>
      </c>
      <c r="Q51" s="2"/>
      <c r="T51" s="93" t="s">
        <v>105</v>
      </c>
      <c r="U51" s="88" t="s">
        <v>403</v>
      </c>
      <c r="W51" s="133">
        <v>42482</v>
      </c>
      <c r="X51" s="10">
        <v>24.81</v>
      </c>
      <c r="Y51" s="10">
        <v>25.31</v>
      </c>
      <c r="Z51" s="10">
        <v>24.81</v>
      </c>
      <c r="AA51" s="10">
        <v>25.11</v>
      </c>
      <c r="AB51" s="95">
        <v>1327400</v>
      </c>
      <c r="AC51" s="10">
        <v>25.11</v>
      </c>
      <c r="AD51" s="2">
        <f t="shared" si="0"/>
        <v>0.5</v>
      </c>
      <c r="AE51" s="138">
        <f t="shared" si="1"/>
        <v>1.7423014586709806E-2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21.671199999999999</v>
      </c>
      <c r="Q52" s="2"/>
      <c r="T52" s="93" t="s">
        <v>106</v>
      </c>
      <c r="U52" s="88" t="s">
        <v>278</v>
      </c>
      <c r="W52" s="133">
        <v>42481</v>
      </c>
      <c r="X52" s="10">
        <v>25.47</v>
      </c>
      <c r="Y52" s="10">
        <v>25.48</v>
      </c>
      <c r="Z52" s="10">
        <v>24.5</v>
      </c>
      <c r="AA52" s="10">
        <v>24.68</v>
      </c>
      <c r="AB52" s="95">
        <v>2149000</v>
      </c>
      <c r="AC52" s="10">
        <v>24.68</v>
      </c>
      <c r="AD52" s="2">
        <f t="shared" si="0"/>
        <v>0.98000000000000043</v>
      </c>
      <c r="AE52" s="138">
        <f t="shared" si="1"/>
        <v>-2.7963765261914131E-2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21.460799999999999</v>
      </c>
      <c r="Q53" s="2"/>
      <c r="T53" s="93" t="s">
        <v>107</v>
      </c>
      <c r="U53" s="90">
        <v>1770257</v>
      </c>
      <c r="W53" s="133">
        <v>42480</v>
      </c>
      <c r="X53" s="10">
        <v>24.99</v>
      </c>
      <c r="Y53" s="10">
        <v>25.65</v>
      </c>
      <c r="Z53" s="10">
        <v>24.81</v>
      </c>
      <c r="AA53" s="10">
        <v>25.39</v>
      </c>
      <c r="AB53" s="95">
        <v>1427800</v>
      </c>
      <c r="AC53" s="10">
        <v>25.39</v>
      </c>
      <c r="AD53" s="2">
        <f t="shared" si="0"/>
        <v>0.83999999999999986</v>
      </c>
      <c r="AE53" s="138">
        <f t="shared" si="1"/>
        <v>1.600640256102448E-2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21.250399999999999</v>
      </c>
      <c r="Q54" s="2"/>
      <c r="T54" s="93" t="s">
        <v>110</v>
      </c>
      <c r="U54" s="90">
        <v>2396580</v>
      </c>
      <c r="W54" s="133">
        <v>42479</v>
      </c>
      <c r="X54" s="10">
        <v>24.76</v>
      </c>
      <c r="Y54" s="10">
        <v>25.24</v>
      </c>
      <c r="Z54" s="10">
        <v>24.73</v>
      </c>
      <c r="AA54" s="10">
        <v>24.99</v>
      </c>
      <c r="AB54" s="95">
        <v>2446800</v>
      </c>
      <c r="AC54" s="10">
        <v>24.99</v>
      </c>
      <c r="AD54" s="2">
        <f t="shared" si="0"/>
        <v>0.50999999999999801</v>
      </c>
      <c r="AE54" s="138">
        <f t="shared" si="1"/>
        <v>1.297122010539109E-2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21.04</v>
      </c>
      <c r="Q55" s="2"/>
      <c r="T55" s="93" t="s">
        <v>108</v>
      </c>
      <c r="U55" s="88" t="s">
        <v>404</v>
      </c>
      <c r="W55" s="133">
        <v>42478</v>
      </c>
      <c r="X55" s="10">
        <v>24.29</v>
      </c>
      <c r="Y55" s="10">
        <v>24.67</v>
      </c>
      <c r="Z55" s="10">
        <v>24.19</v>
      </c>
      <c r="AA55" s="10">
        <v>24.67</v>
      </c>
      <c r="AB55" s="95">
        <v>1573200</v>
      </c>
      <c r="AC55" s="10">
        <v>24.67</v>
      </c>
      <c r="AD55" s="2">
        <f t="shared" si="0"/>
        <v>0.48000000000000043</v>
      </c>
      <c r="AE55" s="138">
        <f t="shared" si="1"/>
        <v>6.9387755102041648E-3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20.829599999999999</v>
      </c>
      <c r="Q56" s="2"/>
      <c r="T56" s="93" t="s">
        <v>111</v>
      </c>
      <c r="U56" s="88">
        <v>32.42</v>
      </c>
      <c r="W56" s="133">
        <v>42475</v>
      </c>
      <c r="X56" s="10">
        <v>24.34</v>
      </c>
      <c r="Y56" s="10">
        <v>24.68</v>
      </c>
      <c r="Z56" s="10">
        <v>24.13</v>
      </c>
      <c r="AA56" s="10">
        <v>24.5</v>
      </c>
      <c r="AB56" s="95">
        <v>1793300</v>
      </c>
      <c r="AC56" s="10">
        <v>24.5</v>
      </c>
      <c r="AD56" s="2">
        <f t="shared" si="0"/>
        <v>0.55000000000000071</v>
      </c>
      <c r="AE56" s="138">
        <f t="shared" si="1"/>
        <v>6.5735414954806171E-3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20.619199999999999</v>
      </c>
      <c r="Q57" s="2"/>
      <c r="T57" s="93" t="s">
        <v>112</v>
      </c>
      <c r="U57" s="88">
        <v>0.65</v>
      </c>
      <c r="W57" s="133">
        <v>42474</v>
      </c>
      <c r="X57" s="10">
        <v>25.5</v>
      </c>
      <c r="Y57" s="10">
        <v>25.67</v>
      </c>
      <c r="Z57" s="10">
        <v>24.19</v>
      </c>
      <c r="AA57" s="10">
        <v>24.34</v>
      </c>
      <c r="AB57" s="95">
        <v>3758300</v>
      </c>
      <c r="AC57" s="10">
        <v>24.34</v>
      </c>
      <c r="AD57" s="2">
        <f t="shared" si="0"/>
        <v>1.4800000000000004</v>
      </c>
      <c r="AE57" s="138">
        <f t="shared" si="1"/>
        <v>-2.1310816244471287E-2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20.408799999999999</v>
      </c>
      <c r="T58" s="93" t="s">
        <v>109</v>
      </c>
      <c r="U58" s="88" t="s">
        <v>124</v>
      </c>
      <c r="W58" s="133">
        <v>42473</v>
      </c>
      <c r="X58" s="10">
        <v>24</v>
      </c>
      <c r="Y58" s="10">
        <v>24.95</v>
      </c>
      <c r="Z58" s="10">
        <v>23.97</v>
      </c>
      <c r="AA58" s="10">
        <v>24.87</v>
      </c>
      <c r="AB58" s="95">
        <v>2224100</v>
      </c>
      <c r="AC58" s="10">
        <v>24.87</v>
      </c>
      <c r="AD58" s="2">
        <f t="shared" si="0"/>
        <v>0.98000000000000043</v>
      </c>
      <c r="AE58" s="138">
        <f t="shared" si="1"/>
        <v>5.1585623678646941E-2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20.198399999999999</v>
      </c>
      <c r="W59" s="133">
        <v>42472</v>
      </c>
      <c r="X59" s="10">
        <v>23.55</v>
      </c>
      <c r="Y59" s="10">
        <v>23.94</v>
      </c>
      <c r="Z59" s="10">
        <v>23.15</v>
      </c>
      <c r="AA59" s="10">
        <v>23.65</v>
      </c>
      <c r="AB59" s="95">
        <v>2351100</v>
      </c>
      <c r="AC59" s="10">
        <v>23.65</v>
      </c>
      <c r="AD59" s="2">
        <f t="shared" si="0"/>
        <v>0.7900000000000027</v>
      </c>
      <c r="AE59" s="138">
        <f t="shared" si="1"/>
        <v>4.2462845010615702E-3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19.988</v>
      </c>
      <c r="W60" s="133">
        <v>42471</v>
      </c>
      <c r="X60" s="10">
        <v>23.87</v>
      </c>
      <c r="Y60" s="10">
        <v>24.37</v>
      </c>
      <c r="Z60" s="10">
        <v>23.54</v>
      </c>
      <c r="AA60" s="10">
        <v>23.55</v>
      </c>
      <c r="AB60" s="95">
        <v>2615600</v>
      </c>
      <c r="AC60" s="10">
        <v>23.55</v>
      </c>
      <c r="AD60" s="2">
        <f t="shared" si="0"/>
        <v>0.83000000000000185</v>
      </c>
      <c r="AE60" s="138">
        <f t="shared" si="1"/>
        <v>-7.5853350189633018E-3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19.7776</v>
      </c>
      <c r="W61" s="133">
        <v>42468</v>
      </c>
      <c r="X61" s="10">
        <v>24.52</v>
      </c>
      <c r="Y61" s="10">
        <v>24.6</v>
      </c>
      <c r="Z61" s="10">
        <v>23.55</v>
      </c>
      <c r="AA61" s="10">
        <v>23.73</v>
      </c>
      <c r="AB61" s="95">
        <v>1879400</v>
      </c>
      <c r="AC61" s="10">
        <v>23.73</v>
      </c>
      <c r="AD61" s="2">
        <f t="shared" si="0"/>
        <v>1.0500000000000007</v>
      </c>
      <c r="AE61" s="138">
        <f t="shared" si="1"/>
        <v>-2.8653295128939771E-2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19.5672</v>
      </c>
      <c r="W62" s="133">
        <v>42467</v>
      </c>
      <c r="X62" s="10">
        <v>24.78</v>
      </c>
      <c r="Y62" s="10">
        <v>24.91</v>
      </c>
      <c r="Z62" s="10">
        <v>24.16</v>
      </c>
      <c r="AA62" s="10">
        <v>24.43</v>
      </c>
      <c r="AB62" s="95">
        <v>2677500</v>
      </c>
      <c r="AC62" s="10">
        <v>24.43</v>
      </c>
      <c r="AD62" s="2">
        <f t="shared" si="0"/>
        <v>0.75</v>
      </c>
      <c r="AE62" s="138">
        <f t="shared" si="1"/>
        <v>-2.1625951141369559E-2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19.3568</v>
      </c>
      <c r="W63" s="133">
        <v>42466</v>
      </c>
      <c r="X63" s="10">
        <v>24.77</v>
      </c>
      <c r="Y63" s="10">
        <v>25.07</v>
      </c>
      <c r="Z63" s="10">
        <v>24.58</v>
      </c>
      <c r="AA63" s="10">
        <v>24.97</v>
      </c>
      <c r="AB63" s="95">
        <v>1384300</v>
      </c>
      <c r="AC63" s="10">
        <v>24.97</v>
      </c>
      <c r="AD63" s="2">
        <f t="shared" si="0"/>
        <v>0.49000000000000199</v>
      </c>
      <c r="AE63" s="138">
        <f t="shared" si="1"/>
        <v>1.2570965125709543E-2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19.1464</v>
      </c>
      <c r="W64" s="133">
        <v>42465</v>
      </c>
      <c r="X64" s="10">
        <v>24.86</v>
      </c>
      <c r="Y64" s="10">
        <v>25.06</v>
      </c>
      <c r="Z64" s="10">
        <v>24.61</v>
      </c>
      <c r="AA64" s="10">
        <v>24.66</v>
      </c>
      <c r="AB64" s="95">
        <v>3789200</v>
      </c>
      <c r="AC64" s="10">
        <v>24.66</v>
      </c>
      <c r="AD64" s="2">
        <f t="shared" si="0"/>
        <v>0.44999999999999929</v>
      </c>
      <c r="AE64" s="138">
        <f t="shared" si="1"/>
        <v>-1.0433386837881309E-2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18.936</v>
      </c>
      <c r="W65" s="133">
        <v>42464</v>
      </c>
      <c r="X65" s="10">
        <v>25.75</v>
      </c>
      <c r="Y65" s="10">
        <v>25.75</v>
      </c>
      <c r="Z65" s="10">
        <v>24.77</v>
      </c>
      <c r="AA65" s="10">
        <v>24.92</v>
      </c>
      <c r="AB65" s="95">
        <v>3786900</v>
      </c>
      <c r="AC65" s="10">
        <v>24.92</v>
      </c>
      <c r="AD65" s="2">
        <f t="shared" si="0"/>
        <v>0.98000000000000043</v>
      </c>
      <c r="AE65" s="138">
        <f t="shared" si="1"/>
        <v>-3.3359193173002288E-2</v>
      </c>
    </row>
    <row r="66" spans="1:31" x14ac:dyDescent="0.25">
      <c r="O66" s="34"/>
      <c r="W66" s="133">
        <v>42461</v>
      </c>
      <c r="X66" s="10">
        <v>25.29</v>
      </c>
      <c r="Y66" s="10">
        <v>25.87</v>
      </c>
      <c r="Z66" s="10">
        <v>25.1</v>
      </c>
      <c r="AA66" s="10">
        <v>25.78</v>
      </c>
      <c r="AB66" s="95">
        <v>2721800</v>
      </c>
      <c r="AC66" s="10">
        <v>25.78</v>
      </c>
      <c r="AD66" s="2">
        <f t="shared" si="0"/>
        <v>0.76999999999999957</v>
      </c>
      <c r="AE66" s="138">
        <f t="shared" si="1"/>
        <v>1.0188087774294807E-2</v>
      </c>
    </row>
    <row r="67" spans="1:31" x14ac:dyDescent="0.25">
      <c r="W67" s="133">
        <v>42460</v>
      </c>
      <c r="X67" s="10">
        <v>25.24</v>
      </c>
      <c r="Y67" s="10">
        <v>25.83</v>
      </c>
      <c r="Z67" s="10">
        <v>25.23</v>
      </c>
      <c r="AA67" s="10">
        <v>25.52</v>
      </c>
      <c r="AB67" s="95">
        <v>2471500</v>
      </c>
      <c r="AC67" s="10">
        <v>25.52</v>
      </c>
      <c r="AD67" s="2">
        <f>Y67-Z67</f>
        <v>0.59999999999999787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42552</v>
      </c>
      <c r="X2" s="10">
        <v>48.57</v>
      </c>
      <c r="Y2" s="10">
        <v>49.26</v>
      </c>
      <c r="Z2" s="10">
        <v>48.47</v>
      </c>
      <c r="AA2" s="10">
        <v>48.78</v>
      </c>
      <c r="AB2" s="95">
        <v>3181300</v>
      </c>
      <c r="AC2" s="10">
        <v>48.78</v>
      </c>
      <c r="AD2" s="2">
        <f>Y2-Z2</f>
        <v>0.78999999999999915</v>
      </c>
      <c r="AE2" s="138">
        <f>AC2/AC3-1</f>
        <v>4.3236565781346048E-3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48.78</v>
      </c>
      <c r="T3" s="1">
        <v>42312</v>
      </c>
      <c r="U3" t="s">
        <v>152</v>
      </c>
      <c r="W3" s="133">
        <v>42551</v>
      </c>
      <c r="X3" s="10">
        <v>47.88</v>
      </c>
      <c r="Y3" s="10">
        <v>48.7</v>
      </c>
      <c r="Z3" s="10">
        <v>47.6</v>
      </c>
      <c r="AA3" s="10">
        <v>48.57</v>
      </c>
      <c r="AB3" s="95">
        <v>4978000</v>
      </c>
      <c r="AC3" s="10">
        <v>48.57</v>
      </c>
      <c r="AD3" s="2">
        <f t="shared" ref="AD3:AD66" si="0">Y3-Z3</f>
        <v>1.1000000000000014</v>
      </c>
      <c r="AE3" s="138">
        <f t="shared" ref="AE3:AE66" si="1">AC3/AC4-1</f>
        <v>1.5259197324414719E-2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48.78</v>
      </c>
      <c r="W4" s="133">
        <v>42550</v>
      </c>
      <c r="X4" s="10">
        <v>47.53</v>
      </c>
      <c r="Y4" s="10">
        <v>48.19</v>
      </c>
      <c r="Z4" s="10">
        <v>47.53</v>
      </c>
      <c r="AA4" s="10">
        <v>47.84</v>
      </c>
      <c r="AB4" s="95">
        <v>4270600</v>
      </c>
      <c r="AC4" s="10">
        <v>47.84</v>
      </c>
      <c r="AD4" s="2">
        <f t="shared" si="0"/>
        <v>0.65999999999999659</v>
      </c>
      <c r="AE4" s="138">
        <f t="shared" si="1"/>
        <v>1.873935264054527E-2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42549</v>
      </c>
      <c r="X5" s="10">
        <v>45.67</v>
      </c>
      <c r="Y5" s="10">
        <v>46.96</v>
      </c>
      <c r="Z5" s="10">
        <v>45.57</v>
      </c>
      <c r="AA5" s="10">
        <v>46.96</v>
      </c>
      <c r="AB5" s="95">
        <v>5266700</v>
      </c>
      <c r="AC5" s="10">
        <v>46.96</v>
      </c>
      <c r="AD5" s="2">
        <f t="shared" si="0"/>
        <v>1.3900000000000006</v>
      </c>
      <c r="AE5" s="138">
        <f t="shared" si="1"/>
        <v>4.1703637976929997E-2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42548</v>
      </c>
      <c r="X6" s="10">
        <v>45.85</v>
      </c>
      <c r="Y6" s="10">
        <v>45.96</v>
      </c>
      <c r="Z6" s="10">
        <v>44.83</v>
      </c>
      <c r="AA6" s="10">
        <v>45.08</v>
      </c>
      <c r="AB6" s="95">
        <v>6297100</v>
      </c>
      <c r="AC6" s="10">
        <v>45.08</v>
      </c>
      <c r="AD6" s="2">
        <f t="shared" si="0"/>
        <v>1.1300000000000026</v>
      </c>
      <c r="AE6" s="138">
        <f t="shared" si="1"/>
        <v>-3.0746076112663889E-2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42545</v>
      </c>
      <c r="X7" s="10">
        <v>47.1</v>
      </c>
      <c r="Y7" s="10">
        <v>48.16</v>
      </c>
      <c r="Z7" s="10">
        <v>46.27</v>
      </c>
      <c r="AA7" s="10">
        <v>46.51</v>
      </c>
      <c r="AB7" s="95">
        <v>8470500</v>
      </c>
      <c r="AC7" s="10">
        <v>46.51</v>
      </c>
      <c r="AD7" s="2">
        <f t="shared" si="0"/>
        <v>1.8899999999999935</v>
      </c>
      <c r="AE7" s="138">
        <f t="shared" si="1"/>
        <v>-5.9644156894460232E-2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42544</v>
      </c>
      <c r="X8" s="10">
        <v>49.02</v>
      </c>
      <c r="Y8" s="10">
        <v>49.49</v>
      </c>
      <c r="Z8" s="10">
        <v>48.99</v>
      </c>
      <c r="AA8" s="10">
        <v>49.46</v>
      </c>
      <c r="AB8" s="95">
        <v>3091700</v>
      </c>
      <c r="AC8" s="10">
        <v>49.46</v>
      </c>
      <c r="AD8" s="2">
        <f t="shared" si="0"/>
        <v>0.5</v>
      </c>
      <c r="AE8" s="138">
        <f t="shared" si="1"/>
        <v>1.8114450391107484E-2</v>
      </c>
    </row>
    <row r="9" spans="1:41" x14ac:dyDescent="0.25">
      <c r="O9" s="11" t="s">
        <v>253</v>
      </c>
      <c r="Q9" s="138">
        <f>IF(Q2=0, 0, Q8/Q6)</f>
        <v>0</v>
      </c>
      <c r="W9" s="133">
        <v>42543</v>
      </c>
      <c r="X9" s="10">
        <v>48.51</v>
      </c>
      <c r="Y9" s="10">
        <v>49.06</v>
      </c>
      <c r="Z9" s="10">
        <v>48.43</v>
      </c>
      <c r="AA9" s="10">
        <v>48.58</v>
      </c>
      <c r="AB9" s="95">
        <v>3230600</v>
      </c>
      <c r="AC9" s="10">
        <v>48.58</v>
      </c>
      <c r="AD9" s="2">
        <f t="shared" si="0"/>
        <v>0.63000000000000256</v>
      </c>
      <c r="AE9" s="138">
        <f t="shared" si="1"/>
        <v>1.4430014430013571E-3</v>
      </c>
    </row>
    <row r="10" spans="1:41" x14ac:dyDescent="0.25">
      <c r="O10" s="11" t="s">
        <v>252</v>
      </c>
      <c r="P10" s="34"/>
      <c r="Q10" s="2">
        <f>M36</f>
        <v>75.019999999999982</v>
      </c>
      <c r="W10" s="133">
        <v>42542</v>
      </c>
      <c r="X10" s="10">
        <v>48.88</v>
      </c>
      <c r="Y10" s="10">
        <v>48.96</v>
      </c>
      <c r="Z10" s="10">
        <v>48.23</v>
      </c>
      <c r="AA10" s="10">
        <v>48.51</v>
      </c>
      <c r="AB10" s="95">
        <v>3423100</v>
      </c>
      <c r="AC10" s="10">
        <v>48.51</v>
      </c>
      <c r="AD10" s="2">
        <f t="shared" si="0"/>
        <v>0.73000000000000398</v>
      </c>
      <c r="AE10" s="138">
        <f t="shared" si="1"/>
        <v>-2.0571898786257981E-3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1.6199999999999999E-2</v>
      </c>
      <c r="W11" s="133">
        <v>42541</v>
      </c>
      <c r="X11" s="10">
        <v>48.85</v>
      </c>
      <c r="Y11" s="10">
        <v>49.21</v>
      </c>
      <c r="Z11" s="10">
        <v>48.51</v>
      </c>
      <c r="AA11" s="10">
        <v>48.61</v>
      </c>
      <c r="AB11" s="95">
        <v>3318900</v>
      </c>
      <c r="AC11" s="10">
        <v>48.61</v>
      </c>
      <c r="AD11" s="2">
        <f t="shared" si="0"/>
        <v>0.70000000000000284</v>
      </c>
      <c r="AE11" s="138">
        <f t="shared" si="1"/>
        <v>4.9617531527808012E-3</v>
      </c>
    </row>
    <row r="12" spans="1:41" x14ac:dyDescent="0.25">
      <c r="W12" s="133">
        <v>42538</v>
      </c>
      <c r="X12" s="10">
        <v>48.7</v>
      </c>
      <c r="Y12" s="10">
        <v>48.92</v>
      </c>
      <c r="Z12" s="10">
        <v>48.27</v>
      </c>
      <c r="AA12" s="10">
        <v>48.37</v>
      </c>
      <c r="AB12" s="95">
        <v>8023600</v>
      </c>
      <c r="AC12" s="10">
        <v>48.37</v>
      </c>
      <c r="AD12" s="2">
        <f t="shared" si="0"/>
        <v>0.64999999999999858</v>
      </c>
      <c r="AE12" s="138">
        <f t="shared" si="1"/>
        <v>-7.1839080459770166E-3</v>
      </c>
    </row>
    <row r="13" spans="1:41" x14ac:dyDescent="0.25">
      <c r="W13" s="133">
        <v>42537</v>
      </c>
      <c r="X13" s="10">
        <v>48.26</v>
      </c>
      <c r="Y13" s="10">
        <v>48.78</v>
      </c>
      <c r="Z13" s="10">
        <v>47.89</v>
      </c>
      <c r="AA13" s="10">
        <v>48.72</v>
      </c>
      <c r="AB13" s="95">
        <v>3182300</v>
      </c>
      <c r="AC13" s="10">
        <v>48.72</v>
      </c>
      <c r="AD13" s="2">
        <f t="shared" si="0"/>
        <v>0.89000000000000057</v>
      </c>
      <c r="AE13" s="138">
        <f t="shared" si="1"/>
        <v>5.3652496904663671E-3</v>
      </c>
    </row>
    <row r="14" spans="1:41" x14ac:dyDescent="0.25">
      <c r="W14" s="133">
        <v>42536</v>
      </c>
      <c r="X14" s="10">
        <v>48.31</v>
      </c>
      <c r="Y14" s="10">
        <v>49.08</v>
      </c>
      <c r="Z14" s="10">
        <v>47.95</v>
      </c>
      <c r="AA14" s="10">
        <v>48.46</v>
      </c>
      <c r="AB14" s="95">
        <v>3602300</v>
      </c>
      <c r="AC14" s="10">
        <v>48.46</v>
      </c>
      <c r="AD14" s="2">
        <f t="shared" si="0"/>
        <v>1.1299999999999955</v>
      </c>
      <c r="AE14" s="138">
        <f t="shared" si="1"/>
        <v>8.3229296712441503E-3</v>
      </c>
    </row>
    <row r="15" spans="1:41" x14ac:dyDescent="0.25">
      <c r="W15" s="133">
        <v>42535</v>
      </c>
      <c r="X15" s="10">
        <v>47.61</v>
      </c>
      <c r="Y15" s="10">
        <v>48.12</v>
      </c>
      <c r="Z15" s="10">
        <v>47.36</v>
      </c>
      <c r="AA15" s="10">
        <v>48.06</v>
      </c>
      <c r="AB15" s="95">
        <v>3589300</v>
      </c>
      <c r="AC15" s="10">
        <v>48.06</v>
      </c>
      <c r="AD15" s="2">
        <f t="shared" si="0"/>
        <v>0.75999999999999801</v>
      </c>
      <c r="AE15" s="138">
        <f t="shared" si="1"/>
        <v>6.9138906348209517E-3</v>
      </c>
    </row>
    <row r="16" spans="1:41" x14ac:dyDescent="0.25">
      <c r="W16" s="133">
        <v>42534</v>
      </c>
      <c r="X16" s="10">
        <v>47.72</v>
      </c>
      <c r="Y16" s="10">
        <v>48.03</v>
      </c>
      <c r="Z16" s="10">
        <v>47.47</v>
      </c>
      <c r="AA16" s="10">
        <v>47.73</v>
      </c>
      <c r="AB16" s="95">
        <v>3772000</v>
      </c>
      <c r="AC16" s="10">
        <v>47.73</v>
      </c>
      <c r="AD16" s="2">
        <f t="shared" si="0"/>
        <v>0.56000000000000227</v>
      </c>
      <c r="AE16" s="138">
        <f t="shared" si="1"/>
        <v>-4.5881126173098474E-3</v>
      </c>
    </row>
    <row r="17" spans="1:31" x14ac:dyDescent="0.25">
      <c r="W17" s="133">
        <v>42531</v>
      </c>
      <c r="X17" s="10">
        <v>48.59</v>
      </c>
      <c r="Y17" s="10">
        <v>48.67</v>
      </c>
      <c r="Z17" s="10">
        <v>47.94</v>
      </c>
      <c r="AA17" s="10">
        <v>47.95</v>
      </c>
      <c r="AB17" s="95">
        <v>4735000</v>
      </c>
      <c r="AC17" s="10">
        <v>47.95</v>
      </c>
      <c r="AD17" s="2">
        <f t="shared" si="0"/>
        <v>0.73000000000000398</v>
      </c>
      <c r="AE17" s="138">
        <f t="shared" si="1"/>
        <v>-2.0629084967320188E-2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42530</v>
      </c>
      <c r="X18" s="10">
        <v>48.65</v>
      </c>
      <c r="Y18" s="10">
        <v>49.03</v>
      </c>
      <c r="Z18" s="10">
        <v>48.44</v>
      </c>
      <c r="AA18" s="10">
        <v>48.96</v>
      </c>
      <c r="AB18" s="95">
        <v>2569300</v>
      </c>
      <c r="AC18" s="10">
        <v>48.96</v>
      </c>
      <c r="AD18" s="2">
        <f t="shared" si="0"/>
        <v>0.59000000000000341</v>
      </c>
      <c r="AE18" s="138">
        <f t="shared" si="1"/>
        <v>-4.0832993058381728E-4</v>
      </c>
    </row>
    <row r="19" spans="1:31" x14ac:dyDescent="0.25">
      <c r="G19" s="2"/>
      <c r="W19" s="133">
        <v>42529</v>
      </c>
      <c r="X19" s="10">
        <v>49.04</v>
      </c>
      <c r="Y19" s="10">
        <v>49.46</v>
      </c>
      <c r="Z19" s="10">
        <v>48.77</v>
      </c>
      <c r="AA19" s="10">
        <v>48.98</v>
      </c>
      <c r="AB19" s="95">
        <v>3460500</v>
      </c>
      <c r="AC19" s="10">
        <v>48.98</v>
      </c>
      <c r="AD19" s="2">
        <f t="shared" si="0"/>
        <v>0.68999999999999773</v>
      </c>
      <c r="AE19" s="138">
        <f t="shared" si="1"/>
        <v>2.4559967253376946E-3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42528</v>
      </c>
      <c r="X20" s="10">
        <v>48.21</v>
      </c>
      <c r="Y20" s="10">
        <v>49.2</v>
      </c>
      <c r="Z20" s="10">
        <v>48.21</v>
      </c>
      <c r="AA20" s="10">
        <v>48.86</v>
      </c>
      <c r="AB20" s="95">
        <v>4169900</v>
      </c>
      <c r="AC20" s="10">
        <v>48.86</v>
      </c>
      <c r="AD20" s="2">
        <f t="shared" si="0"/>
        <v>0.99000000000000199</v>
      </c>
      <c r="AE20" s="138">
        <f t="shared" si="1"/>
        <v>1.6645859342488523E-2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42527</v>
      </c>
      <c r="X21" s="10">
        <v>48.01</v>
      </c>
      <c r="Y21" s="10">
        <v>48.16</v>
      </c>
      <c r="Z21" s="10">
        <v>47.87</v>
      </c>
      <c r="AA21" s="10">
        <v>48.06</v>
      </c>
      <c r="AB21" s="95">
        <v>5026600</v>
      </c>
      <c r="AC21" s="10">
        <v>48.06</v>
      </c>
      <c r="AD21" s="2">
        <f t="shared" si="0"/>
        <v>0.28999999999999915</v>
      </c>
      <c r="AE21" s="138">
        <f t="shared" si="1"/>
        <v>2.085070892410279E-3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42524</v>
      </c>
      <c r="X22" s="10">
        <v>47.88</v>
      </c>
      <c r="Y22" s="10">
        <v>48.01</v>
      </c>
      <c r="Z22" s="10">
        <v>46.95</v>
      </c>
      <c r="AA22" s="10">
        <v>47.96</v>
      </c>
      <c r="AB22" s="95">
        <v>3564600</v>
      </c>
      <c r="AC22" s="10">
        <v>47.96</v>
      </c>
      <c r="AD22" s="2">
        <f t="shared" si="0"/>
        <v>1.0599999999999952</v>
      </c>
      <c r="AE22" s="138">
        <f t="shared" si="1"/>
        <v>-8.3333333333335258E-4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42523</v>
      </c>
      <c r="X23" s="10">
        <v>47.9</v>
      </c>
      <c r="Y23" s="10">
        <v>48</v>
      </c>
      <c r="Z23" s="10">
        <v>47.58</v>
      </c>
      <c r="AA23" s="10">
        <v>48</v>
      </c>
      <c r="AB23" s="95">
        <v>2843400</v>
      </c>
      <c r="AC23" s="10">
        <v>48</v>
      </c>
      <c r="AD23" s="2">
        <f t="shared" si="0"/>
        <v>0.42000000000000171</v>
      </c>
      <c r="AE23" s="138">
        <f t="shared" si="1"/>
        <v>1.4604631754642217E-3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42522</v>
      </c>
      <c r="X24" s="10">
        <v>47.69</v>
      </c>
      <c r="Y24" s="10">
        <v>48</v>
      </c>
      <c r="Z24" s="10">
        <v>47.3</v>
      </c>
      <c r="AA24" s="10">
        <v>47.93</v>
      </c>
      <c r="AB24" s="95">
        <v>3158500</v>
      </c>
      <c r="AC24" s="10">
        <v>47.93</v>
      </c>
      <c r="AD24" s="2">
        <f t="shared" si="0"/>
        <v>0.70000000000000284</v>
      </c>
      <c r="AE24" s="138">
        <f t="shared" si="1"/>
        <v>5.0325015726568889E-3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42521</v>
      </c>
      <c r="X25" s="10">
        <v>47.69</v>
      </c>
      <c r="Y25" s="10">
        <v>48.15</v>
      </c>
      <c r="Z25" s="10">
        <v>47.17</v>
      </c>
      <c r="AA25" s="10">
        <v>47.69</v>
      </c>
      <c r="AB25" s="95">
        <v>3410700</v>
      </c>
      <c r="AC25" s="10">
        <v>47.69</v>
      </c>
      <c r="AD25" s="2">
        <f t="shared" si="0"/>
        <v>0.97999999999999687</v>
      </c>
      <c r="AE25" s="138">
        <f t="shared" si="1"/>
        <v>-1.4656616415410495E-3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42517</v>
      </c>
      <c r="X26" s="10">
        <v>47.73</v>
      </c>
      <c r="Y26" s="10">
        <v>48</v>
      </c>
      <c r="Z26" s="10">
        <v>47.51</v>
      </c>
      <c r="AA26" s="10">
        <v>47.76</v>
      </c>
      <c r="AB26" s="95">
        <v>2012300</v>
      </c>
      <c r="AC26" s="10">
        <v>47.76</v>
      </c>
      <c r="AD26" s="2">
        <f t="shared" si="0"/>
        <v>0.49000000000000199</v>
      </c>
      <c r="AE26" s="138">
        <f t="shared" si="1"/>
        <v>8.3822296730917678E-4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42516</v>
      </c>
      <c r="X27" s="10">
        <v>47.9</v>
      </c>
      <c r="Y27" s="10">
        <v>48</v>
      </c>
      <c r="Z27" s="10">
        <v>47.52</v>
      </c>
      <c r="AA27" s="10">
        <v>47.72</v>
      </c>
      <c r="AB27" s="95">
        <v>2568700</v>
      </c>
      <c r="AC27" s="10">
        <v>47.72</v>
      </c>
      <c r="AD27" s="2">
        <f t="shared" si="0"/>
        <v>0.47999999999999687</v>
      </c>
      <c r="AE27" s="138" t="e">
        <f t="shared" si="1"/>
        <v>#DIV/0!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42516</v>
      </c>
      <c r="X28" s="10" t="s">
        <v>190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42515</v>
      </c>
      <c r="X29" s="10">
        <v>47.85</v>
      </c>
      <c r="Y29" s="10">
        <v>48.19</v>
      </c>
      <c r="Z29" s="10">
        <v>47.78</v>
      </c>
      <c r="AA29" s="10">
        <v>47.88</v>
      </c>
      <c r="AB29" s="95">
        <v>3549300</v>
      </c>
      <c r="AC29" s="10">
        <v>47.69</v>
      </c>
      <c r="AD29" s="2">
        <f t="shared" si="0"/>
        <v>0.40999999999999659</v>
      </c>
      <c r="AE29" s="138">
        <f t="shared" si="1"/>
        <v>-2.0964360587016895E-4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42514</v>
      </c>
      <c r="X30" s="10">
        <v>47.72</v>
      </c>
      <c r="Y30" s="10">
        <v>48.3</v>
      </c>
      <c r="Z30" s="10">
        <v>47.68</v>
      </c>
      <c r="AA30" s="10">
        <v>47.89</v>
      </c>
      <c r="AB30" s="95">
        <v>4559800</v>
      </c>
      <c r="AC30" s="10">
        <v>47.7</v>
      </c>
      <c r="AD30" s="2">
        <f t="shared" si="0"/>
        <v>0.61999999999999744</v>
      </c>
      <c r="AE30" s="138">
        <f t="shared" si="1"/>
        <v>8.2435003170577836E-3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42513</v>
      </c>
      <c r="X31" s="10">
        <v>46.95</v>
      </c>
      <c r="Y31" s="10">
        <v>47.75</v>
      </c>
      <c r="Z31" s="10">
        <v>46.85</v>
      </c>
      <c r="AA31" s="10">
        <v>47.5</v>
      </c>
      <c r="AB31" s="95">
        <v>3941400</v>
      </c>
      <c r="AC31" s="10">
        <v>47.31</v>
      </c>
      <c r="AD31" s="2">
        <f t="shared" si="0"/>
        <v>0.89999999999999858</v>
      </c>
      <c r="AE31" s="138">
        <f t="shared" si="1"/>
        <v>7.6677316293929376E-3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42510</v>
      </c>
      <c r="X32" s="10">
        <v>47.5</v>
      </c>
      <c r="Y32" s="10">
        <v>47.67</v>
      </c>
      <c r="Z32" s="10">
        <v>47.02</v>
      </c>
      <c r="AA32" s="10">
        <v>47.14</v>
      </c>
      <c r="AB32" s="95">
        <v>3310800</v>
      </c>
      <c r="AC32" s="10">
        <v>46.95</v>
      </c>
      <c r="AD32" s="2">
        <f t="shared" si="0"/>
        <v>0.64999999999999858</v>
      </c>
      <c r="AE32" s="138">
        <f t="shared" si="1"/>
        <v>-6.3856960408670282E-4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42509</v>
      </c>
      <c r="X33" s="10">
        <v>46.96</v>
      </c>
      <c r="Y33" s="10">
        <v>47.23</v>
      </c>
      <c r="Z33" s="10">
        <v>46.5</v>
      </c>
      <c r="AA33" s="10">
        <v>47.17</v>
      </c>
      <c r="AB33" s="95">
        <v>3242000</v>
      </c>
      <c r="AC33" s="10">
        <v>46.98</v>
      </c>
      <c r="AD33" s="2">
        <f t="shared" si="0"/>
        <v>0.72999999999999687</v>
      </c>
      <c r="AE33" s="138">
        <f t="shared" si="1"/>
        <v>1.0654165778818392E-3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42508</v>
      </c>
      <c r="X34" s="10">
        <v>47.26</v>
      </c>
      <c r="Y34" s="10">
        <v>47.46</v>
      </c>
      <c r="Z34" s="10">
        <v>46.57</v>
      </c>
      <c r="AA34" s="10">
        <v>47.12</v>
      </c>
      <c r="AB34" s="95">
        <v>5900900</v>
      </c>
      <c r="AC34" s="10">
        <v>46.93</v>
      </c>
      <c r="AD34" s="2">
        <f t="shared" si="0"/>
        <v>0.89000000000000057</v>
      </c>
      <c r="AE34" s="138">
        <f t="shared" si="1"/>
        <v>-8.0321285140563248E-3</v>
      </c>
    </row>
    <row r="35" spans="1:31" x14ac:dyDescent="0.25">
      <c r="W35" s="133">
        <v>42507</v>
      </c>
      <c r="X35" s="10">
        <v>47.95</v>
      </c>
      <c r="Y35" s="10">
        <v>48.21</v>
      </c>
      <c r="Z35" s="10">
        <v>47.29</v>
      </c>
      <c r="AA35" s="10">
        <v>47.5</v>
      </c>
      <c r="AB35" s="95">
        <v>4522400</v>
      </c>
      <c r="AC35" s="10">
        <v>47.31</v>
      </c>
      <c r="AD35" s="2">
        <f t="shared" si="0"/>
        <v>0.92000000000000171</v>
      </c>
      <c r="AE35" s="138">
        <f t="shared" si="1"/>
        <v>-9.2146596858638796E-3</v>
      </c>
    </row>
    <row r="36" spans="1:31" x14ac:dyDescent="0.25">
      <c r="L36" t="s">
        <v>255</v>
      </c>
      <c r="M36" s="2">
        <f>M50+K50-F50</f>
        <v>75.019999999999982</v>
      </c>
      <c r="W36" s="133">
        <v>42506</v>
      </c>
      <c r="X36" s="10">
        <v>47.58</v>
      </c>
      <c r="Y36" s="10">
        <v>48.08</v>
      </c>
      <c r="Z36" s="10">
        <v>47.41</v>
      </c>
      <c r="AA36" s="10">
        <v>47.94</v>
      </c>
      <c r="AB36" s="95">
        <v>3872000</v>
      </c>
      <c r="AC36" s="10">
        <v>47.75</v>
      </c>
      <c r="AD36" s="2">
        <f t="shared" si="0"/>
        <v>0.67000000000000171</v>
      </c>
      <c r="AE36" s="138">
        <f t="shared" si="1"/>
        <v>9.5137420718816035E-3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42503</v>
      </c>
      <c r="X37" s="10">
        <v>48.55</v>
      </c>
      <c r="Y37" s="10">
        <v>48.79</v>
      </c>
      <c r="Z37" s="10">
        <v>47.06</v>
      </c>
      <c r="AA37" s="10">
        <v>47.49</v>
      </c>
      <c r="AB37" s="95">
        <v>6597600</v>
      </c>
      <c r="AC37" s="10">
        <v>47.3</v>
      </c>
      <c r="AD37" s="2">
        <f t="shared" si="0"/>
        <v>1.7299999999999969</v>
      </c>
      <c r="AE37" s="138">
        <f t="shared" si="1"/>
        <v>-2.171664943123075E-2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42502</v>
      </c>
      <c r="X38" s="10">
        <v>48.6</v>
      </c>
      <c r="Y38" s="10">
        <v>48.74</v>
      </c>
      <c r="Z38" s="10">
        <v>48.26</v>
      </c>
      <c r="AA38" s="10">
        <v>48.54</v>
      </c>
      <c r="AB38" s="95">
        <v>3699400</v>
      </c>
      <c r="AC38" s="10">
        <v>48.35</v>
      </c>
      <c r="AD38" s="2">
        <f t="shared" si="0"/>
        <v>0.48000000000000398</v>
      </c>
      <c r="AE38" s="138">
        <f t="shared" si="1"/>
        <v>2.6959767731231654E-3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42501</v>
      </c>
      <c r="X39" s="10">
        <v>49.09</v>
      </c>
      <c r="Y39" s="10">
        <v>49.09</v>
      </c>
      <c r="Z39" s="10">
        <v>48.29</v>
      </c>
      <c r="AA39" s="10">
        <v>48.41</v>
      </c>
      <c r="AB39" s="95">
        <v>5693000</v>
      </c>
      <c r="AC39" s="10">
        <v>48.22</v>
      </c>
      <c r="AD39" s="2">
        <f t="shared" si="0"/>
        <v>0.80000000000000426</v>
      </c>
      <c r="AE39" s="138">
        <f t="shared" si="1"/>
        <v>-1.5315499285276646E-2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42500</v>
      </c>
      <c r="X40" s="10">
        <v>47.98</v>
      </c>
      <c r="Y40" s="10">
        <v>49.18</v>
      </c>
      <c r="Z40" s="10">
        <v>47.82</v>
      </c>
      <c r="AA40" s="10">
        <v>49.17</v>
      </c>
      <c r="AB40" s="95">
        <v>6567500</v>
      </c>
      <c r="AC40" s="10">
        <v>48.97</v>
      </c>
      <c r="AD40" s="2">
        <f t="shared" si="0"/>
        <v>1.3599999999999994</v>
      </c>
      <c r="AE40" s="138">
        <f t="shared" si="1"/>
        <v>2.8133529288263626E-2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42499</v>
      </c>
      <c r="X41" s="10">
        <v>47.19</v>
      </c>
      <c r="Y41" s="10">
        <v>47.99</v>
      </c>
      <c r="Z41" s="10">
        <v>47.19</v>
      </c>
      <c r="AA41" s="10">
        <v>47.82</v>
      </c>
      <c r="AB41" s="95">
        <v>5135600</v>
      </c>
      <c r="AC41" s="10">
        <v>47.63</v>
      </c>
      <c r="AD41" s="2">
        <f t="shared" si="0"/>
        <v>0.80000000000000426</v>
      </c>
      <c r="AE41" s="138">
        <f t="shared" si="1"/>
        <v>1.6648879402348049E-2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42496</v>
      </c>
      <c r="X42" s="10">
        <v>46.75</v>
      </c>
      <c r="Y42" s="10">
        <v>47.06</v>
      </c>
      <c r="Z42" s="10">
        <v>46.41</v>
      </c>
      <c r="AA42" s="10">
        <v>47.04</v>
      </c>
      <c r="AB42" s="95">
        <v>5507300</v>
      </c>
      <c r="AC42" s="10">
        <v>46.85</v>
      </c>
      <c r="AD42" s="2">
        <f t="shared" si="0"/>
        <v>0.65000000000000568</v>
      </c>
      <c r="AE42" s="138">
        <f t="shared" si="1"/>
        <v>2.7825342465754854E-3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53.658000000000008</v>
      </c>
      <c r="Q43" s="34"/>
      <c r="R43" s="34"/>
      <c r="T43" s="128" t="s">
        <v>98</v>
      </c>
      <c r="U43" s="98">
        <v>48.57</v>
      </c>
      <c r="W43" s="133">
        <v>42495</v>
      </c>
      <c r="X43" s="10">
        <v>46.63</v>
      </c>
      <c r="Y43" s="10">
        <v>47.2</v>
      </c>
      <c r="Z43" s="10">
        <v>46.41</v>
      </c>
      <c r="AA43" s="10">
        <v>46.91</v>
      </c>
      <c r="AB43" s="95">
        <v>5608600</v>
      </c>
      <c r="AC43" s="10">
        <v>46.72</v>
      </c>
      <c r="AD43" s="2">
        <f t="shared" si="0"/>
        <v>0.79000000000000625</v>
      </c>
      <c r="AE43" s="138">
        <f t="shared" si="1"/>
        <v>4.9473004947300225E-3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53.170200000000008</v>
      </c>
      <c r="Q44" s="34"/>
      <c r="R44" s="34"/>
      <c r="T44" s="93" t="s">
        <v>99</v>
      </c>
      <c r="U44" s="88">
        <v>48.57</v>
      </c>
      <c r="W44" s="133">
        <v>42494</v>
      </c>
      <c r="X44" s="10">
        <v>46.34</v>
      </c>
      <c r="Y44" s="10">
        <v>46.81</v>
      </c>
      <c r="Z44" s="10">
        <v>46.07</v>
      </c>
      <c r="AA44" s="10">
        <v>46.68</v>
      </c>
      <c r="AB44" s="95">
        <v>3541500</v>
      </c>
      <c r="AC44" s="10">
        <v>46.49</v>
      </c>
      <c r="AD44" s="2">
        <f t="shared" si="0"/>
        <v>0.74000000000000199</v>
      </c>
      <c r="AE44" s="138">
        <f t="shared" si="1"/>
        <v>1.2922679302176387E-3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52.682400000000001</v>
      </c>
      <c r="Q45" s="34"/>
      <c r="R45" s="34"/>
      <c r="T45" s="93" t="s">
        <v>100</v>
      </c>
      <c r="U45" s="88" t="s">
        <v>405</v>
      </c>
      <c r="W45" s="133">
        <v>42493</v>
      </c>
      <c r="X45" s="10">
        <v>46.81</v>
      </c>
      <c r="Y45" s="10">
        <v>47.11</v>
      </c>
      <c r="Z45" s="10">
        <v>46.48</v>
      </c>
      <c r="AA45" s="10">
        <v>46.61</v>
      </c>
      <c r="AB45" s="95">
        <v>5685100</v>
      </c>
      <c r="AC45" s="10">
        <v>46.43</v>
      </c>
      <c r="AD45" s="2">
        <f t="shared" si="0"/>
        <v>0.63000000000000256</v>
      </c>
      <c r="AE45" s="138">
        <f t="shared" si="1"/>
        <v>-1.1917429240263955E-2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52.194600000000001</v>
      </c>
      <c r="Q46" s="83"/>
      <c r="R46" s="34"/>
      <c r="T46" s="93" t="s">
        <v>101</v>
      </c>
      <c r="U46" s="88" t="s">
        <v>406</v>
      </c>
      <c r="W46" s="133">
        <v>42492</v>
      </c>
      <c r="X46" s="10">
        <v>46.21</v>
      </c>
      <c r="Y46" s="10">
        <v>47.4</v>
      </c>
      <c r="Z46" s="10">
        <v>45.84</v>
      </c>
      <c r="AA46" s="10">
        <v>47.18</v>
      </c>
      <c r="AB46" s="95">
        <v>8044400</v>
      </c>
      <c r="AC46" s="10">
        <v>46.99</v>
      </c>
      <c r="AD46" s="2">
        <f t="shared" si="0"/>
        <v>1.5599999999999952</v>
      </c>
      <c r="AE46" s="138">
        <f t="shared" si="1"/>
        <v>3.5934744268077745E-2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51.706800000000001</v>
      </c>
      <c r="Q47" s="83"/>
      <c r="R47" s="34"/>
      <c r="T47" s="93" t="s">
        <v>102</v>
      </c>
      <c r="U47" s="88">
        <v>54.93</v>
      </c>
      <c r="W47" s="133">
        <v>42489</v>
      </c>
      <c r="X47" s="10">
        <v>45.89</v>
      </c>
      <c r="Y47" s="10">
        <v>46.9</v>
      </c>
      <c r="Z47" s="10">
        <v>44.96</v>
      </c>
      <c r="AA47" s="10">
        <v>45.54</v>
      </c>
      <c r="AB47" s="95">
        <v>14456700</v>
      </c>
      <c r="AC47" s="10">
        <v>45.36</v>
      </c>
      <c r="AD47" s="2">
        <f t="shared" si="0"/>
        <v>1.9399999999999977</v>
      </c>
      <c r="AE47" s="138">
        <f t="shared" si="1"/>
        <v>4.8786127167629978E-2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51.219000000000001</v>
      </c>
      <c r="Q48" s="83"/>
      <c r="R48" s="34"/>
      <c r="T48" s="93" t="s">
        <v>103</v>
      </c>
      <c r="U48" s="88">
        <v>1.20018</v>
      </c>
      <c r="W48" s="133">
        <v>42488</v>
      </c>
      <c r="X48" s="10">
        <v>44.24</v>
      </c>
      <c r="Y48" s="10">
        <v>44.32</v>
      </c>
      <c r="Z48" s="10">
        <v>43.2</v>
      </c>
      <c r="AA48" s="10">
        <v>43.42</v>
      </c>
      <c r="AB48" s="95">
        <v>5722500</v>
      </c>
      <c r="AC48" s="10">
        <v>43.25</v>
      </c>
      <c r="AD48" s="2">
        <f t="shared" si="0"/>
        <v>1.1199999999999974</v>
      </c>
      <c r="AE48" s="138">
        <f t="shared" si="1"/>
        <v>-2.5681459788240657E-2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50.731200000000001</v>
      </c>
      <c r="Q49" s="83"/>
      <c r="R49" s="34"/>
      <c r="T49" s="93" t="s">
        <v>123</v>
      </c>
      <c r="U49" s="88" t="s">
        <v>231</v>
      </c>
      <c r="W49" s="133">
        <v>42487</v>
      </c>
      <c r="X49" s="10">
        <v>44.46</v>
      </c>
      <c r="Y49" s="10">
        <v>44.72</v>
      </c>
      <c r="Z49" s="10">
        <v>44.11</v>
      </c>
      <c r="AA49" s="10">
        <v>44.57</v>
      </c>
      <c r="AB49" s="95">
        <v>5450100</v>
      </c>
      <c r="AC49" s="10">
        <v>44.39</v>
      </c>
      <c r="AD49" s="2">
        <f t="shared" si="0"/>
        <v>0.60999999999999943</v>
      </c>
      <c r="AE49" s="138">
        <f t="shared" si="1"/>
        <v>4.0714770413934342E-3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50.243400000000001</v>
      </c>
      <c r="Q50" s="83"/>
      <c r="R50" s="34"/>
      <c r="T50" s="93"/>
      <c r="U50" s="88"/>
      <c r="W50" s="133">
        <v>42486</v>
      </c>
      <c r="X50" s="10">
        <v>44.08</v>
      </c>
      <c r="Y50" s="10">
        <v>44.63</v>
      </c>
      <c r="Z50" s="10">
        <v>43.99</v>
      </c>
      <c r="AA50" s="10">
        <v>44.39</v>
      </c>
      <c r="AB50" s="95">
        <v>5065500</v>
      </c>
      <c r="AC50" s="10">
        <v>44.21</v>
      </c>
      <c r="AD50" s="2">
        <f t="shared" si="0"/>
        <v>0.64000000000000057</v>
      </c>
      <c r="AE50" s="138">
        <f t="shared" si="1"/>
        <v>7.7501709596536905E-3</v>
      </c>
    </row>
    <row r="51" spans="1:31" x14ac:dyDescent="0.25">
      <c r="G51" s="2"/>
      <c r="O51" s="83">
        <v>1.02</v>
      </c>
      <c r="P51" s="83">
        <f t="shared" si="5"/>
        <v>49.755600000000001</v>
      </c>
      <c r="Q51" s="83"/>
      <c r="R51" s="34"/>
      <c r="T51" s="93" t="s">
        <v>105</v>
      </c>
      <c r="U51" s="88" t="s">
        <v>407</v>
      </c>
      <c r="W51" s="133">
        <v>42485</v>
      </c>
      <c r="X51" s="10">
        <v>44.36</v>
      </c>
      <c r="Y51" s="10">
        <v>44.43</v>
      </c>
      <c r="Z51" s="10">
        <v>43.9</v>
      </c>
      <c r="AA51" s="10">
        <v>44.04</v>
      </c>
      <c r="AB51" s="95">
        <v>4556500</v>
      </c>
      <c r="AC51" s="10">
        <v>43.87</v>
      </c>
      <c r="AD51" s="2">
        <f t="shared" si="0"/>
        <v>0.53000000000000114</v>
      </c>
      <c r="AE51" s="138">
        <f t="shared" si="1"/>
        <v>-7.0167496604799373E-3</v>
      </c>
    </row>
    <row r="52" spans="1:31" x14ac:dyDescent="0.25">
      <c r="O52" s="83">
        <v>1.01</v>
      </c>
      <c r="P52" s="83">
        <f t="shared" si="5"/>
        <v>49.267800000000001</v>
      </c>
      <c r="Q52" s="83"/>
      <c r="R52" s="34"/>
      <c r="T52" s="93" t="s">
        <v>106</v>
      </c>
      <c r="U52" s="88" t="s">
        <v>191</v>
      </c>
      <c r="W52" s="133">
        <v>42482</v>
      </c>
      <c r="X52" s="10">
        <v>44.28</v>
      </c>
      <c r="Y52" s="10">
        <v>45</v>
      </c>
      <c r="Z52" s="10">
        <v>44.06</v>
      </c>
      <c r="AA52" s="10">
        <v>44.36</v>
      </c>
      <c r="AB52" s="95">
        <v>3268500</v>
      </c>
      <c r="AC52" s="10">
        <v>44.18</v>
      </c>
      <c r="AD52" s="2">
        <f t="shared" si="0"/>
        <v>0.93999999999999773</v>
      </c>
      <c r="AE52" s="138">
        <f t="shared" si="1"/>
        <v>-2.7088036117380865E-3</v>
      </c>
    </row>
    <row r="53" spans="1:31" x14ac:dyDescent="0.25">
      <c r="O53" s="83">
        <v>1</v>
      </c>
      <c r="P53" s="83">
        <f t="shared" si="5"/>
        <v>48.78</v>
      </c>
      <c r="Q53" s="83"/>
      <c r="R53" s="34"/>
      <c r="T53" s="93" t="s">
        <v>107</v>
      </c>
      <c r="U53" s="90">
        <v>3186987</v>
      </c>
      <c r="W53" s="133">
        <v>42481</v>
      </c>
      <c r="X53" s="10">
        <v>44.6</v>
      </c>
      <c r="Y53" s="10">
        <v>44.87</v>
      </c>
      <c r="Z53" s="10">
        <v>44.33</v>
      </c>
      <c r="AA53" s="10">
        <v>44.48</v>
      </c>
      <c r="AB53" s="95">
        <v>4252600</v>
      </c>
      <c r="AC53" s="10">
        <v>44.3</v>
      </c>
      <c r="AD53" s="2">
        <f t="shared" si="0"/>
        <v>0.53999999999999915</v>
      </c>
      <c r="AE53" s="138">
        <f t="shared" si="1"/>
        <v>-3.1503150315032036E-3</v>
      </c>
    </row>
    <row r="54" spans="1:31" x14ac:dyDescent="0.25">
      <c r="O54" s="83">
        <v>0.99</v>
      </c>
      <c r="P54" s="83">
        <f t="shared" si="5"/>
        <v>48.292200000000001</v>
      </c>
      <c r="Q54" s="83"/>
      <c r="R54" s="34"/>
      <c r="T54" s="93" t="s">
        <v>110</v>
      </c>
      <c r="U54" s="90">
        <v>5603650</v>
      </c>
      <c r="W54" s="133">
        <v>42480</v>
      </c>
      <c r="X54" s="10">
        <v>44.92</v>
      </c>
      <c r="Y54" s="10">
        <v>45</v>
      </c>
      <c r="Z54" s="10">
        <v>44.43</v>
      </c>
      <c r="AA54" s="10">
        <v>44.62</v>
      </c>
      <c r="AB54" s="95">
        <v>5954200</v>
      </c>
      <c r="AC54" s="10">
        <v>44.44</v>
      </c>
      <c r="AD54" s="2">
        <f t="shared" si="0"/>
        <v>0.57000000000000028</v>
      </c>
      <c r="AE54" s="138">
        <f t="shared" si="1"/>
        <v>-5.5940926381741196E-3</v>
      </c>
    </row>
    <row r="55" spans="1:31" x14ac:dyDescent="0.25">
      <c r="O55" s="83">
        <v>0.98</v>
      </c>
      <c r="P55" s="83">
        <f t="shared" si="5"/>
        <v>47.804400000000001</v>
      </c>
      <c r="Q55" s="83"/>
      <c r="T55" s="93" t="s">
        <v>108</v>
      </c>
      <c r="U55" s="88" t="s">
        <v>408</v>
      </c>
      <c r="W55" s="133">
        <v>42479</v>
      </c>
      <c r="X55" s="10">
        <v>44.95</v>
      </c>
      <c r="Y55" s="10">
        <v>45.11</v>
      </c>
      <c r="Z55" s="10">
        <v>44.16</v>
      </c>
      <c r="AA55" s="10">
        <v>44.87</v>
      </c>
      <c r="AB55" s="95">
        <v>8251900</v>
      </c>
      <c r="AC55" s="10">
        <v>44.69</v>
      </c>
      <c r="AD55" s="2">
        <f t="shared" si="0"/>
        <v>0.95000000000000284</v>
      </c>
      <c r="AE55" s="138">
        <f t="shared" si="1"/>
        <v>4.4772778150869996E-4</v>
      </c>
    </row>
    <row r="56" spans="1:31" x14ac:dyDescent="0.25">
      <c r="O56" s="83">
        <v>0.97</v>
      </c>
      <c r="P56" s="83">
        <f t="shared" si="5"/>
        <v>47.316600000000001</v>
      </c>
      <c r="Q56" s="83"/>
      <c r="T56" s="93" t="s">
        <v>111</v>
      </c>
      <c r="U56" s="88">
        <v>39.15</v>
      </c>
      <c r="W56" s="133">
        <v>42478</v>
      </c>
      <c r="X56" s="10">
        <v>44</v>
      </c>
      <c r="Y56" s="10">
        <v>45.19</v>
      </c>
      <c r="Z56" s="10">
        <v>44</v>
      </c>
      <c r="AA56" s="10">
        <v>44.85</v>
      </c>
      <c r="AB56" s="95">
        <v>10003000</v>
      </c>
      <c r="AC56" s="10">
        <v>44.67</v>
      </c>
      <c r="AD56" s="2">
        <f t="shared" si="0"/>
        <v>1.1899999999999977</v>
      </c>
      <c r="AE56" s="138">
        <f t="shared" si="1"/>
        <v>1.1778029445073779E-2</v>
      </c>
    </row>
    <row r="57" spans="1:31" x14ac:dyDescent="0.25">
      <c r="O57" s="83">
        <v>0.96</v>
      </c>
      <c r="P57" s="83">
        <f t="shared" si="5"/>
        <v>46.828800000000001</v>
      </c>
      <c r="Q57" s="83"/>
      <c r="T57" s="93" t="s">
        <v>112</v>
      </c>
      <c r="U57" s="88">
        <v>1.25</v>
      </c>
      <c r="W57" s="133">
        <v>42475</v>
      </c>
      <c r="X57" s="10">
        <v>44.25</v>
      </c>
      <c r="Y57" s="10">
        <v>44.74</v>
      </c>
      <c r="Z57" s="10">
        <v>43.67</v>
      </c>
      <c r="AA57" s="10">
        <v>44.33</v>
      </c>
      <c r="AB57" s="95">
        <v>42417300</v>
      </c>
      <c r="AC57" s="10">
        <v>44.15</v>
      </c>
      <c r="AD57" s="2">
        <f t="shared" si="0"/>
        <v>1.0700000000000003</v>
      </c>
      <c r="AE57" s="138">
        <f t="shared" si="1"/>
        <v>3.1810952056350317E-3</v>
      </c>
    </row>
    <row r="58" spans="1:31" x14ac:dyDescent="0.25">
      <c r="O58" s="83">
        <v>0.95</v>
      </c>
      <c r="P58" s="83">
        <f t="shared" si="5"/>
        <v>46.341000000000001</v>
      </c>
      <c r="Q58" s="83"/>
      <c r="T58" s="93" t="s">
        <v>109</v>
      </c>
      <c r="U58" s="88" t="s">
        <v>409</v>
      </c>
      <c r="W58" s="133">
        <v>42474</v>
      </c>
      <c r="X58" s="10">
        <v>44.42</v>
      </c>
      <c r="Y58" s="10">
        <v>44.65</v>
      </c>
      <c r="Z58" s="10">
        <v>43.89</v>
      </c>
      <c r="AA58" s="10">
        <v>44.19</v>
      </c>
      <c r="AB58" s="95">
        <v>6431600</v>
      </c>
      <c r="AC58" s="10">
        <v>44.01</v>
      </c>
      <c r="AD58" s="2">
        <f t="shared" si="0"/>
        <v>0.75999999999999801</v>
      </c>
      <c r="AE58" s="138">
        <f t="shared" si="1"/>
        <v>-8.1135902636916279E-3</v>
      </c>
    </row>
    <row r="59" spans="1:31" x14ac:dyDescent="0.25">
      <c r="O59" s="83">
        <v>0.94</v>
      </c>
      <c r="P59" s="83">
        <f t="shared" si="5"/>
        <v>45.853200000000001</v>
      </c>
      <c r="Q59" s="83"/>
      <c r="W59" s="133">
        <v>42473</v>
      </c>
      <c r="X59" s="10">
        <v>44.24</v>
      </c>
      <c r="Y59" s="10">
        <v>44.67</v>
      </c>
      <c r="Z59" s="10">
        <v>43.97</v>
      </c>
      <c r="AA59" s="10">
        <v>44.55</v>
      </c>
      <c r="AB59" s="95">
        <v>4808000</v>
      </c>
      <c r="AC59" s="10">
        <v>44.37</v>
      </c>
      <c r="AD59" s="2">
        <f t="shared" si="0"/>
        <v>0.70000000000000284</v>
      </c>
      <c r="AE59" s="138">
        <f t="shared" si="1"/>
        <v>1.6727772685609432E-2</v>
      </c>
    </row>
    <row r="60" spans="1:31" x14ac:dyDescent="0.25">
      <c r="O60" s="83">
        <v>0.93</v>
      </c>
      <c r="P60" s="83">
        <f t="shared" si="5"/>
        <v>45.365400000000001</v>
      </c>
      <c r="Q60" s="83"/>
      <c r="W60" s="133">
        <v>42472</v>
      </c>
      <c r="X60" s="10">
        <v>43.94</v>
      </c>
      <c r="Y60" s="10">
        <v>43.98</v>
      </c>
      <c r="Z60" s="10">
        <v>43.11</v>
      </c>
      <c r="AA60" s="10">
        <v>43.81</v>
      </c>
      <c r="AB60" s="95">
        <v>5061700</v>
      </c>
      <c r="AC60" s="10">
        <v>43.64</v>
      </c>
      <c r="AD60" s="2">
        <f t="shared" si="0"/>
        <v>0.86999999999999744</v>
      </c>
      <c r="AE60" s="138">
        <f t="shared" si="1"/>
        <v>1.1470520761642788E-3</v>
      </c>
    </row>
    <row r="61" spans="1:31" x14ac:dyDescent="0.25">
      <c r="O61" s="83">
        <v>0.92</v>
      </c>
      <c r="P61" s="83">
        <f t="shared" si="5"/>
        <v>44.877600000000001</v>
      </c>
      <c r="Q61" s="83"/>
      <c r="W61" s="133">
        <v>42471</v>
      </c>
      <c r="X61" s="10">
        <v>43.97</v>
      </c>
      <c r="Y61" s="10">
        <v>44.58</v>
      </c>
      <c r="Z61" s="10">
        <v>43.74</v>
      </c>
      <c r="AA61" s="10">
        <v>43.76</v>
      </c>
      <c r="AB61" s="95">
        <v>4761800</v>
      </c>
      <c r="AC61" s="10">
        <v>43.59</v>
      </c>
      <c r="AD61" s="2">
        <f t="shared" si="0"/>
        <v>0.83999999999999631</v>
      </c>
      <c r="AE61" s="138">
        <f t="shared" si="1"/>
        <v>-1.8319212273871788E-3</v>
      </c>
    </row>
    <row r="62" spans="1:31" x14ac:dyDescent="0.25">
      <c r="O62" s="83">
        <v>0.91</v>
      </c>
      <c r="P62" s="83">
        <f t="shared" si="5"/>
        <v>44.389800000000001</v>
      </c>
      <c r="Q62" s="83"/>
      <c r="W62" s="133">
        <v>42468</v>
      </c>
      <c r="X62" s="10">
        <v>44.24</v>
      </c>
      <c r="Y62" s="10">
        <v>44.74</v>
      </c>
      <c r="Z62" s="10">
        <v>43.57</v>
      </c>
      <c r="AA62" s="10">
        <v>43.84</v>
      </c>
      <c r="AB62" s="95">
        <v>6082500</v>
      </c>
      <c r="AC62" s="10">
        <v>43.67</v>
      </c>
      <c r="AD62" s="2">
        <f t="shared" si="0"/>
        <v>1.1700000000000017</v>
      </c>
      <c r="AE62" s="138">
        <f t="shared" si="1"/>
        <v>0</v>
      </c>
    </row>
    <row r="63" spans="1:31" x14ac:dyDescent="0.25">
      <c r="O63" s="83">
        <v>0.9</v>
      </c>
      <c r="P63" s="83">
        <f t="shared" si="5"/>
        <v>43.902000000000001</v>
      </c>
      <c r="Q63" s="83"/>
      <c r="W63" s="133">
        <v>42467</v>
      </c>
      <c r="X63" s="10">
        <v>44.25</v>
      </c>
      <c r="Y63" s="10">
        <v>44.27</v>
      </c>
      <c r="Z63" s="10">
        <v>43.41</v>
      </c>
      <c r="AA63" s="10">
        <v>43.84</v>
      </c>
      <c r="AB63" s="95">
        <v>11054000</v>
      </c>
      <c r="AC63" s="10">
        <v>43.67</v>
      </c>
      <c r="AD63" s="2">
        <f t="shared" si="0"/>
        <v>0.86000000000000654</v>
      </c>
      <c r="AE63" s="138">
        <f t="shared" si="1"/>
        <v>-1.7547806524184528E-2</v>
      </c>
    </row>
    <row r="64" spans="1:31" x14ac:dyDescent="0.25">
      <c r="O64" s="34"/>
      <c r="W64" s="133">
        <v>42466</v>
      </c>
      <c r="X64" s="10">
        <v>44.87</v>
      </c>
      <c r="Y64" s="10">
        <v>44.98</v>
      </c>
      <c r="Z64" s="10">
        <v>44.47</v>
      </c>
      <c r="AA64" s="10">
        <v>44.63</v>
      </c>
      <c r="AB64" s="95">
        <v>5864400</v>
      </c>
      <c r="AC64" s="10">
        <v>44.45</v>
      </c>
      <c r="AD64" s="2">
        <f t="shared" si="0"/>
        <v>0.50999999999999801</v>
      </c>
      <c r="AE64" s="138">
        <f t="shared" si="1"/>
        <v>-3.1397174254317317E-3</v>
      </c>
    </row>
    <row r="65" spans="15:31" x14ac:dyDescent="0.25">
      <c r="W65" s="133">
        <v>42465</v>
      </c>
      <c r="X65" s="10">
        <v>44.91</v>
      </c>
      <c r="Y65" s="10">
        <v>45.19</v>
      </c>
      <c r="Z65" s="10">
        <v>44.58</v>
      </c>
      <c r="AA65" s="10">
        <v>44.77</v>
      </c>
      <c r="AB65" s="95">
        <v>5218800</v>
      </c>
      <c r="AC65" s="10">
        <v>44.59</v>
      </c>
      <c r="AD65" s="2">
        <f t="shared" si="0"/>
        <v>0.60999999999999943</v>
      </c>
      <c r="AE65" s="138">
        <f t="shared" si="1"/>
        <v>-1.3058875608676357E-2</v>
      </c>
    </row>
    <row r="66" spans="15:31" x14ac:dyDescent="0.25">
      <c r="W66" s="133">
        <v>42464</v>
      </c>
      <c r="X66" s="10">
        <v>45.54</v>
      </c>
      <c r="Y66" s="10">
        <v>45.57</v>
      </c>
      <c r="Z66" s="10">
        <v>45.07</v>
      </c>
      <c r="AA66" s="10">
        <v>45.36</v>
      </c>
      <c r="AB66" s="95">
        <v>5755900</v>
      </c>
      <c r="AC66" s="10">
        <v>45.18</v>
      </c>
      <c r="AD66" s="2">
        <f t="shared" si="0"/>
        <v>0.5</v>
      </c>
      <c r="AE66" s="138">
        <f t="shared" si="1"/>
        <v>-3.9682539682539542E-3</v>
      </c>
    </row>
    <row r="67" spans="15:31" x14ac:dyDescent="0.25">
      <c r="W67" s="133">
        <v>42461</v>
      </c>
      <c r="X67" s="10">
        <v>43.86</v>
      </c>
      <c r="Y67" s="10">
        <v>45.57</v>
      </c>
      <c r="Z67" s="10">
        <v>43.76</v>
      </c>
      <c r="AA67" s="10">
        <v>45.54</v>
      </c>
      <c r="AB67" s="95">
        <v>6709300</v>
      </c>
      <c r="AC67" s="10">
        <v>45.36</v>
      </c>
      <c r="AD67" s="2">
        <f>Y67-Z67</f>
        <v>1.8100000000000023</v>
      </c>
      <c r="AE67" s="138">
        <f>AC67/AC68-1</f>
        <v>2.8338245295851383E-2</v>
      </c>
    </row>
    <row r="68" spans="15:31" x14ac:dyDescent="0.25">
      <c r="W68" s="133">
        <v>42460</v>
      </c>
      <c r="X68" s="10">
        <v>44.44</v>
      </c>
      <c r="Y68" s="10">
        <v>44.6</v>
      </c>
      <c r="Z68" s="10">
        <v>44.16</v>
      </c>
      <c r="AA68" s="10">
        <v>44.29</v>
      </c>
      <c r="AB68" s="95">
        <v>6020500</v>
      </c>
      <c r="AC68" s="10">
        <v>44.11</v>
      </c>
      <c r="AD68" s="2">
        <f>Y68-Z68</f>
        <v>0.44000000000000483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42552</v>
      </c>
      <c r="X2" s="10">
        <v>49.53</v>
      </c>
      <c r="Y2" s="10">
        <v>50.26</v>
      </c>
      <c r="Z2" s="10">
        <v>49.16</v>
      </c>
      <c r="AA2" s="10">
        <v>50.08</v>
      </c>
      <c r="AB2" s="95">
        <v>1868200</v>
      </c>
      <c r="AC2" s="10">
        <v>50.08</v>
      </c>
      <c r="AD2" s="2">
        <f>Y2-Z2</f>
        <v>1.1000000000000014</v>
      </c>
      <c r="AE2" s="138">
        <f>AC2/AC3-1</f>
        <v>1.2126111560226471E-2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50.08</v>
      </c>
      <c r="T3" s="1">
        <v>42312</v>
      </c>
      <c r="U3" t="s">
        <v>152</v>
      </c>
      <c r="W3" s="133">
        <v>42551</v>
      </c>
      <c r="X3" s="10">
        <v>48.47</v>
      </c>
      <c r="Y3" s="10">
        <v>49.48</v>
      </c>
      <c r="Z3" s="10">
        <v>48.02</v>
      </c>
      <c r="AA3" s="10">
        <v>49.48</v>
      </c>
      <c r="AB3" s="95">
        <v>2665700</v>
      </c>
      <c r="AC3" s="10">
        <v>49.48</v>
      </c>
      <c r="AD3" s="2">
        <f t="shared" ref="AD3:AD66" si="0">Y3-Z3</f>
        <v>1.4599999999999937</v>
      </c>
      <c r="AE3" s="138">
        <f t="shared" ref="AE3:AE66" si="1">AC3/AC4-1</f>
        <v>2.1891780256092508E-2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50.08</v>
      </c>
      <c r="W4" s="133">
        <v>42550</v>
      </c>
      <c r="X4" s="10">
        <v>48.01</v>
      </c>
      <c r="Y4" s="10">
        <v>48.9</v>
      </c>
      <c r="Z4" s="10">
        <v>47.78</v>
      </c>
      <c r="AA4" s="10">
        <v>48.42</v>
      </c>
      <c r="AB4" s="95">
        <v>2963800</v>
      </c>
      <c r="AC4" s="10">
        <v>48.42</v>
      </c>
      <c r="AD4" s="2">
        <f t="shared" si="0"/>
        <v>1.1199999999999974</v>
      </c>
      <c r="AE4" s="138">
        <f t="shared" si="1"/>
        <v>2.0657672849915709E-2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42549</v>
      </c>
      <c r="X5" s="10">
        <v>46.8</v>
      </c>
      <c r="Y5" s="10">
        <v>47.57</v>
      </c>
      <c r="Z5" s="10">
        <v>46.77</v>
      </c>
      <c r="AA5" s="10">
        <v>47.44</v>
      </c>
      <c r="AB5" s="95">
        <v>2560500</v>
      </c>
      <c r="AC5" s="10">
        <v>47.44</v>
      </c>
      <c r="AD5" s="2">
        <f t="shared" si="0"/>
        <v>0.79999999999999716</v>
      </c>
      <c r="AE5" s="138">
        <f t="shared" si="1"/>
        <v>2.7062134661182125E-2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42548</v>
      </c>
      <c r="X6" s="10">
        <v>47.14</v>
      </c>
      <c r="Y6" s="10">
        <v>47.19</v>
      </c>
      <c r="Z6" s="10">
        <v>45.26</v>
      </c>
      <c r="AA6" s="10">
        <v>46.19</v>
      </c>
      <c r="AB6" s="95">
        <v>3293400</v>
      </c>
      <c r="AC6" s="10">
        <v>46.19</v>
      </c>
      <c r="AD6" s="2">
        <f t="shared" si="0"/>
        <v>1.9299999999999997</v>
      </c>
      <c r="AE6" s="138">
        <f t="shared" si="1"/>
        <v>-2.9825666876706625E-2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42545</v>
      </c>
      <c r="X7" s="10">
        <v>48.4</v>
      </c>
      <c r="Y7" s="10">
        <v>49.2</v>
      </c>
      <c r="Z7" s="10">
        <v>47.5</v>
      </c>
      <c r="AA7" s="10">
        <v>47.61</v>
      </c>
      <c r="AB7" s="95">
        <v>5627000</v>
      </c>
      <c r="AC7" s="10">
        <v>47.61</v>
      </c>
      <c r="AD7" s="2">
        <f t="shared" si="0"/>
        <v>1.7000000000000028</v>
      </c>
      <c r="AE7" s="138">
        <f t="shared" si="1"/>
        <v>-6.3164108618654069E-2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42544</v>
      </c>
      <c r="X8" s="10">
        <v>51.37</v>
      </c>
      <c r="Y8" s="10">
        <v>51.58</v>
      </c>
      <c r="Z8" s="10">
        <v>50.58</v>
      </c>
      <c r="AA8" s="10">
        <v>50.82</v>
      </c>
      <c r="AB8" s="95">
        <v>3141000</v>
      </c>
      <c r="AC8" s="10">
        <v>50.82</v>
      </c>
      <c r="AD8" s="2">
        <f t="shared" si="0"/>
        <v>1</v>
      </c>
      <c r="AE8" s="138">
        <f t="shared" si="1"/>
        <v>3.9370078740152969E-4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253</v>
      </c>
      <c r="Q9" s="138">
        <f>IF(Q2=0, 0, Q8/Q6)</f>
        <v>0</v>
      </c>
      <c r="W9" s="133">
        <v>42543</v>
      </c>
      <c r="X9" s="10">
        <v>50.4</v>
      </c>
      <c r="Y9" s="10">
        <v>51.49</v>
      </c>
      <c r="Z9" s="10">
        <v>50.31</v>
      </c>
      <c r="AA9" s="10">
        <v>50.8</v>
      </c>
      <c r="AB9" s="95">
        <v>3417300</v>
      </c>
      <c r="AC9" s="10">
        <v>50.8</v>
      </c>
      <c r="AD9" s="2">
        <f t="shared" si="0"/>
        <v>1.1799999999999997</v>
      </c>
      <c r="AE9" s="138">
        <f t="shared" si="1"/>
        <v>2.7635215159889093E-3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252</v>
      </c>
      <c r="P10" s="34"/>
      <c r="Q10" s="2">
        <f>M35</f>
        <v>745.43999999999505</v>
      </c>
      <c r="W10" s="133">
        <v>42542</v>
      </c>
      <c r="X10" s="10">
        <v>50.33</v>
      </c>
      <c r="Y10" s="10">
        <v>50.74</v>
      </c>
      <c r="Z10" s="10">
        <v>49.89</v>
      </c>
      <c r="AA10" s="10">
        <v>50.66</v>
      </c>
      <c r="AB10" s="95">
        <v>2960300</v>
      </c>
      <c r="AC10" s="10">
        <v>50.66</v>
      </c>
      <c r="AD10" s="2">
        <f t="shared" si="0"/>
        <v>0.85000000000000142</v>
      </c>
      <c r="AE10" s="138">
        <f t="shared" si="1"/>
        <v>1.2390087929656124E-2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42541</v>
      </c>
      <c r="X11" s="10">
        <v>50.89</v>
      </c>
      <c r="Y11" s="10">
        <v>51.08</v>
      </c>
      <c r="Z11" s="10">
        <v>50.01</v>
      </c>
      <c r="AA11" s="10">
        <v>50.04</v>
      </c>
      <c r="AB11" s="95">
        <v>2350100</v>
      </c>
      <c r="AC11" s="10">
        <v>50.04</v>
      </c>
      <c r="AD11" s="2">
        <f t="shared" si="0"/>
        <v>1.0700000000000003</v>
      </c>
      <c r="AE11" s="138">
        <f t="shared" si="1"/>
        <v>1.4008405043026695E-3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42538</v>
      </c>
      <c r="X12" s="10">
        <v>49.1</v>
      </c>
      <c r="Y12" s="10">
        <v>50.09</v>
      </c>
      <c r="Z12" s="10">
        <v>48.85</v>
      </c>
      <c r="AA12" s="10">
        <v>49.97</v>
      </c>
      <c r="AB12" s="95">
        <v>2761600</v>
      </c>
      <c r="AC12" s="10">
        <v>49.97</v>
      </c>
      <c r="AD12" s="2">
        <f t="shared" si="0"/>
        <v>1.240000000000002</v>
      </c>
      <c r="AE12" s="138">
        <f t="shared" si="1"/>
        <v>1.7926257893664532E-2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42537</v>
      </c>
      <c r="X13" s="10">
        <v>49.63</v>
      </c>
      <c r="Y13" s="10">
        <v>49.94</v>
      </c>
      <c r="Z13" s="10">
        <v>48.85</v>
      </c>
      <c r="AA13" s="10">
        <v>49.09</v>
      </c>
      <c r="AB13" s="95">
        <v>2784900</v>
      </c>
      <c r="AC13" s="10">
        <v>49.09</v>
      </c>
      <c r="AD13" s="2">
        <f t="shared" si="0"/>
        <v>1.0899999999999963</v>
      </c>
      <c r="AE13" s="138">
        <f t="shared" si="1"/>
        <v>-1.5838011226944615E-2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42536</v>
      </c>
      <c r="X14" s="10">
        <v>49.73</v>
      </c>
      <c r="Y14" s="10">
        <v>50.92</v>
      </c>
      <c r="Z14" s="10">
        <v>49.69</v>
      </c>
      <c r="AA14" s="10">
        <v>49.88</v>
      </c>
      <c r="AB14" s="95">
        <v>2854500</v>
      </c>
      <c r="AC14" s="10">
        <v>49.88</v>
      </c>
      <c r="AD14" s="2">
        <f t="shared" si="0"/>
        <v>1.230000000000004</v>
      </c>
      <c r="AE14" s="138">
        <f t="shared" si="1"/>
        <v>9.3079724807769715E-3</v>
      </c>
    </row>
    <row r="15" spans="1:43" x14ac:dyDescent="0.25">
      <c r="W15" s="133">
        <v>42535</v>
      </c>
      <c r="X15" s="10">
        <v>49.28</v>
      </c>
      <c r="Y15" s="10">
        <v>49.97</v>
      </c>
      <c r="Z15" s="10">
        <v>48.77</v>
      </c>
      <c r="AA15" s="10">
        <v>49.42</v>
      </c>
      <c r="AB15" s="95">
        <v>3993100</v>
      </c>
      <c r="AC15" s="10">
        <v>49.42</v>
      </c>
      <c r="AD15" s="2">
        <f t="shared" si="0"/>
        <v>1.1999999999999957</v>
      </c>
      <c r="AE15" s="138">
        <f t="shared" si="1"/>
        <v>-5.0332192470303738E-3</v>
      </c>
    </row>
    <row r="16" spans="1:43" x14ac:dyDescent="0.25">
      <c r="W16" s="133">
        <v>42534</v>
      </c>
      <c r="X16" s="10">
        <v>49.65</v>
      </c>
      <c r="Y16" s="10">
        <v>50.16</v>
      </c>
      <c r="Z16" s="10">
        <v>49.5</v>
      </c>
      <c r="AA16" s="10">
        <v>49.67</v>
      </c>
      <c r="AB16" s="95">
        <v>4262400</v>
      </c>
      <c r="AC16" s="10">
        <v>49.67</v>
      </c>
      <c r="AD16" s="2">
        <f t="shared" si="0"/>
        <v>0.65999999999999659</v>
      </c>
      <c r="AE16" s="138">
        <f t="shared" si="1"/>
        <v>-3.4109149277689044E-3</v>
      </c>
    </row>
    <row r="17" spans="1:31" x14ac:dyDescent="0.25">
      <c r="B17" s="1"/>
      <c r="C17" s="4"/>
      <c r="W17" s="133">
        <v>42531</v>
      </c>
      <c r="X17" s="10">
        <v>50</v>
      </c>
      <c r="Y17" s="10">
        <v>50.49</v>
      </c>
      <c r="Z17" s="10">
        <v>49.76</v>
      </c>
      <c r="AA17" s="10">
        <v>49.84</v>
      </c>
      <c r="AB17" s="95">
        <v>3801900</v>
      </c>
      <c r="AC17" s="10">
        <v>49.84</v>
      </c>
      <c r="AD17" s="2">
        <f t="shared" si="0"/>
        <v>0.73000000000000398</v>
      </c>
      <c r="AE17" s="138">
        <f t="shared" si="1"/>
        <v>-1.7737485218762283E-2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42530</v>
      </c>
      <c r="X18" s="10">
        <v>50.33</v>
      </c>
      <c r="Y18" s="10">
        <v>50.87</v>
      </c>
      <c r="Z18" s="10">
        <v>49.8</v>
      </c>
      <c r="AA18" s="10">
        <v>50.74</v>
      </c>
      <c r="AB18" s="95">
        <v>4607600</v>
      </c>
      <c r="AC18" s="10">
        <v>50.74</v>
      </c>
      <c r="AD18" s="2">
        <f t="shared" si="0"/>
        <v>1.0700000000000003</v>
      </c>
      <c r="AE18" s="138">
        <f t="shared" si="1"/>
        <v>1.38148805999605E-3</v>
      </c>
    </row>
    <row r="19" spans="1:31" x14ac:dyDescent="0.25">
      <c r="G19" s="2"/>
      <c r="W19" s="133">
        <v>42529</v>
      </c>
      <c r="X19" s="10">
        <v>50.86</v>
      </c>
      <c r="Y19" s="10">
        <v>50.9</v>
      </c>
      <c r="Z19" s="10">
        <v>50.3</v>
      </c>
      <c r="AA19" s="10">
        <v>50.67</v>
      </c>
      <c r="AB19" s="95">
        <v>6343800</v>
      </c>
      <c r="AC19" s="10">
        <v>50.67</v>
      </c>
      <c r="AD19" s="2">
        <f t="shared" si="0"/>
        <v>0.60000000000000142</v>
      </c>
      <c r="AE19" s="138">
        <f t="shared" si="1"/>
        <v>-3.5398230088495852E-3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42528</v>
      </c>
      <c r="X20" s="10">
        <v>49.17</v>
      </c>
      <c r="Y20" s="10">
        <v>50.97</v>
      </c>
      <c r="Z20" s="10">
        <v>49.16</v>
      </c>
      <c r="AA20" s="10">
        <v>50.85</v>
      </c>
      <c r="AB20" s="95">
        <v>6019400</v>
      </c>
      <c r="AC20" s="10">
        <v>50.85</v>
      </c>
      <c r="AD20" s="2">
        <f t="shared" si="0"/>
        <v>1.8100000000000023</v>
      </c>
      <c r="AE20" s="138">
        <f t="shared" si="1"/>
        <v>2.5408348457350183E-2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42527</v>
      </c>
      <c r="X21" s="10">
        <v>48.45</v>
      </c>
      <c r="Y21" s="10">
        <v>49.88</v>
      </c>
      <c r="Z21" s="10">
        <v>48.16</v>
      </c>
      <c r="AA21" s="10">
        <v>49.59</v>
      </c>
      <c r="AB21" s="95">
        <v>5452700</v>
      </c>
      <c r="AC21" s="10">
        <v>49.59</v>
      </c>
      <c r="AD21" s="2">
        <f t="shared" si="0"/>
        <v>1.720000000000006</v>
      </c>
      <c r="AE21" s="138">
        <f t="shared" si="1"/>
        <v>2.3529411764705799E-2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42524</v>
      </c>
      <c r="X22" s="10">
        <v>46.88</v>
      </c>
      <c r="Y22" s="10">
        <v>49.02</v>
      </c>
      <c r="Z22" s="10">
        <v>46.88</v>
      </c>
      <c r="AA22" s="10">
        <v>48.45</v>
      </c>
      <c r="AB22" s="95">
        <v>7114800</v>
      </c>
      <c r="AC22" s="10">
        <v>48.45</v>
      </c>
      <c r="AD22" s="2">
        <f t="shared" si="0"/>
        <v>2.1400000000000006</v>
      </c>
      <c r="AE22" s="138">
        <f t="shared" si="1"/>
        <v>1.9785308356135678E-2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42523</v>
      </c>
      <c r="X23" s="10">
        <v>45.42</v>
      </c>
      <c r="Y23" s="10">
        <v>47.83</v>
      </c>
      <c r="Z23" s="10">
        <v>45.3</v>
      </c>
      <c r="AA23" s="10">
        <v>47.51</v>
      </c>
      <c r="AB23" s="95">
        <v>9362600</v>
      </c>
      <c r="AC23" s="10">
        <v>47.51</v>
      </c>
      <c r="AD23" s="2">
        <f t="shared" si="0"/>
        <v>2.5300000000000011</v>
      </c>
      <c r="AE23" s="138">
        <f t="shared" si="1"/>
        <v>4.3029637760702455E-2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42522</v>
      </c>
      <c r="X24" s="10">
        <v>42.72</v>
      </c>
      <c r="Y24" s="10">
        <v>46</v>
      </c>
      <c r="Z24" s="10">
        <v>42.72</v>
      </c>
      <c r="AA24" s="10">
        <v>45.55</v>
      </c>
      <c r="AB24" s="95">
        <v>16510200</v>
      </c>
      <c r="AC24" s="10">
        <v>45.55</v>
      </c>
      <c r="AD24" s="2">
        <f t="shared" si="0"/>
        <v>3.2800000000000011</v>
      </c>
      <c r="AE24" s="138">
        <f t="shared" si="1"/>
        <v>6.6245318352059934E-2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42521</v>
      </c>
      <c r="X25" s="10">
        <v>41.66</v>
      </c>
      <c r="Y25" s="10">
        <v>42.93</v>
      </c>
      <c r="Z25" s="10">
        <v>41.41</v>
      </c>
      <c r="AA25" s="10">
        <v>42.72</v>
      </c>
      <c r="AB25" s="95">
        <v>9845500</v>
      </c>
      <c r="AC25" s="10">
        <v>42.72</v>
      </c>
      <c r="AD25" s="2">
        <f t="shared" si="0"/>
        <v>1.5200000000000031</v>
      </c>
      <c r="AE25" s="138">
        <f t="shared" si="1"/>
        <v>2.2254127781766053E-2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42517</v>
      </c>
      <c r="X26" s="10">
        <v>41.94</v>
      </c>
      <c r="Y26" s="10">
        <v>42.08</v>
      </c>
      <c r="Z26" s="10">
        <v>41.55</v>
      </c>
      <c r="AA26" s="10">
        <v>41.79</v>
      </c>
      <c r="AB26" s="95">
        <v>2931800</v>
      </c>
      <c r="AC26" s="10">
        <v>41.79</v>
      </c>
      <c r="AD26" s="2">
        <f t="shared" si="0"/>
        <v>0.53000000000000114</v>
      </c>
      <c r="AE26" s="138">
        <f t="shared" si="1"/>
        <v>-7.1736011477763206E-4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42516</v>
      </c>
      <c r="X27" s="10">
        <v>42.34</v>
      </c>
      <c r="Y27" s="10">
        <v>42.6</v>
      </c>
      <c r="Z27" s="10">
        <v>41.48</v>
      </c>
      <c r="AA27" s="10">
        <v>41.82</v>
      </c>
      <c r="AB27" s="95">
        <v>2988500</v>
      </c>
      <c r="AC27" s="10">
        <v>41.82</v>
      </c>
      <c r="AD27" s="2">
        <f t="shared" si="0"/>
        <v>1.1200000000000045</v>
      </c>
      <c r="AE27" s="138">
        <f t="shared" si="1"/>
        <v>4.7846889952163352E-4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42515</v>
      </c>
      <c r="X28" s="10">
        <v>41.06</v>
      </c>
      <c r="Y28" s="10">
        <v>41.89</v>
      </c>
      <c r="Z28" s="10">
        <v>40.99</v>
      </c>
      <c r="AA28" s="10">
        <v>41.8</v>
      </c>
      <c r="AB28" s="95">
        <v>2735500</v>
      </c>
      <c r="AC28" s="10">
        <v>41.8</v>
      </c>
      <c r="AD28" s="2">
        <f t="shared" si="0"/>
        <v>0.89999999999999858</v>
      </c>
      <c r="AE28" s="138">
        <f t="shared" si="1"/>
        <v>5.7747834456207681E-3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42514</v>
      </c>
      <c r="X29" s="10">
        <v>41.51</v>
      </c>
      <c r="Y29" s="10">
        <v>41.93</v>
      </c>
      <c r="Z29" s="10">
        <v>40.72</v>
      </c>
      <c r="AA29" s="10">
        <v>41.56</v>
      </c>
      <c r="AB29" s="95">
        <v>3961400</v>
      </c>
      <c r="AC29" s="10">
        <v>41.56</v>
      </c>
      <c r="AD29" s="2">
        <f t="shared" si="0"/>
        <v>1.2100000000000009</v>
      </c>
      <c r="AE29" s="138">
        <f t="shared" si="1"/>
        <v>1.2045290291498034E-3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42513</v>
      </c>
      <c r="X30" s="10">
        <v>41.87</v>
      </c>
      <c r="Y30" s="10">
        <v>42.74</v>
      </c>
      <c r="Z30" s="10">
        <v>41.49</v>
      </c>
      <c r="AA30" s="10">
        <v>41.51</v>
      </c>
      <c r="AB30" s="95">
        <v>3617600</v>
      </c>
      <c r="AC30" s="10">
        <v>41.51</v>
      </c>
      <c r="AD30" s="2">
        <f t="shared" si="0"/>
        <v>1.25</v>
      </c>
      <c r="AE30" s="138">
        <f t="shared" si="1"/>
        <v>-9.6269554753303233E-4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42510</v>
      </c>
      <c r="X31" s="10">
        <v>40.840000000000003</v>
      </c>
      <c r="Y31" s="10">
        <v>41.64</v>
      </c>
      <c r="Z31" s="10">
        <v>40.81</v>
      </c>
      <c r="AA31" s="10">
        <v>41.55</v>
      </c>
      <c r="AB31" s="95">
        <v>2736200</v>
      </c>
      <c r="AC31" s="10">
        <v>41.55</v>
      </c>
      <c r="AD31" s="2">
        <f t="shared" si="0"/>
        <v>0.82999999999999829</v>
      </c>
      <c r="AE31" s="138">
        <f t="shared" si="1"/>
        <v>2.0884520884520752E-2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42509</v>
      </c>
      <c r="X32" s="10">
        <v>40.659999999999997</v>
      </c>
      <c r="Y32" s="10">
        <v>41.46</v>
      </c>
      <c r="Z32" s="10">
        <v>40.36</v>
      </c>
      <c r="AA32" s="10">
        <v>40.700000000000003</v>
      </c>
      <c r="AB32" s="95">
        <v>3616000</v>
      </c>
      <c r="AC32" s="10">
        <v>40.700000000000003</v>
      </c>
      <c r="AD32" s="2">
        <f t="shared" si="0"/>
        <v>1.1000000000000014</v>
      </c>
      <c r="AE32" s="138">
        <f t="shared" si="1"/>
        <v>-1.2269938650305567E-3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42508</v>
      </c>
      <c r="X33" s="10">
        <v>41.38</v>
      </c>
      <c r="Y33" s="10">
        <v>41.98</v>
      </c>
      <c r="Z33" s="10">
        <v>40.450000000000003</v>
      </c>
      <c r="AA33" s="10">
        <v>40.75</v>
      </c>
      <c r="AB33" s="95">
        <v>3140200</v>
      </c>
      <c r="AC33" s="10">
        <v>40.75</v>
      </c>
      <c r="AD33" s="2">
        <f t="shared" si="0"/>
        <v>1.529999999999994</v>
      </c>
      <c r="AE33" s="138">
        <f t="shared" si="1"/>
        <v>-2.1138601969733384E-2</v>
      </c>
    </row>
    <row r="34" spans="1:31" x14ac:dyDescent="0.25">
      <c r="W34" s="133">
        <v>42507</v>
      </c>
      <c r="X34" s="10">
        <v>41.43</v>
      </c>
      <c r="Y34" s="10">
        <v>42.35</v>
      </c>
      <c r="Z34" s="10">
        <v>40.74</v>
      </c>
      <c r="AA34" s="10">
        <v>41.63</v>
      </c>
      <c r="AB34" s="95">
        <v>4715400</v>
      </c>
      <c r="AC34" s="10">
        <v>41.63</v>
      </c>
      <c r="AD34" s="2">
        <f t="shared" si="0"/>
        <v>1.6099999999999994</v>
      </c>
      <c r="AE34" s="138">
        <f t="shared" si="1"/>
        <v>4.1003376748673936E-3</v>
      </c>
    </row>
    <row r="35" spans="1:31" x14ac:dyDescent="0.25">
      <c r="L35" t="s">
        <v>252</v>
      </c>
      <c r="M35" s="2">
        <f>M51+K51-F51</f>
        <v>745.43999999999505</v>
      </c>
      <c r="W35" s="133">
        <v>42506</v>
      </c>
      <c r="X35" s="10">
        <v>41.86</v>
      </c>
      <c r="Y35" s="10">
        <v>41.98</v>
      </c>
      <c r="Z35" s="10">
        <v>40.99</v>
      </c>
      <c r="AA35" s="10">
        <v>41.46</v>
      </c>
      <c r="AB35" s="95">
        <v>3049500</v>
      </c>
      <c r="AC35" s="10">
        <v>41.46</v>
      </c>
      <c r="AD35" s="2">
        <f t="shared" si="0"/>
        <v>0.98999999999999488</v>
      </c>
      <c r="AE35" s="138">
        <f t="shared" si="1"/>
        <v>-1.0737294201860981E-2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42503</v>
      </c>
      <c r="X36" s="10">
        <v>43.07</v>
      </c>
      <c r="Y36" s="10">
        <v>43.1</v>
      </c>
      <c r="Z36" s="10">
        <v>40.81</v>
      </c>
      <c r="AA36" s="10">
        <v>41.91</v>
      </c>
      <c r="AB36" s="95">
        <v>9161800</v>
      </c>
      <c r="AC36" s="10">
        <v>41.91</v>
      </c>
      <c r="AD36" s="2">
        <f t="shared" si="0"/>
        <v>2.2899999999999991</v>
      </c>
      <c r="AE36" s="138">
        <f t="shared" si="1"/>
        <v>-4.2932176295958024E-2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42502</v>
      </c>
      <c r="X37" s="10">
        <v>44.34</v>
      </c>
      <c r="Y37" s="10">
        <v>44.44</v>
      </c>
      <c r="Z37" s="10">
        <v>43.06</v>
      </c>
      <c r="AA37" s="10">
        <v>43.79</v>
      </c>
      <c r="AB37" s="95">
        <v>5574800</v>
      </c>
      <c r="AC37" s="10">
        <v>43.79</v>
      </c>
      <c r="AD37" s="2">
        <f t="shared" si="0"/>
        <v>1.3799999999999955</v>
      </c>
      <c r="AE37" s="138">
        <f t="shared" si="1"/>
        <v>-4.9988638945693831E-3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42501</v>
      </c>
      <c r="X38" s="10">
        <v>46.23</v>
      </c>
      <c r="Y38" s="10">
        <v>46.67</v>
      </c>
      <c r="Z38" s="10">
        <v>43.54</v>
      </c>
      <c r="AA38" s="10">
        <v>44.01</v>
      </c>
      <c r="AB38" s="95">
        <v>14997900</v>
      </c>
      <c r="AC38" s="10">
        <v>44.01</v>
      </c>
      <c r="AD38" s="2">
        <f t="shared" si="0"/>
        <v>3.1300000000000026</v>
      </c>
      <c r="AE38" s="138">
        <f t="shared" si="1"/>
        <v>-0.11803607214428857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42500</v>
      </c>
      <c r="X39" s="10">
        <v>50.69</v>
      </c>
      <c r="Y39" s="10">
        <v>50.72</v>
      </c>
      <c r="Z39" s="10">
        <v>49.19</v>
      </c>
      <c r="AA39" s="10">
        <v>49.9</v>
      </c>
      <c r="AB39" s="95">
        <v>3611900</v>
      </c>
      <c r="AC39" s="10">
        <v>49.9</v>
      </c>
      <c r="AD39" s="2">
        <f t="shared" si="0"/>
        <v>1.5300000000000011</v>
      </c>
      <c r="AE39" s="138">
        <f t="shared" si="1"/>
        <v>-1.5390686661404862E-2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42499</v>
      </c>
      <c r="X40" s="10">
        <v>50.56</v>
      </c>
      <c r="Y40" s="10">
        <v>51.38</v>
      </c>
      <c r="Z40" s="10">
        <v>50.39</v>
      </c>
      <c r="AA40" s="10">
        <v>50.68</v>
      </c>
      <c r="AB40" s="95">
        <v>2022800</v>
      </c>
      <c r="AC40" s="10">
        <v>50.68</v>
      </c>
      <c r="AD40" s="2">
        <f t="shared" si="0"/>
        <v>0.99000000000000199</v>
      </c>
      <c r="AE40" s="138">
        <f t="shared" si="1"/>
        <v>-3.7350108118733294E-3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42496</v>
      </c>
      <c r="X41" s="10">
        <v>50.18</v>
      </c>
      <c r="Y41" s="10">
        <v>51.13</v>
      </c>
      <c r="Z41" s="10">
        <v>49.67</v>
      </c>
      <c r="AA41" s="10">
        <v>50.87</v>
      </c>
      <c r="AB41" s="95">
        <v>1987400</v>
      </c>
      <c r="AC41" s="10">
        <v>50.87</v>
      </c>
      <c r="AD41" s="2">
        <f t="shared" si="0"/>
        <v>1.4600000000000009</v>
      </c>
      <c r="AE41" s="138">
        <f t="shared" si="1"/>
        <v>1.3750498206456685E-2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42495</v>
      </c>
      <c r="X42" s="10">
        <v>51.08</v>
      </c>
      <c r="Y42" s="10">
        <v>51.34</v>
      </c>
      <c r="Z42" s="10">
        <v>50.11</v>
      </c>
      <c r="AA42" s="10">
        <v>50.18</v>
      </c>
      <c r="AB42" s="95">
        <v>2268500</v>
      </c>
      <c r="AC42" s="10">
        <v>50.18</v>
      </c>
      <c r="AD42" s="2">
        <f t="shared" si="0"/>
        <v>1.230000000000004</v>
      </c>
      <c r="AE42" s="138">
        <f t="shared" si="1"/>
        <v>-2.2022997466380922E-2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55.088000000000001</v>
      </c>
      <c r="T43" s="128" t="s">
        <v>98</v>
      </c>
      <c r="U43" s="98">
        <v>49.48</v>
      </c>
      <c r="W43" s="133">
        <v>42494</v>
      </c>
      <c r="X43" s="10">
        <v>52.11</v>
      </c>
      <c r="Y43" s="10">
        <v>52.66</v>
      </c>
      <c r="Z43" s="10">
        <v>51.08</v>
      </c>
      <c r="AA43" s="10">
        <v>51.31</v>
      </c>
      <c r="AB43" s="95">
        <v>1645300</v>
      </c>
      <c r="AC43" s="10">
        <v>51.31</v>
      </c>
      <c r="AD43" s="2">
        <f t="shared" si="0"/>
        <v>1.5799999999999983</v>
      </c>
      <c r="AE43" s="138">
        <f t="shared" si="1"/>
        <v>-2.1361815754339042E-2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54.587200000000003</v>
      </c>
      <c r="T44" s="93" t="s">
        <v>99</v>
      </c>
      <c r="U44" s="88">
        <v>49.53</v>
      </c>
      <c r="W44" s="133">
        <v>42493</v>
      </c>
      <c r="X44" s="10">
        <v>52.12</v>
      </c>
      <c r="Y44" s="10">
        <v>52.56</v>
      </c>
      <c r="Z44" s="10">
        <v>51.44</v>
      </c>
      <c r="AA44" s="10">
        <v>52.43</v>
      </c>
      <c r="AB44" s="95">
        <v>2197600</v>
      </c>
      <c r="AC44" s="10">
        <v>52.43</v>
      </c>
      <c r="AD44" s="2">
        <f t="shared" si="0"/>
        <v>1.1200000000000045</v>
      </c>
      <c r="AE44" s="138">
        <f t="shared" si="1"/>
        <v>-9.8205854579792584E-3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54.086400000000005</v>
      </c>
      <c r="R45" s="34"/>
      <c r="T45" s="93" t="s">
        <v>100</v>
      </c>
      <c r="U45" s="88" t="s">
        <v>410</v>
      </c>
      <c r="W45" s="133">
        <v>42492</v>
      </c>
      <c r="X45" s="10">
        <v>51.97</v>
      </c>
      <c r="Y45" s="10">
        <v>53.06</v>
      </c>
      <c r="Z45" s="10">
        <v>51.24</v>
      </c>
      <c r="AA45" s="10">
        <v>52.95</v>
      </c>
      <c r="AB45" s="95">
        <v>2488900</v>
      </c>
      <c r="AC45" s="10">
        <v>52.95</v>
      </c>
      <c r="AD45" s="2">
        <f t="shared" si="0"/>
        <v>1.8200000000000003</v>
      </c>
      <c r="AE45" s="138">
        <f t="shared" si="1"/>
        <v>2.4970963995354367E-2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53.585599999999999</v>
      </c>
      <c r="Q46" s="34"/>
      <c r="R46" s="34"/>
      <c r="T46" s="93" t="s">
        <v>101</v>
      </c>
      <c r="U46" s="88" t="s">
        <v>411</v>
      </c>
      <c r="W46" s="133">
        <v>42489</v>
      </c>
      <c r="X46" s="10">
        <v>52.78</v>
      </c>
      <c r="Y46" s="10">
        <v>52.87</v>
      </c>
      <c r="Z46" s="10">
        <v>50.9</v>
      </c>
      <c r="AA46" s="10">
        <v>51.66</v>
      </c>
      <c r="AB46" s="95">
        <v>3476400</v>
      </c>
      <c r="AC46" s="10">
        <v>51.66</v>
      </c>
      <c r="AD46" s="2">
        <f t="shared" si="0"/>
        <v>1.9699999999999989</v>
      </c>
      <c r="AE46" s="138">
        <f t="shared" si="1"/>
        <v>-2.1961378265808462E-2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53.084800000000001</v>
      </c>
      <c r="Q47" s="34"/>
      <c r="R47" s="34"/>
      <c r="T47" s="93" t="s">
        <v>102</v>
      </c>
      <c r="U47" s="88">
        <v>56.52</v>
      </c>
      <c r="W47" s="133">
        <v>42488</v>
      </c>
      <c r="X47" s="10">
        <v>54.89</v>
      </c>
      <c r="Y47" s="10">
        <v>55.23</v>
      </c>
      <c r="Z47" s="10">
        <v>52.65</v>
      </c>
      <c r="AA47" s="10">
        <v>52.82</v>
      </c>
      <c r="AB47" s="95">
        <v>2356700</v>
      </c>
      <c r="AC47" s="10">
        <v>52.82</v>
      </c>
      <c r="AD47" s="2">
        <f t="shared" si="0"/>
        <v>2.5799999999999983</v>
      </c>
      <c r="AE47" s="138">
        <f t="shared" si="1"/>
        <v>-4.172714078374451E-2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52.584000000000003</v>
      </c>
      <c r="Q48" s="34"/>
      <c r="R48" s="34"/>
      <c r="T48" s="93" t="s">
        <v>103</v>
      </c>
      <c r="U48" s="88">
        <v>0.17508599999999999</v>
      </c>
      <c r="W48" s="133">
        <v>42487</v>
      </c>
      <c r="X48" s="10">
        <v>54.3</v>
      </c>
      <c r="Y48" s="10">
        <v>55.37</v>
      </c>
      <c r="Z48" s="10">
        <v>54</v>
      </c>
      <c r="AA48" s="10">
        <v>55.12</v>
      </c>
      <c r="AB48" s="95">
        <v>3435100</v>
      </c>
      <c r="AC48" s="10">
        <v>55.12</v>
      </c>
      <c r="AD48" s="2">
        <f t="shared" si="0"/>
        <v>1.3699999999999974</v>
      </c>
      <c r="AE48" s="138">
        <f t="shared" si="1"/>
        <v>3.2016476315296805E-2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52.083199999999998</v>
      </c>
      <c r="Q49" s="34"/>
      <c r="R49" s="34"/>
      <c r="T49" s="93" t="s">
        <v>123</v>
      </c>
      <c r="U49" s="88" t="s">
        <v>241</v>
      </c>
      <c r="W49" s="133">
        <v>42486</v>
      </c>
      <c r="X49" s="10">
        <v>52.01</v>
      </c>
      <c r="Y49" s="10">
        <v>53.54</v>
      </c>
      <c r="Z49" s="10">
        <v>52.01</v>
      </c>
      <c r="AA49" s="10">
        <v>53.41</v>
      </c>
      <c r="AB49" s="95">
        <v>3497300</v>
      </c>
      <c r="AC49" s="10">
        <v>53.41</v>
      </c>
      <c r="AD49" s="2">
        <f t="shared" si="0"/>
        <v>1.5300000000000011</v>
      </c>
      <c r="AE49" s="138">
        <f t="shared" si="1"/>
        <v>3.0285493827160392E-2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51.5824</v>
      </c>
      <c r="Q50" s="83"/>
      <c r="R50" s="34"/>
      <c r="T50" s="93"/>
      <c r="U50" s="88"/>
      <c r="W50" s="133">
        <v>42485</v>
      </c>
      <c r="X50" s="10">
        <v>51.75</v>
      </c>
      <c r="Y50" s="10">
        <v>52.58</v>
      </c>
      <c r="Z50" s="10">
        <v>51.5</v>
      </c>
      <c r="AA50" s="10">
        <v>51.84</v>
      </c>
      <c r="AB50" s="95">
        <v>2134000</v>
      </c>
      <c r="AC50" s="10">
        <v>51.84</v>
      </c>
      <c r="AD50" s="2">
        <f t="shared" si="0"/>
        <v>1.0799999999999983</v>
      </c>
      <c r="AE50" s="138">
        <f t="shared" si="1"/>
        <v>4.6511627906977715E-3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51.081600000000002</v>
      </c>
      <c r="Q51" s="83"/>
      <c r="R51" s="34"/>
      <c r="T51" s="93" t="s">
        <v>105</v>
      </c>
      <c r="U51" s="88" t="s">
        <v>412</v>
      </c>
      <c r="W51" s="133">
        <v>42482</v>
      </c>
      <c r="X51" s="10">
        <v>51.01</v>
      </c>
      <c r="Y51" s="10">
        <v>51.62</v>
      </c>
      <c r="Z51" s="10">
        <v>50.89</v>
      </c>
      <c r="AA51" s="10">
        <v>51.6</v>
      </c>
      <c r="AB51" s="95">
        <v>2537800</v>
      </c>
      <c r="AC51" s="10">
        <v>51.6</v>
      </c>
      <c r="AD51" s="2">
        <f t="shared" si="0"/>
        <v>0.72999999999999687</v>
      </c>
      <c r="AE51" s="138">
        <f t="shared" si="1"/>
        <v>-7.7459333849727585E-4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50.580799999999996</v>
      </c>
      <c r="Q52" s="83"/>
      <c r="R52" s="34"/>
      <c r="T52" s="93" t="s">
        <v>106</v>
      </c>
      <c r="U52" s="88" t="s">
        <v>269</v>
      </c>
      <c r="W52" s="133">
        <v>42481</v>
      </c>
      <c r="X52" s="10">
        <v>52.34</v>
      </c>
      <c r="Y52" s="10">
        <v>52.58</v>
      </c>
      <c r="Z52" s="10">
        <v>51.59</v>
      </c>
      <c r="AA52" s="10">
        <v>51.64</v>
      </c>
      <c r="AB52" s="95">
        <v>1650000</v>
      </c>
      <c r="AC52" s="10">
        <v>51.64</v>
      </c>
      <c r="AD52" s="2">
        <f t="shared" si="0"/>
        <v>0.98999999999999488</v>
      </c>
      <c r="AE52" s="138">
        <f t="shared" si="1"/>
        <v>-6.5409772989610815E-3</v>
      </c>
    </row>
    <row r="53" spans="1:31" x14ac:dyDescent="0.25">
      <c r="O53" s="83">
        <v>1</v>
      </c>
      <c r="P53" s="83">
        <f t="shared" si="7"/>
        <v>50.08</v>
      </c>
      <c r="Q53" s="83"/>
      <c r="R53" s="34"/>
      <c r="T53" s="93" t="s">
        <v>107</v>
      </c>
      <c r="U53" s="90">
        <v>1870131</v>
      </c>
      <c r="W53" s="133">
        <v>42480</v>
      </c>
      <c r="X53" s="10">
        <v>51.34</v>
      </c>
      <c r="Y53" s="10">
        <v>52.32</v>
      </c>
      <c r="Z53" s="10">
        <v>50.84</v>
      </c>
      <c r="AA53" s="10">
        <v>51.98</v>
      </c>
      <c r="AB53" s="95">
        <v>3473600</v>
      </c>
      <c r="AC53" s="10">
        <v>51.98</v>
      </c>
      <c r="AD53" s="2">
        <f t="shared" si="0"/>
        <v>1.4799999999999969</v>
      </c>
      <c r="AE53" s="138">
        <f t="shared" si="1"/>
        <v>0</v>
      </c>
    </row>
    <row r="54" spans="1:31" x14ac:dyDescent="0.25">
      <c r="O54" s="83">
        <v>0.99</v>
      </c>
      <c r="P54" s="83">
        <f t="shared" si="7"/>
        <v>49.5792</v>
      </c>
      <c r="Q54" s="83"/>
      <c r="R54" s="34"/>
      <c r="T54" s="93" t="s">
        <v>110</v>
      </c>
      <c r="U54" s="90">
        <v>3992450</v>
      </c>
      <c r="W54" s="133">
        <v>42479</v>
      </c>
      <c r="X54" s="10">
        <v>52.71</v>
      </c>
      <c r="Y54" s="10">
        <v>52.71</v>
      </c>
      <c r="Z54" s="10">
        <v>51.83</v>
      </c>
      <c r="AA54" s="10">
        <v>51.98</v>
      </c>
      <c r="AB54" s="95">
        <v>3942500</v>
      </c>
      <c r="AC54" s="10">
        <v>51.98</v>
      </c>
      <c r="AD54" s="2">
        <f t="shared" si="0"/>
        <v>0.88000000000000256</v>
      </c>
      <c r="AE54" s="138">
        <f t="shared" si="1"/>
        <v>-1.2537993920972768E-2</v>
      </c>
    </row>
    <row r="55" spans="1:31" x14ac:dyDescent="0.25">
      <c r="O55" s="83">
        <v>0.98</v>
      </c>
      <c r="P55" s="83">
        <f t="shared" si="7"/>
        <v>49.078399999999995</v>
      </c>
      <c r="Q55" s="83"/>
      <c r="R55" s="34"/>
      <c r="T55" s="93" t="s">
        <v>108</v>
      </c>
      <c r="U55" s="88" t="s">
        <v>413</v>
      </c>
      <c r="W55" s="133">
        <v>42478</v>
      </c>
      <c r="X55" s="10">
        <v>52.17</v>
      </c>
      <c r="Y55" s="10">
        <v>52.95</v>
      </c>
      <c r="Z55" s="10">
        <v>52.14</v>
      </c>
      <c r="AA55" s="10">
        <v>52.64</v>
      </c>
      <c r="AB55" s="95">
        <v>1580200</v>
      </c>
      <c r="AC55" s="10">
        <v>52.64</v>
      </c>
      <c r="AD55" s="2">
        <f t="shared" si="0"/>
        <v>0.81000000000000227</v>
      </c>
      <c r="AE55" s="138">
        <f t="shared" si="1"/>
        <v>6.6934404283802706E-3</v>
      </c>
    </row>
    <row r="56" spans="1:31" x14ac:dyDescent="0.25">
      <c r="O56" s="83">
        <v>0.97</v>
      </c>
      <c r="P56" s="83">
        <f t="shared" si="7"/>
        <v>48.577599999999997</v>
      </c>
      <c r="Q56" s="83"/>
      <c r="R56" s="34"/>
      <c r="T56" s="93" t="s">
        <v>111</v>
      </c>
      <c r="U56" s="88">
        <v>11.28</v>
      </c>
      <c r="W56" s="133">
        <v>42475</v>
      </c>
      <c r="X56" s="10">
        <v>51.68</v>
      </c>
      <c r="Y56" s="10">
        <v>52.44</v>
      </c>
      <c r="Z56" s="10">
        <v>51.48</v>
      </c>
      <c r="AA56" s="10">
        <v>52.29</v>
      </c>
      <c r="AB56" s="95">
        <v>1932700</v>
      </c>
      <c r="AC56" s="10">
        <v>52.29</v>
      </c>
      <c r="AD56" s="2">
        <f t="shared" si="0"/>
        <v>0.96000000000000085</v>
      </c>
      <c r="AE56" s="138">
        <f t="shared" si="1"/>
        <v>9.4594594594594739E-3</v>
      </c>
    </row>
    <row r="57" spans="1:31" x14ac:dyDescent="0.25">
      <c r="O57" s="83">
        <v>0.96</v>
      </c>
      <c r="P57" s="83">
        <f t="shared" si="7"/>
        <v>48.076799999999999</v>
      </c>
      <c r="Q57" s="83"/>
      <c r="R57" s="34"/>
      <c r="T57" s="93" t="s">
        <v>112</v>
      </c>
      <c r="U57" s="88">
        <v>4.4400000000000004</v>
      </c>
      <c r="W57" s="133">
        <v>42474</v>
      </c>
      <c r="X57" s="10">
        <v>53.07</v>
      </c>
      <c r="Y57" s="10">
        <v>53.36</v>
      </c>
      <c r="Z57" s="10">
        <v>51.59</v>
      </c>
      <c r="AA57" s="10">
        <v>51.8</v>
      </c>
      <c r="AB57" s="95">
        <v>2076800</v>
      </c>
      <c r="AC57" s="10">
        <v>51.8</v>
      </c>
      <c r="AD57" s="2">
        <f t="shared" si="0"/>
        <v>1.769999999999996</v>
      </c>
      <c r="AE57" s="138">
        <f t="shared" si="1"/>
        <v>-2.539981185324558E-2</v>
      </c>
    </row>
    <row r="58" spans="1:31" x14ac:dyDescent="0.25">
      <c r="O58" s="83">
        <v>0.95</v>
      </c>
      <c r="P58" s="83">
        <f t="shared" si="7"/>
        <v>47.575999999999993</v>
      </c>
      <c r="Q58" s="83"/>
      <c r="R58" s="34"/>
      <c r="T58" s="93" t="s">
        <v>109</v>
      </c>
      <c r="U58" s="88" t="s">
        <v>124</v>
      </c>
      <c r="W58" s="133">
        <v>42473</v>
      </c>
      <c r="X58" s="10">
        <v>51.93</v>
      </c>
      <c r="Y58" s="10">
        <v>53.48</v>
      </c>
      <c r="Z58" s="10">
        <v>51.34</v>
      </c>
      <c r="AA58" s="10">
        <v>53.15</v>
      </c>
      <c r="AB58" s="95">
        <v>3532700</v>
      </c>
      <c r="AC58" s="10">
        <v>53.15</v>
      </c>
      <c r="AD58" s="2">
        <f t="shared" si="0"/>
        <v>2.1399999999999935</v>
      </c>
      <c r="AE58" s="138">
        <f t="shared" si="1"/>
        <v>2.9639674544750028E-2</v>
      </c>
    </row>
    <row r="59" spans="1:31" x14ac:dyDescent="0.25">
      <c r="O59" s="83">
        <v>0.94</v>
      </c>
      <c r="P59" s="83">
        <f t="shared" si="7"/>
        <v>47.075199999999995</v>
      </c>
      <c r="Q59" s="83"/>
      <c r="W59" s="133">
        <v>42472</v>
      </c>
      <c r="X59" s="10">
        <v>51.38</v>
      </c>
      <c r="Y59" s="10">
        <v>51.95</v>
      </c>
      <c r="Z59" s="10">
        <v>50.79</v>
      </c>
      <c r="AA59" s="10">
        <v>51.62</v>
      </c>
      <c r="AB59" s="95">
        <v>2534300</v>
      </c>
      <c r="AC59" s="10">
        <v>51.62</v>
      </c>
      <c r="AD59" s="2">
        <f t="shared" si="0"/>
        <v>1.1600000000000037</v>
      </c>
      <c r="AE59" s="138">
        <f t="shared" si="1"/>
        <v>4.6710782405603446E-3</v>
      </c>
    </row>
    <row r="60" spans="1:31" x14ac:dyDescent="0.25">
      <c r="O60" s="83">
        <v>0.93</v>
      </c>
      <c r="P60" s="83">
        <f t="shared" si="7"/>
        <v>46.574400000000004</v>
      </c>
      <c r="Q60" s="83"/>
      <c r="W60" s="133">
        <v>42471</v>
      </c>
      <c r="X60" s="10">
        <v>51.3</v>
      </c>
      <c r="Y60" s="10">
        <v>52.74</v>
      </c>
      <c r="Z60" s="10">
        <v>50.41</v>
      </c>
      <c r="AA60" s="10">
        <v>51.38</v>
      </c>
      <c r="AB60" s="95">
        <v>4051400</v>
      </c>
      <c r="AC60" s="10">
        <v>51.38</v>
      </c>
      <c r="AD60" s="2">
        <f t="shared" si="0"/>
        <v>2.3300000000000054</v>
      </c>
      <c r="AE60" s="138">
        <f t="shared" si="1"/>
        <v>3.711662434069174E-3</v>
      </c>
    </row>
    <row r="61" spans="1:31" x14ac:dyDescent="0.25">
      <c r="O61" s="83">
        <v>0.92</v>
      </c>
      <c r="P61" s="83">
        <f t="shared" si="7"/>
        <v>46.073599999999999</v>
      </c>
      <c r="Q61" s="83"/>
      <c r="W61" s="133">
        <v>42468</v>
      </c>
      <c r="X61" s="10">
        <v>54.03</v>
      </c>
      <c r="Y61" s="10">
        <v>54.2</v>
      </c>
      <c r="Z61" s="10">
        <v>51.11</v>
      </c>
      <c r="AA61" s="10">
        <v>51.19</v>
      </c>
      <c r="AB61" s="95">
        <v>4622400</v>
      </c>
      <c r="AC61" s="10">
        <v>51.19</v>
      </c>
      <c r="AD61" s="2">
        <f t="shared" si="0"/>
        <v>3.0900000000000034</v>
      </c>
      <c r="AE61" s="138">
        <f t="shared" si="1"/>
        <v>-4.7450688500186189E-2</v>
      </c>
    </row>
    <row r="62" spans="1:31" x14ac:dyDescent="0.25">
      <c r="O62" s="83">
        <v>0.91</v>
      </c>
      <c r="P62" s="83">
        <f t="shared" si="7"/>
        <v>45.572800000000001</v>
      </c>
      <c r="Q62" s="83"/>
      <c r="W62" s="133">
        <v>42467</v>
      </c>
      <c r="X62" s="10">
        <v>55.66</v>
      </c>
      <c r="Y62" s="10">
        <v>55.95</v>
      </c>
      <c r="Z62" s="10">
        <v>53.46</v>
      </c>
      <c r="AA62" s="10">
        <v>53.74</v>
      </c>
      <c r="AB62" s="95">
        <v>4208000</v>
      </c>
      <c r="AC62" s="10">
        <v>53.74</v>
      </c>
      <c r="AD62" s="2">
        <f t="shared" si="0"/>
        <v>2.490000000000002</v>
      </c>
      <c r="AE62" s="138">
        <f t="shared" si="1"/>
        <v>-4.5809659090909061E-2</v>
      </c>
    </row>
    <row r="63" spans="1:31" x14ac:dyDescent="0.25">
      <c r="O63" s="83">
        <v>0.9</v>
      </c>
      <c r="P63" s="83">
        <f t="shared" si="7"/>
        <v>45.072000000000003</v>
      </c>
      <c r="Q63" s="83"/>
      <c r="W63" s="133">
        <v>42466</v>
      </c>
      <c r="X63" s="10">
        <v>55.97</v>
      </c>
      <c r="Y63" s="10">
        <v>56.6</v>
      </c>
      <c r="Z63" s="10">
        <v>55.55</v>
      </c>
      <c r="AA63" s="10">
        <v>56.32</v>
      </c>
      <c r="AB63" s="95">
        <v>2051800</v>
      </c>
      <c r="AC63" s="10">
        <v>56.32</v>
      </c>
      <c r="AD63" s="2">
        <f t="shared" si="0"/>
        <v>1.0500000000000043</v>
      </c>
      <c r="AE63" s="138">
        <f t="shared" si="1"/>
        <v>7.5134168157424686E-3</v>
      </c>
    </row>
    <row r="64" spans="1:31" x14ac:dyDescent="0.25">
      <c r="Q64" s="83"/>
      <c r="W64" s="133">
        <v>42465</v>
      </c>
      <c r="X64" s="10">
        <v>56.22</v>
      </c>
      <c r="Y64" s="10">
        <v>56.71</v>
      </c>
      <c r="Z64" s="10">
        <v>55.82</v>
      </c>
      <c r="AA64" s="10">
        <v>55.9</v>
      </c>
      <c r="AB64" s="95">
        <v>2496600</v>
      </c>
      <c r="AC64" s="10">
        <v>55.9</v>
      </c>
      <c r="AD64" s="2">
        <f t="shared" si="0"/>
        <v>0.89000000000000057</v>
      </c>
      <c r="AE64" s="138">
        <f t="shared" si="1"/>
        <v>-7.9858030168589167E-3</v>
      </c>
    </row>
    <row r="65" spans="15:31" x14ac:dyDescent="0.25">
      <c r="Q65" s="83"/>
      <c r="W65" s="133">
        <v>42464</v>
      </c>
      <c r="X65" s="10">
        <v>57.39</v>
      </c>
      <c r="Y65" s="10">
        <v>58.63</v>
      </c>
      <c r="Z65" s="10">
        <v>56.28</v>
      </c>
      <c r="AA65" s="10">
        <v>56.35</v>
      </c>
      <c r="AB65" s="95">
        <v>3126300</v>
      </c>
      <c r="AC65" s="10">
        <v>56.35</v>
      </c>
      <c r="AD65" s="2">
        <f t="shared" si="0"/>
        <v>2.3500000000000014</v>
      </c>
      <c r="AE65" s="138">
        <f t="shared" si="1"/>
        <v>-1.0882920835527443E-2</v>
      </c>
    </row>
    <row r="66" spans="15:31" x14ac:dyDescent="0.25">
      <c r="Q66" s="83"/>
      <c r="W66" s="133">
        <v>42461</v>
      </c>
      <c r="X66" s="10">
        <v>56.82</v>
      </c>
      <c r="Y66" s="10">
        <v>57.06</v>
      </c>
      <c r="Z66" s="10">
        <v>56.04</v>
      </c>
      <c r="AA66" s="10">
        <v>56.97</v>
      </c>
      <c r="AB66" s="95">
        <v>2560700</v>
      </c>
      <c r="AC66" s="10">
        <v>56.97</v>
      </c>
      <c r="AD66" s="2">
        <f t="shared" si="0"/>
        <v>1.0200000000000031</v>
      </c>
      <c r="AE66" s="138">
        <f t="shared" si="1"/>
        <v>1.7556179775279901E-4</v>
      </c>
    </row>
    <row r="67" spans="15:31" x14ac:dyDescent="0.25">
      <c r="Q67" s="83"/>
      <c r="W67" s="133">
        <v>42460</v>
      </c>
      <c r="X67" s="10">
        <v>56.87</v>
      </c>
      <c r="Y67" s="10">
        <v>57.54</v>
      </c>
      <c r="Z67" s="10">
        <v>56.84</v>
      </c>
      <c r="AA67" s="10">
        <v>56.96</v>
      </c>
      <c r="AB67" s="95">
        <v>1913300</v>
      </c>
      <c r="AC67" s="10">
        <v>56.96</v>
      </c>
      <c r="AD67" s="2">
        <f>Y67-Z67</f>
        <v>0.69999999999999574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42552</v>
      </c>
      <c r="Y2" s="9">
        <v>69.95</v>
      </c>
      <c r="Z2" s="9">
        <v>69.95</v>
      </c>
      <c r="AA2" s="9">
        <v>69.48</v>
      </c>
      <c r="AB2" s="9">
        <v>69.56</v>
      </c>
      <c r="AC2" s="104">
        <v>1960700</v>
      </c>
      <c r="AD2" s="9">
        <v>69.56</v>
      </c>
      <c r="AE2" s="2">
        <f>Z2-AA2</f>
        <v>0.46999999999999886</v>
      </c>
      <c r="AF2" s="138">
        <f>AD2/AD3-1</f>
        <v>-5.5754110078627406E-3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69.56</v>
      </c>
      <c r="T3" s="85"/>
      <c r="X3" s="110">
        <v>42551</v>
      </c>
      <c r="Y3" s="9">
        <v>68.540000000000006</v>
      </c>
      <c r="Z3" s="9">
        <v>69.95</v>
      </c>
      <c r="AA3" s="9">
        <v>68.52</v>
      </c>
      <c r="AB3" s="9">
        <v>69.95</v>
      </c>
      <c r="AC3" s="104">
        <v>2638000</v>
      </c>
      <c r="AD3" s="9">
        <v>69.95</v>
      </c>
      <c r="AE3" s="2">
        <f t="shared" ref="AE3:AE66" si="0">Z3-AA3</f>
        <v>1.4300000000000068</v>
      </c>
      <c r="AF3" s="138">
        <f t="shared" ref="AF3:AF66" si="1">AD3/AD4-1</f>
        <v>2.1615305973418986E-2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69.56</v>
      </c>
      <c r="X4" s="110">
        <v>42550</v>
      </c>
      <c r="Y4" s="9">
        <v>67.989999999999995</v>
      </c>
      <c r="Z4" s="9">
        <v>68.53</v>
      </c>
      <c r="AA4" s="9">
        <v>67.53</v>
      </c>
      <c r="AB4" s="9">
        <v>68.47</v>
      </c>
      <c r="AC4" s="104">
        <v>3098300</v>
      </c>
      <c r="AD4" s="9">
        <v>68.47</v>
      </c>
      <c r="AE4" s="2">
        <f t="shared" si="0"/>
        <v>1</v>
      </c>
      <c r="AF4" s="138">
        <f t="shared" si="1"/>
        <v>1.0925734534179776E-2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42549</v>
      </c>
      <c r="Y5" s="9">
        <v>66.650000000000006</v>
      </c>
      <c r="Z5" s="9">
        <v>67.739999999999995</v>
      </c>
      <c r="AA5" s="9">
        <v>66.33</v>
      </c>
      <c r="AB5" s="9">
        <v>67.73</v>
      </c>
      <c r="AC5" s="104">
        <v>3001500</v>
      </c>
      <c r="AD5" s="9">
        <v>67.73</v>
      </c>
      <c r="AE5" s="2">
        <f t="shared" si="0"/>
        <v>1.4099999999999966</v>
      </c>
      <c r="AF5" s="138">
        <f t="shared" si="1"/>
        <v>2.5280048440811331E-2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42548</v>
      </c>
      <c r="Y6" s="9">
        <v>65.739999999999995</v>
      </c>
      <c r="Z6" s="9">
        <v>66.290000000000006</v>
      </c>
      <c r="AA6" s="9">
        <v>65.27</v>
      </c>
      <c r="AB6" s="9">
        <v>66.06</v>
      </c>
      <c r="AC6" s="104">
        <v>3104100</v>
      </c>
      <c r="AD6" s="9">
        <v>66.06</v>
      </c>
      <c r="AE6" s="2">
        <f t="shared" si="0"/>
        <v>1.0200000000000102</v>
      </c>
      <c r="AF6" s="138">
        <f t="shared" si="1"/>
        <v>-3.018412315122343E-3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42545</v>
      </c>
      <c r="Y7" s="9">
        <v>65.58</v>
      </c>
      <c r="Z7" s="9">
        <v>66.98</v>
      </c>
      <c r="AA7" s="9">
        <v>65.319999999999993</v>
      </c>
      <c r="AB7" s="9">
        <v>66.260000000000005</v>
      </c>
      <c r="AC7" s="104">
        <v>3908800</v>
      </c>
      <c r="AD7" s="9">
        <v>66.260000000000005</v>
      </c>
      <c r="AE7" s="2">
        <f t="shared" si="0"/>
        <v>1.6600000000000108</v>
      </c>
      <c r="AF7" s="138">
        <f t="shared" si="1"/>
        <v>-2.357795461243728E-2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42544</v>
      </c>
      <c r="Y8" s="9">
        <v>67.61</v>
      </c>
      <c r="Z8" s="9">
        <v>67.86</v>
      </c>
      <c r="AA8" s="9">
        <v>67.42</v>
      </c>
      <c r="AB8" s="9">
        <v>67.86</v>
      </c>
      <c r="AC8" s="104">
        <v>2030600</v>
      </c>
      <c r="AD8" s="9">
        <v>67.86</v>
      </c>
      <c r="AE8" s="2">
        <f t="shared" si="0"/>
        <v>0.43999999999999773</v>
      </c>
      <c r="AF8" s="138">
        <f t="shared" si="1"/>
        <v>1.2533572068039511E-2</v>
      </c>
    </row>
    <row r="9" spans="1:32" x14ac:dyDescent="0.25">
      <c r="O9" s="11" t="s">
        <v>253</v>
      </c>
      <c r="Q9" s="138">
        <f>IF(Q2=0, 0, Q8/Q6)</f>
        <v>0</v>
      </c>
      <c r="X9" s="110">
        <v>42543</v>
      </c>
      <c r="Y9" s="9">
        <v>66.900000000000006</v>
      </c>
      <c r="Z9" s="9">
        <v>67.44</v>
      </c>
      <c r="AA9" s="9">
        <v>66.760000000000005</v>
      </c>
      <c r="AB9" s="9">
        <v>67.02</v>
      </c>
      <c r="AC9" s="104">
        <v>1153300</v>
      </c>
      <c r="AD9" s="9">
        <v>67.02</v>
      </c>
      <c r="AE9" s="2">
        <f t="shared" si="0"/>
        <v>0.67999999999999261</v>
      </c>
      <c r="AF9" s="138">
        <f t="shared" si="1"/>
        <v>3.2934131736526151E-3</v>
      </c>
    </row>
    <row r="10" spans="1:32" x14ac:dyDescent="0.25">
      <c r="O10" s="11" t="s">
        <v>252</v>
      </c>
      <c r="P10" s="34"/>
      <c r="Q10" s="2">
        <f>M40</f>
        <v>523.61999999999898</v>
      </c>
      <c r="T10" s="121"/>
      <c r="U10" s="68"/>
      <c r="X10" s="110">
        <v>42542</v>
      </c>
      <c r="Y10" s="9">
        <v>66.83</v>
      </c>
      <c r="Z10" s="9">
        <v>67</v>
      </c>
      <c r="AA10" s="9">
        <v>66.569999999999993</v>
      </c>
      <c r="AB10" s="9">
        <v>66.8</v>
      </c>
      <c r="AC10" s="104">
        <v>1306200</v>
      </c>
      <c r="AD10" s="9">
        <v>66.8</v>
      </c>
      <c r="AE10" s="2">
        <f t="shared" si="0"/>
        <v>0.43000000000000682</v>
      </c>
      <c r="AF10" s="138">
        <f t="shared" si="1"/>
        <v>3.4550097641581345E-3</v>
      </c>
    </row>
    <row r="11" spans="1:32" x14ac:dyDescent="0.25">
      <c r="O11" s="11" t="s">
        <v>186</v>
      </c>
      <c r="P11" s="34"/>
      <c r="Q11" s="138">
        <f>VALUE(TRIM(CLEAN(MID(U55, FIND("(", U55)+1, 5))))</f>
        <v>1.95E-2</v>
      </c>
      <c r="T11" s="121"/>
      <c r="U11" s="68"/>
      <c r="X11" s="110">
        <v>42541</v>
      </c>
      <c r="Y11" s="9">
        <v>67.05</v>
      </c>
      <c r="Z11" s="9">
        <v>67.290000000000006</v>
      </c>
      <c r="AA11" s="9">
        <v>66.55</v>
      </c>
      <c r="AB11" s="9">
        <v>66.569999999999993</v>
      </c>
      <c r="AC11" s="104">
        <v>1120200</v>
      </c>
      <c r="AD11" s="9">
        <v>66.569999999999993</v>
      </c>
      <c r="AE11" s="2">
        <f t="shared" si="0"/>
        <v>0.74000000000000909</v>
      </c>
      <c r="AF11" s="138">
        <f t="shared" si="1"/>
        <v>2.258355916892274E-3</v>
      </c>
    </row>
    <row r="12" spans="1:32" x14ac:dyDescent="0.25">
      <c r="X12" s="110">
        <v>42538</v>
      </c>
      <c r="Y12" s="9">
        <v>66.44</v>
      </c>
      <c r="Z12" s="9">
        <v>66.540000000000006</v>
      </c>
      <c r="AA12" s="9">
        <v>66.03</v>
      </c>
      <c r="AB12" s="9">
        <v>66.42</v>
      </c>
      <c r="AC12" s="104">
        <v>1858900</v>
      </c>
      <c r="AD12" s="9">
        <v>66.42</v>
      </c>
      <c r="AE12" s="2">
        <f t="shared" si="0"/>
        <v>0.51000000000000512</v>
      </c>
      <c r="AF12" s="138">
        <f t="shared" si="1"/>
        <v>-7.5221904618616442E-4</v>
      </c>
    </row>
    <row r="13" spans="1:32" x14ac:dyDescent="0.25">
      <c r="Q13" s="2"/>
      <c r="X13" s="110">
        <v>42537</v>
      </c>
      <c r="Y13" s="9">
        <v>65.489999999999995</v>
      </c>
      <c r="Z13" s="9">
        <v>66.569999999999993</v>
      </c>
      <c r="AA13" s="9">
        <v>65.45</v>
      </c>
      <c r="AB13" s="9">
        <v>66.47</v>
      </c>
      <c r="AC13" s="104">
        <v>1564800</v>
      </c>
      <c r="AD13" s="9">
        <v>66.47</v>
      </c>
      <c r="AE13" s="2">
        <f t="shared" si="0"/>
        <v>1.1199999999999903</v>
      </c>
      <c r="AF13" s="138">
        <f t="shared" si="1"/>
        <v>9.1088507666614582E-3</v>
      </c>
    </row>
    <row r="14" spans="1:32" x14ac:dyDescent="0.25">
      <c r="X14" s="110">
        <v>42536</v>
      </c>
      <c r="Y14" s="9">
        <v>66.75</v>
      </c>
      <c r="Z14" s="9">
        <v>66.95</v>
      </c>
      <c r="AA14" s="9">
        <v>65.81</v>
      </c>
      <c r="AB14" s="9">
        <v>65.87</v>
      </c>
      <c r="AC14" s="104">
        <v>1991000</v>
      </c>
      <c r="AD14" s="9">
        <v>65.87</v>
      </c>
      <c r="AE14" s="2">
        <f t="shared" si="0"/>
        <v>1.1400000000000006</v>
      </c>
      <c r="AF14" s="138">
        <f t="shared" si="1"/>
        <v>-1.2295696506222753E-2</v>
      </c>
    </row>
    <row r="15" spans="1:32" x14ac:dyDescent="0.25">
      <c r="X15" s="110">
        <v>42535</v>
      </c>
      <c r="Y15" s="9">
        <v>66.83</v>
      </c>
      <c r="Z15" s="9">
        <v>67.040000000000006</v>
      </c>
      <c r="AA15" s="9">
        <v>66.42</v>
      </c>
      <c r="AB15" s="9">
        <v>66.69</v>
      </c>
      <c r="AC15" s="104">
        <v>1464500</v>
      </c>
      <c r="AD15" s="9">
        <v>66.69</v>
      </c>
      <c r="AE15" s="2">
        <f t="shared" si="0"/>
        <v>0.62000000000000455</v>
      </c>
      <c r="AF15" s="138">
        <f t="shared" si="1"/>
        <v>-2.8409090909090606E-3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42534</v>
      </c>
      <c r="Y16" s="9">
        <v>67.44</v>
      </c>
      <c r="Z16" s="9">
        <v>67.87</v>
      </c>
      <c r="AA16" s="9">
        <v>66.86</v>
      </c>
      <c r="AB16" s="9">
        <v>66.88</v>
      </c>
      <c r="AC16" s="104">
        <v>1761400</v>
      </c>
      <c r="AD16" s="9">
        <v>66.88</v>
      </c>
      <c r="AE16" s="2">
        <f t="shared" si="0"/>
        <v>1.0100000000000051</v>
      </c>
      <c r="AF16" s="138">
        <f t="shared" si="1"/>
        <v>-8.5976875185295176E-3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42531</v>
      </c>
      <c r="Y17" s="9">
        <v>67.17</v>
      </c>
      <c r="Z17" s="9">
        <v>67.86</v>
      </c>
      <c r="AA17" s="9">
        <v>67.13</v>
      </c>
      <c r="AB17" s="9">
        <v>67.459999999999994</v>
      </c>
      <c r="AC17" s="104">
        <v>1636600</v>
      </c>
      <c r="AD17" s="9">
        <v>67.459999999999994</v>
      </c>
      <c r="AE17" s="2">
        <f t="shared" si="0"/>
        <v>0.73000000000000398</v>
      </c>
      <c r="AF17" s="138">
        <f t="shared" si="1"/>
        <v>-4.8679746275264169E-3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42530</v>
      </c>
      <c r="Y18" s="9">
        <v>67.489999999999995</v>
      </c>
      <c r="Z18" s="9">
        <v>67.959999999999994</v>
      </c>
      <c r="AA18" s="9">
        <v>67.37</v>
      </c>
      <c r="AB18" s="9">
        <v>67.790000000000006</v>
      </c>
      <c r="AC18" s="104">
        <v>1456700</v>
      </c>
      <c r="AD18" s="9">
        <v>67.790000000000006</v>
      </c>
      <c r="AE18" s="2">
        <f t="shared" si="0"/>
        <v>0.5899999999999892</v>
      </c>
      <c r="AF18" s="138">
        <f t="shared" si="1"/>
        <v>1.6252955082742826E-3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42529</v>
      </c>
      <c r="Y19" s="9">
        <v>67.209999999999994</v>
      </c>
      <c r="Z19" s="9">
        <v>67.88</v>
      </c>
      <c r="AA19" s="9">
        <v>67.11</v>
      </c>
      <c r="AB19" s="9">
        <v>67.680000000000007</v>
      </c>
      <c r="AC19" s="104">
        <v>1645500</v>
      </c>
      <c r="AD19" s="9">
        <v>67.680000000000007</v>
      </c>
      <c r="AE19" s="2">
        <f t="shared" si="0"/>
        <v>0.76999999999999602</v>
      </c>
      <c r="AF19" s="138">
        <f t="shared" si="1"/>
        <v>3.7075485688862209E-3</v>
      </c>
    </row>
    <row r="20" spans="1:32" x14ac:dyDescent="0.25">
      <c r="X20" s="110">
        <v>42528</v>
      </c>
      <c r="Y20" s="9">
        <v>67.72</v>
      </c>
      <c r="Z20" s="9">
        <v>67.88</v>
      </c>
      <c r="AA20" s="9">
        <v>67.319999999999993</v>
      </c>
      <c r="AB20" s="9">
        <v>67.430000000000007</v>
      </c>
      <c r="AC20" s="104">
        <v>1484100</v>
      </c>
      <c r="AD20" s="9">
        <v>67.430000000000007</v>
      </c>
      <c r="AE20" s="2">
        <f t="shared" si="0"/>
        <v>0.56000000000000227</v>
      </c>
      <c r="AF20" s="138">
        <f t="shared" si="1"/>
        <v>-2.8098195800059234E-3</v>
      </c>
    </row>
    <row r="21" spans="1:32" x14ac:dyDescent="0.25">
      <c r="X21" s="110">
        <v>42527</v>
      </c>
      <c r="Y21" s="9">
        <v>67.53</v>
      </c>
      <c r="Z21" s="9">
        <v>68.02</v>
      </c>
      <c r="AA21" s="9">
        <v>67.42</v>
      </c>
      <c r="AB21" s="9">
        <v>67.62</v>
      </c>
      <c r="AC21" s="104">
        <v>1959600</v>
      </c>
      <c r="AD21" s="9">
        <v>67.62</v>
      </c>
      <c r="AE21" s="2">
        <f t="shared" si="0"/>
        <v>0.59999999999999432</v>
      </c>
      <c r="AF21" s="138">
        <f t="shared" si="1"/>
        <v>2.8177369123534302E-3</v>
      </c>
    </row>
    <row r="22" spans="1:32" x14ac:dyDescent="0.25">
      <c r="X22" s="110">
        <v>42524</v>
      </c>
      <c r="Y22" s="9">
        <v>67.02</v>
      </c>
      <c r="Z22" s="9">
        <v>67.709999999999994</v>
      </c>
      <c r="AA22" s="9">
        <v>66.64</v>
      </c>
      <c r="AB22" s="9">
        <v>67.430000000000007</v>
      </c>
      <c r="AC22" s="104">
        <v>1625700</v>
      </c>
      <c r="AD22" s="9">
        <v>67.430000000000007</v>
      </c>
      <c r="AE22" s="2">
        <f t="shared" si="0"/>
        <v>1.0699999999999932</v>
      </c>
      <c r="AF22" s="138">
        <f t="shared" si="1"/>
        <v>-1.4827995255028981E-4</v>
      </c>
    </row>
    <row r="23" spans="1:32" x14ac:dyDescent="0.25">
      <c r="X23" s="110">
        <v>42523</v>
      </c>
      <c r="Y23" s="9">
        <v>67.290000000000006</v>
      </c>
      <c r="Z23" s="9">
        <v>67.44</v>
      </c>
      <c r="AA23" s="9">
        <v>67.11</v>
      </c>
      <c r="AB23" s="9">
        <v>67.44</v>
      </c>
      <c r="AC23" s="104">
        <v>1153100</v>
      </c>
      <c r="AD23" s="9">
        <v>67.44</v>
      </c>
      <c r="AE23" s="2">
        <f t="shared" si="0"/>
        <v>0.32999999999999829</v>
      </c>
      <c r="AF23" s="138">
        <f t="shared" si="1"/>
        <v>0</v>
      </c>
    </row>
    <row r="24" spans="1:32" x14ac:dyDescent="0.25">
      <c r="X24" s="110">
        <v>42522</v>
      </c>
      <c r="Y24" s="9">
        <v>67.180000000000007</v>
      </c>
      <c r="Z24" s="9">
        <v>67.5</v>
      </c>
      <c r="AA24" s="9">
        <v>66.67</v>
      </c>
      <c r="AB24" s="9">
        <v>67.44</v>
      </c>
      <c r="AC24" s="104">
        <v>1498400</v>
      </c>
      <c r="AD24" s="9">
        <v>67.44</v>
      </c>
      <c r="AE24" s="2">
        <f t="shared" si="0"/>
        <v>0.82999999999999829</v>
      </c>
      <c r="AF24" s="138" t="e">
        <f t="shared" si="1"/>
        <v>#DIV/0!</v>
      </c>
    </row>
    <row r="25" spans="1:32" x14ac:dyDescent="0.25">
      <c r="X25" s="110">
        <v>42522</v>
      </c>
      <c r="Y25" s="9" t="s">
        <v>280</v>
      </c>
      <c r="Z25" s="9"/>
      <c r="AA25" s="9"/>
      <c r="AB25" s="9"/>
      <c r="AC25" s="104"/>
      <c r="AD25" s="9"/>
      <c r="AE25" s="2">
        <f t="shared" si="0"/>
        <v>0</v>
      </c>
      <c r="AF25" s="138">
        <f t="shared" si="1"/>
        <v>-1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42521</v>
      </c>
      <c r="Y26" s="9">
        <v>67.75</v>
      </c>
      <c r="Z26" s="9">
        <v>67.959999999999994</v>
      </c>
      <c r="AA26" s="9">
        <v>67.17</v>
      </c>
      <c r="AB26" s="9">
        <v>67.510000000000005</v>
      </c>
      <c r="AC26" s="104">
        <v>3554400</v>
      </c>
      <c r="AD26" s="9">
        <v>67.180000000000007</v>
      </c>
      <c r="AE26" s="2">
        <f t="shared" si="0"/>
        <v>0.78999999999999204</v>
      </c>
      <c r="AF26" s="138">
        <f t="shared" si="1"/>
        <v>-2.5241276911653898E-3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42517</v>
      </c>
      <c r="Y27" s="9">
        <v>67.56</v>
      </c>
      <c r="Z27" s="9">
        <v>67.87</v>
      </c>
      <c r="AA27" s="9">
        <v>67.459999999999994</v>
      </c>
      <c r="AB27" s="9">
        <v>67.680000000000007</v>
      </c>
      <c r="AC27" s="104">
        <v>839800</v>
      </c>
      <c r="AD27" s="9">
        <v>67.349999999999994</v>
      </c>
      <c r="AE27" s="2">
        <f t="shared" si="0"/>
        <v>0.4100000000000108</v>
      </c>
      <c r="AF27" s="138">
        <f t="shared" si="1"/>
        <v>2.5305150342362914E-3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42516</v>
      </c>
      <c r="Y28" s="9">
        <v>67.28</v>
      </c>
      <c r="Z28" s="9">
        <v>67.58</v>
      </c>
      <c r="AA28" s="9">
        <v>67.150000000000006</v>
      </c>
      <c r="AB28" s="9">
        <v>67.510000000000005</v>
      </c>
      <c r="AC28" s="104">
        <v>1229800</v>
      </c>
      <c r="AD28" s="9">
        <v>67.180000000000007</v>
      </c>
      <c r="AE28" s="2">
        <f t="shared" si="0"/>
        <v>0.42999999999999261</v>
      </c>
      <c r="AF28" s="138">
        <f t="shared" si="1"/>
        <v>3.4353995519045277E-3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42515</v>
      </c>
      <c r="Y29" s="9">
        <v>67.680000000000007</v>
      </c>
      <c r="Z29" s="9">
        <v>67.83</v>
      </c>
      <c r="AA29" s="9">
        <v>67.209999999999994</v>
      </c>
      <c r="AB29" s="9">
        <v>67.28</v>
      </c>
      <c r="AC29" s="104">
        <v>1715500</v>
      </c>
      <c r="AD29" s="9">
        <v>66.95</v>
      </c>
      <c r="AE29" s="2">
        <f t="shared" si="0"/>
        <v>0.62000000000000455</v>
      </c>
      <c r="AF29" s="138">
        <f t="shared" si="1"/>
        <v>-2.3841454328713541E-3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42514</v>
      </c>
      <c r="Y30" s="9">
        <v>67.27</v>
      </c>
      <c r="Z30" s="9">
        <v>67.75</v>
      </c>
      <c r="AA30" s="9">
        <v>66.989999999999995</v>
      </c>
      <c r="AB30" s="9">
        <v>67.44</v>
      </c>
      <c r="AC30" s="104">
        <v>1840000</v>
      </c>
      <c r="AD30" s="9">
        <v>67.11</v>
      </c>
      <c r="AE30" s="2">
        <f t="shared" si="0"/>
        <v>0.76000000000000512</v>
      </c>
      <c r="AF30" s="138">
        <f t="shared" si="1"/>
        <v>8.4147257700977196E-3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42513</v>
      </c>
      <c r="Y31" s="9">
        <v>67.09</v>
      </c>
      <c r="Z31" s="9">
        <v>67.209999999999994</v>
      </c>
      <c r="AA31" s="9">
        <v>66.680000000000007</v>
      </c>
      <c r="AB31" s="9">
        <v>66.88</v>
      </c>
      <c r="AC31" s="104">
        <v>1331300</v>
      </c>
      <c r="AD31" s="9">
        <v>66.55</v>
      </c>
      <c r="AE31" s="2">
        <f t="shared" si="0"/>
        <v>0.52999999999998693</v>
      </c>
      <c r="AF31" s="138">
        <f t="shared" si="1"/>
        <v>-4.0407063753367112E-3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42510</v>
      </c>
      <c r="Y32" s="9">
        <v>67.11</v>
      </c>
      <c r="Z32" s="9">
        <v>67.709999999999994</v>
      </c>
      <c r="AA32" s="9">
        <v>66.959999999999994</v>
      </c>
      <c r="AB32" s="9">
        <v>67.150000000000006</v>
      </c>
      <c r="AC32" s="104">
        <v>1889000</v>
      </c>
      <c r="AD32" s="9">
        <v>66.819999999999993</v>
      </c>
      <c r="AE32" s="2">
        <f t="shared" si="0"/>
        <v>0.75</v>
      </c>
      <c r="AF32" s="138">
        <f t="shared" si="1"/>
        <v>4.660953240114063E-3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42509</v>
      </c>
      <c r="Y33" s="9">
        <v>66.98</v>
      </c>
      <c r="Z33" s="9">
        <v>67.25</v>
      </c>
      <c r="AA33" s="9">
        <v>66.59</v>
      </c>
      <c r="AB33" s="9">
        <v>66.84</v>
      </c>
      <c r="AC33" s="104">
        <v>2160700</v>
      </c>
      <c r="AD33" s="9">
        <v>66.510000000000005</v>
      </c>
      <c r="AE33" s="2">
        <f t="shared" si="0"/>
        <v>0.65999999999999659</v>
      </c>
      <c r="AF33" s="138">
        <f t="shared" si="1"/>
        <v>-7.7577204236908281E-3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42508</v>
      </c>
      <c r="Y34" s="9">
        <v>66.84</v>
      </c>
      <c r="Z34" s="9">
        <v>67.59</v>
      </c>
      <c r="AA34" s="9">
        <v>66.760000000000005</v>
      </c>
      <c r="AB34" s="9">
        <v>67.36</v>
      </c>
      <c r="AC34" s="104">
        <v>2444500</v>
      </c>
      <c r="AD34" s="9">
        <v>67.03</v>
      </c>
      <c r="AE34" s="2">
        <f t="shared" si="0"/>
        <v>0.82999999999999829</v>
      </c>
      <c r="AF34" s="138">
        <f t="shared" si="1"/>
        <v>3.8939643552493575E-3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95" t="s">
        <v>78</v>
      </c>
      <c r="P35" s="495"/>
      <c r="X35" s="110">
        <v>42507</v>
      </c>
      <c r="Y35" s="9">
        <v>67.510000000000005</v>
      </c>
      <c r="Z35" s="9">
        <v>67.709999999999994</v>
      </c>
      <c r="AA35" s="9">
        <v>66.89</v>
      </c>
      <c r="AB35" s="9">
        <v>67.099999999999994</v>
      </c>
      <c r="AC35" s="104">
        <v>2015400</v>
      </c>
      <c r="AD35" s="9">
        <v>66.77</v>
      </c>
      <c r="AE35" s="2">
        <f t="shared" si="0"/>
        <v>0.81999999999999318</v>
      </c>
      <c r="AF35" s="138">
        <f t="shared" si="1"/>
        <v>-6.6944361797084406E-3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76.516000000000005</v>
      </c>
      <c r="Q36" s="2"/>
      <c r="X36" s="110">
        <v>42506</v>
      </c>
      <c r="Y36" s="9">
        <v>67.19</v>
      </c>
      <c r="Z36" s="9">
        <v>67.790000000000006</v>
      </c>
      <c r="AA36" s="9">
        <v>67.13</v>
      </c>
      <c r="AB36" s="9">
        <v>67.55</v>
      </c>
      <c r="AC36" s="104">
        <v>2019800</v>
      </c>
      <c r="AD36" s="9">
        <v>67.22</v>
      </c>
      <c r="AE36" s="2">
        <f t="shared" si="0"/>
        <v>0.6600000000000108</v>
      </c>
      <c r="AF36" s="138">
        <f t="shared" si="1"/>
        <v>2.5354213273676152E-3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75.820400000000006</v>
      </c>
      <c r="Q37" s="2"/>
      <c r="X37" s="110">
        <v>42503</v>
      </c>
      <c r="Y37" s="9">
        <v>67.650000000000006</v>
      </c>
      <c r="Z37" s="9">
        <v>67.78</v>
      </c>
      <c r="AA37" s="9">
        <v>67.28</v>
      </c>
      <c r="AB37" s="9">
        <v>67.38</v>
      </c>
      <c r="AC37" s="104">
        <v>1736100</v>
      </c>
      <c r="AD37" s="9">
        <v>67.05</v>
      </c>
      <c r="AE37" s="2">
        <f t="shared" si="0"/>
        <v>0.5</v>
      </c>
      <c r="AF37" s="138">
        <f t="shared" si="1"/>
        <v>-2.3805981252789099E-3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75.124800000000008</v>
      </c>
      <c r="Q38" s="2"/>
      <c r="X38" s="110">
        <v>42502</v>
      </c>
      <c r="Y38" s="9">
        <v>67.569999999999993</v>
      </c>
      <c r="Z38" s="9">
        <v>67.77</v>
      </c>
      <c r="AA38" s="9">
        <v>67.08</v>
      </c>
      <c r="AB38" s="9">
        <v>67.540000000000006</v>
      </c>
      <c r="AC38" s="104">
        <v>2517300</v>
      </c>
      <c r="AD38" s="9">
        <v>67.209999999999994</v>
      </c>
      <c r="AE38" s="2">
        <f t="shared" si="0"/>
        <v>0.68999999999999773</v>
      </c>
      <c r="AF38" s="138">
        <f t="shared" si="1"/>
        <v>2.8349746344373816E-3</v>
      </c>
    </row>
    <row r="39" spans="1:32" ht="20.25" thickBot="1" x14ac:dyDescent="0.35">
      <c r="O39" s="83">
        <v>1.07</v>
      </c>
      <c r="P39" s="83">
        <f t="shared" si="3"/>
        <v>74.429200000000009</v>
      </c>
      <c r="Q39" s="2"/>
      <c r="T39" s="112" t="s">
        <v>92</v>
      </c>
      <c r="U39" s="2"/>
      <c r="X39" s="110">
        <v>42501</v>
      </c>
      <c r="Y39" s="9">
        <v>67.680000000000007</v>
      </c>
      <c r="Z39" s="9">
        <v>67.97</v>
      </c>
      <c r="AA39" s="9">
        <v>67.319999999999993</v>
      </c>
      <c r="AB39" s="9">
        <v>67.349999999999994</v>
      </c>
      <c r="AC39" s="104">
        <v>2056700</v>
      </c>
      <c r="AD39" s="9">
        <v>67.02</v>
      </c>
      <c r="AE39" s="2">
        <f t="shared" si="0"/>
        <v>0.65000000000000568</v>
      </c>
      <c r="AF39" s="138">
        <f t="shared" si="1"/>
        <v>-9.3126385809314538E-3</v>
      </c>
    </row>
    <row r="40" spans="1:32" ht="15.75" thickTop="1" x14ac:dyDescent="0.25">
      <c r="L40" t="s">
        <v>252</v>
      </c>
      <c r="M40" s="2">
        <f>K56+M56-F56</f>
        <v>523.61999999999898</v>
      </c>
      <c r="O40" s="83">
        <v>1.06</v>
      </c>
      <c r="P40" s="83">
        <f t="shared" si="3"/>
        <v>73.73360000000001</v>
      </c>
      <c r="Q40" s="2"/>
      <c r="T40" s="113" t="s">
        <v>98</v>
      </c>
      <c r="U40" s="106">
        <v>69.95</v>
      </c>
      <c r="X40" s="110">
        <v>42500</v>
      </c>
      <c r="Y40" s="9">
        <v>67.58</v>
      </c>
      <c r="Z40" s="9">
        <v>68</v>
      </c>
      <c r="AA40" s="9">
        <v>67.349999999999994</v>
      </c>
      <c r="AB40" s="9">
        <v>67.98</v>
      </c>
      <c r="AC40" s="104">
        <v>2248800</v>
      </c>
      <c r="AD40" s="9">
        <v>67.650000000000006</v>
      </c>
      <c r="AE40" s="2">
        <f t="shared" si="0"/>
        <v>0.65000000000000568</v>
      </c>
      <c r="AF40" s="138">
        <f t="shared" si="1"/>
        <v>1.1513157894736947E-2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73.038000000000011</v>
      </c>
      <c r="Q41" s="2"/>
      <c r="T41" s="113" t="s">
        <v>99</v>
      </c>
      <c r="U41" s="106">
        <v>69.95</v>
      </c>
      <c r="X41" s="110">
        <v>42499</v>
      </c>
      <c r="Y41" s="9">
        <v>67.099999999999994</v>
      </c>
      <c r="Z41" s="9">
        <v>67.650000000000006</v>
      </c>
      <c r="AA41" s="9">
        <v>66.87</v>
      </c>
      <c r="AB41" s="9">
        <v>67.209999999999994</v>
      </c>
      <c r="AC41" s="104">
        <v>1836100</v>
      </c>
      <c r="AD41" s="9">
        <v>66.88</v>
      </c>
      <c r="AE41" s="2">
        <f t="shared" si="0"/>
        <v>0.78000000000000114</v>
      </c>
      <c r="AF41" s="138">
        <f t="shared" si="1"/>
        <v>1.6474464579900872E-3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72.342399999999998</v>
      </c>
      <c r="Q42" s="2"/>
      <c r="T42" s="113" t="s">
        <v>100</v>
      </c>
      <c r="U42" s="106" t="s">
        <v>414</v>
      </c>
      <c r="X42" s="110">
        <v>42496</v>
      </c>
      <c r="Y42" s="9">
        <v>67.5</v>
      </c>
      <c r="Z42" s="9">
        <v>67.55</v>
      </c>
      <c r="AA42" s="9">
        <v>66.58</v>
      </c>
      <c r="AB42" s="9">
        <v>67.099999999999994</v>
      </c>
      <c r="AC42" s="104">
        <v>2213600</v>
      </c>
      <c r="AD42" s="9">
        <v>66.77</v>
      </c>
      <c r="AE42" s="2">
        <f t="shared" si="0"/>
        <v>0.96999999999999886</v>
      </c>
      <c r="AF42" s="138">
        <f t="shared" si="1"/>
        <v>-1.1400651465798162E-2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71.646799999999999</v>
      </c>
      <c r="Q43" s="2"/>
      <c r="T43" s="113" t="s">
        <v>101</v>
      </c>
      <c r="U43" s="106" t="s">
        <v>415</v>
      </c>
      <c r="X43" s="110">
        <v>42495</v>
      </c>
      <c r="Y43" s="9">
        <v>68.09</v>
      </c>
      <c r="Z43" s="9">
        <v>69.239999999999995</v>
      </c>
      <c r="AA43" s="9">
        <v>67.05</v>
      </c>
      <c r="AB43" s="9">
        <v>67.87</v>
      </c>
      <c r="AC43" s="104">
        <v>4521600</v>
      </c>
      <c r="AD43" s="9">
        <v>67.540000000000006</v>
      </c>
      <c r="AE43" s="2">
        <f t="shared" si="0"/>
        <v>2.1899999999999977</v>
      </c>
      <c r="AF43" s="138">
        <f t="shared" si="1"/>
        <v>3.9716748768473087E-2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70.9512</v>
      </c>
      <c r="Q44" s="2"/>
      <c r="T44" s="113" t="s">
        <v>102</v>
      </c>
      <c r="U44" s="106">
        <v>73.349999999999994</v>
      </c>
      <c r="X44" s="110">
        <v>42494</v>
      </c>
      <c r="Y44" s="9">
        <v>64.819999999999993</v>
      </c>
      <c r="Z44" s="9">
        <v>65.55</v>
      </c>
      <c r="AA44" s="9">
        <v>64.59</v>
      </c>
      <c r="AB44" s="9">
        <v>65.28</v>
      </c>
      <c r="AC44" s="104">
        <v>2936100</v>
      </c>
      <c r="AD44" s="9">
        <v>64.959999999999994</v>
      </c>
      <c r="AE44" s="2">
        <f t="shared" si="0"/>
        <v>0.95999999999999375</v>
      </c>
      <c r="AF44" s="138">
        <f t="shared" si="1"/>
        <v>-1.9972345982487427E-3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70.255600000000001</v>
      </c>
      <c r="Q45" s="2"/>
      <c r="T45" s="113" t="s">
        <v>103</v>
      </c>
      <c r="U45" s="106">
        <v>1.0727100000000001</v>
      </c>
      <c r="X45" s="110">
        <v>42493</v>
      </c>
      <c r="Y45" s="9">
        <v>64.8</v>
      </c>
      <c r="Z45" s="9">
        <v>65.59</v>
      </c>
      <c r="AA45" s="9">
        <v>64.67</v>
      </c>
      <c r="AB45" s="9">
        <v>65.41</v>
      </c>
      <c r="AC45" s="104">
        <v>1865900</v>
      </c>
      <c r="AD45" s="9">
        <v>65.09</v>
      </c>
      <c r="AE45" s="2">
        <f t="shared" si="0"/>
        <v>0.92000000000000171</v>
      </c>
      <c r="AF45" s="138">
        <f t="shared" si="1"/>
        <v>7.6875768757678209E-4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69.56</v>
      </c>
      <c r="Q46" s="2"/>
      <c r="T46" s="113" t="s">
        <v>104</v>
      </c>
      <c r="U46" s="106" t="s">
        <v>243</v>
      </c>
      <c r="X46" s="110">
        <v>42492</v>
      </c>
      <c r="Y46" s="9">
        <v>65.58</v>
      </c>
      <c r="Z46" s="9">
        <v>65.58</v>
      </c>
      <c r="AA46" s="9">
        <v>65.010000000000005</v>
      </c>
      <c r="AB46" s="9">
        <v>65.36</v>
      </c>
      <c r="AC46" s="104">
        <v>2004200</v>
      </c>
      <c r="AD46" s="9">
        <v>65.040000000000006</v>
      </c>
      <c r="AE46" s="2">
        <f t="shared" si="0"/>
        <v>0.56999999999999318</v>
      </c>
      <c r="AF46" s="138">
        <f t="shared" si="1"/>
        <v>4.7891240537618618E-3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68.864400000000003</v>
      </c>
      <c r="Q47" s="2"/>
      <c r="T47" s="113"/>
      <c r="U47" s="106"/>
      <c r="X47" s="110">
        <v>42489</v>
      </c>
      <c r="Y47" s="9">
        <v>64.83</v>
      </c>
      <c r="Z47" s="9">
        <v>65.23</v>
      </c>
      <c r="AA47" s="9">
        <v>64.36</v>
      </c>
      <c r="AB47" s="9">
        <v>65.05</v>
      </c>
      <c r="AC47" s="104">
        <v>2180400</v>
      </c>
      <c r="AD47" s="9">
        <v>64.73</v>
      </c>
      <c r="AE47" s="2">
        <f t="shared" si="0"/>
        <v>0.87000000000000455</v>
      </c>
      <c r="AF47" s="138">
        <f t="shared" si="1"/>
        <v>1.5472690700915059E-3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68.168800000000005</v>
      </c>
      <c r="Q48" s="2"/>
      <c r="T48" s="113" t="s">
        <v>105</v>
      </c>
      <c r="U48" s="106" t="s">
        <v>416</v>
      </c>
      <c r="X48" s="110">
        <v>42488</v>
      </c>
      <c r="Y48" s="9">
        <v>65.02</v>
      </c>
      <c r="Z48" s="9">
        <v>65.55</v>
      </c>
      <c r="AA48" s="9">
        <v>64.8</v>
      </c>
      <c r="AB48" s="9">
        <v>64.95</v>
      </c>
      <c r="AC48" s="104">
        <v>1482800</v>
      </c>
      <c r="AD48" s="9">
        <v>64.63</v>
      </c>
      <c r="AE48" s="2">
        <f t="shared" si="0"/>
        <v>0.75</v>
      </c>
      <c r="AF48" s="138">
        <f t="shared" si="1"/>
        <v>-8.5902745819911308E-3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67.473200000000006</v>
      </c>
      <c r="T49" s="113" t="s">
        <v>106</v>
      </c>
      <c r="U49" s="106" t="s">
        <v>417</v>
      </c>
      <c r="X49" s="110">
        <v>42487</v>
      </c>
      <c r="Y49" s="9">
        <v>65.86</v>
      </c>
      <c r="Z49" s="9">
        <v>65.95</v>
      </c>
      <c r="AA49" s="9">
        <v>65.28</v>
      </c>
      <c r="AB49" s="9">
        <v>65.510000000000005</v>
      </c>
      <c r="AC49" s="104">
        <v>1540000</v>
      </c>
      <c r="AD49" s="9">
        <v>65.19</v>
      </c>
      <c r="AE49" s="2">
        <f t="shared" si="0"/>
        <v>0.67000000000000171</v>
      </c>
      <c r="AF49" s="138">
        <f t="shared" si="1"/>
        <v>-5.4919908466819489E-3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66.777600000000007</v>
      </c>
      <c r="T50" s="113" t="s">
        <v>107</v>
      </c>
      <c r="U50" s="107">
        <v>1971627</v>
      </c>
      <c r="X50" s="110">
        <v>42486</v>
      </c>
      <c r="Y50" s="9">
        <v>65.790000000000006</v>
      </c>
      <c r="Z50" s="9">
        <v>66.010000000000005</v>
      </c>
      <c r="AA50" s="9">
        <v>65.39</v>
      </c>
      <c r="AB50" s="9">
        <v>65.87</v>
      </c>
      <c r="AC50" s="104">
        <v>1775600</v>
      </c>
      <c r="AD50" s="9">
        <v>65.55</v>
      </c>
      <c r="AE50" s="2">
        <f t="shared" si="0"/>
        <v>0.62000000000000455</v>
      </c>
      <c r="AF50" s="138">
        <f t="shared" si="1"/>
        <v>3.9822331137997491E-3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66.081999999999994</v>
      </c>
      <c r="T51" s="113" t="s">
        <v>110</v>
      </c>
      <c r="U51" s="107">
        <v>1968280</v>
      </c>
      <c r="X51" s="110">
        <v>42485</v>
      </c>
      <c r="Y51" s="9">
        <v>65.739999999999995</v>
      </c>
      <c r="Z51" s="9">
        <v>65.739999999999995</v>
      </c>
      <c r="AA51" s="9">
        <v>64.98</v>
      </c>
      <c r="AB51" s="9">
        <v>65.61</v>
      </c>
      <c r="AC51" s="104">
        <v>1529000</v>
      </c>
      <c r="AD51" s="9">
        <v>65.290000000000006</v>
      </c>
      <c r="AE51" s="2">
        <f t="shared" si="0"/>
        <v>0.75999999999999091</v>
      </c>
      <c r="AF51" s="138">
        <f t="shared" si="1"/>
        <v>-1.987159889941803E-3</v>
      </c>
    </row>
    <row r="52" spans="1:32" x14ac:dyDescent="0.25">
      <c r="O52" s="83">
        <v>0.94</v>
      </c>
      <c r="P52" s="83">
        <f t="shared" si="3"/>
        <v>65.386399999999995</v>
      </c>
      <c r="T52" s="113" t="s">
        <v>108</v>
      </c>
      <c r="U52" s="106" t="s">
        <v>418</v>
      </c>
      <c r="X52" s="110">
        <v>42482</v>
      </c>
      <c r="Y52" s="9">
        <v>65.44</v>
      </c>
      <c r="Z52" s="9">
        <v>66.069999999999993</v>
      </c>
      <c r="AA52" s="9">
        <v>65.36</v>
      </c>
      <c r="AB52" s="9">
        <v>65.739999999999995</v>
      </c>
      <c r="AC52" s="104">
        <v>1743300</v>
      </c>
      <c r="AD52" s="9">
        <v>65.42</v>
      </c>
      <c r="AE52" s="2">
        <f t="shared" si="0"/>
        <v>0.70999999999999375</v>
      </c>
      <c r="AF52" s="138">
        <f t="shared" si="1"/>
        <v>4.4526331951482145E-3</v>
      </c>
    </row>
    <row r="53" spans="1:32" x14ac:dyDescent="0.25">
      <c r="O53" s="83">
        <v>0.93</v>
      </c>
      <c r="P53" s="83">
        <f t="shared" si="3"/>
        <v>64.69080000000001</v>
      </c>
      <c r="T53" s="113" t="s">
        <v>111</v>
      </c>
      <c r="U53" s="106">
        <v>16.98</v>
      </c>
      <c r="X53" s="110">
        <v>42481</v>
      </c>
      <c r="Y53" s="9">
        <v>65.400000000000006</v>
      </c>
      <c r="Z53" s="9">
        <v>66.569999999999993</v>
      </c>
      <c r="AA53" s="9">
        <v>65.239999999999995</v>
      </c>
      <c r="AB53" s="9">
        <v>65.45</v>
      </c>
      <c r="AC53" s="104">
        <v>3295900</v>
      </c>
      <c r="AD53" s="9">
        <v>65.13</v>
      </c>
      <c r="AE53" s="2">
        <f t="shared" si="0"/>
        <v>1.3299999999999983</v>
      </c>
      <c r="AF53" s="138">
        <f t="shared" si="1"/>
        <v>-2.1925213996095594E-2</v>
      </c>
    </row>
    <row r="54" spans="1:32" x14ac:dyDescent="0.25">
      <c r="O54" s="83">
        <v>0.92</v>
      </c>
      <c r="P54" s="83">
        <f t="shared" si="3"/>
        <v>63.995200000000004</v>
      </c>
      <c r="T54" s="113" t="s">
        <v>112</v>
      </c>
      <c r="U54" s="106">
        <v>4.0999999999999996</v>
      </c>
      <c r="X54" s="110">
        <v>42480</v>
      </c>
      <c r="Y54" s="9">
        <v>67.69</v>
      </c>
      <c r="Z54" s="9">
        <v>67.69</v>
      </c>
      <c r="AA54" s="9">
        <v>66.62</v>
      </c>
      <c r="AB54" s="9">
        <v>66.92</v>
      </c>
      <c r="AC54" s="104">
        <v>1446200</v>
      </c>
      <c r="AD54" s="9">
        <v>66.59</v>
      </c>
      <c r="AE54" s="2">
        <f t="shared" si="0"/>
        <v>1.0699999999999932</v>
      </c>
      <c r="AF54" s="138">
        <f t="shared" si="1"/>
        <v>-9.0773809523809756E-3</v>
      </c>
    </row>
    <row r="55" spans="1:32" x14ac:dyDescent="0.25">
      <c r="O55" s="83">
        <v>0.91</v>
      </c>
      <c r="P55" s="83">
        <f t="shared" si="3"/>
        <v>63.299600000000005</v>
      </c>
      <c r="T55" s="113" t="s">
        <v>109</v>
      </c>
      <c r="U55" s="106" t="s">
        <v>419</v>
      </c>
      <c r="X55" s="110">
        <v>42479</v>
      </c>
      <c r="Y55" s="9">
        <v>67.569999999999993</v>
      </c>
      <c r="Z55" s="9">
        <v>67.91</v>
      </c>
      <c r="AA55" s="9">
        <v>67.37</v>
      </c>
      <c r="AB55" s="9">
        <v>67.53</v>
      </c>
      <c r="AC55" s="104">
        <v>1471900</v>
      </c>
      <c r="AD55" s="9">
        <v>67.2</v>
      </c>
      <c r="AE55" s="2">
        <f t="shared" si="0"/>
        <v>0.53999999999999204</v>
      </c>
      <c r="AF55" s="138">
        <f t="shared" si="1"/>
        <v>3.4343736001194447E-3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62.604000000000006</v>
      </c>
      <c r="X56" s="110">
        <v>42478</v>
      </c>
      <c r="Y56" s="9">
        <v>66.489999999999995</v>
      </c>
      <c r="Z56" s="9">
        <v>67.33</v>
      </c>
      <c r="AA56" s="9">
        <v>66.3</v>
      </c>
      <c r="AB56" s="9">
        <v>67.3</v>
      </c>
      <c r="AC56" s="104">
        <v>1968900</v>
      </c>
      <c r="AD56" s="9">
        <v>66.97</v>
      </c>
      <c r="AE56" s="2">
        <f t="shared" si="0"/>
        <v>1.0300000000000011</v>
      </c>
      <c r="AF56" s="138">
        <f t="shared" si="1"/>
        <v>1.056284895126014E-2</v>
      </c>
    </row>
    <row r="57" spans="1:32" x14ac:dyDescent="0.25">
      <c r="X57" s="110">
        <v>42475</v>
      </c>
      <c r="Y57" s="9">
        <v>66.64</v>
      </c>
      <c r="Z57" s="9">
        <v>67.099999999999994</v>
      </c>
      <c r="AA57" s="9">
        <v>66.25</v>
      </c>
      <c r="AB57" s="9">
        <v>66.599999999999994</v>
      </c>
      <c r="AC57" s="104">
        <v>2779200</v>
      </c>
      <c r="AD57" s="9">
        <v>66.27</v>
      </c>
      <c r="AE57" s="2">
        <f t="shared" si="0"/>
        <v>0.84999999999999432</v>
      </c>
      <c r="AF57" s="138">
        <f t="shared" si="1"/>
        <v>-1.0551703346398655E-3</v>
      </c>
    </row>
    <row r="58" spans="1:32" x14ac:dyDescent="0.25">
      <c r="X58" s="110">
        <v>42474</v>
      </c>
      <c r="Y58" s="9">
        <v>67.150000000000006</v>
      </c>
      <c r="Z58" s="9">
        <v>67.47</v>
      </c>
      <c r="AA58" s="9">
        <v>66.58</v>
      </c>
      <c r="AB58" s="9">
        <v>66.67</v>
      </c>
      <c r="AC58" s="104">
        <v>2457500</v>
      </c>
      <c r="AD58" s="9">
        <v>66.34</v>
      </c>
      <c r="AE58" s="2">
        <f t="shared" si="0"/>
        <v>0.89000000000000057</v>
      </c>
      <c r="AF58" s="138">
        <f t="shared" si="1"/>
        <v>-1.2797619047619002E-2</v>
      </c>
    </row>
    <row r="59" spans="1:32" x14ac:dyDescent="0.25">
      <c r="X59" s="110">
        <v>42473</v>
      </c>
      <c r="Y59" s="9">
        <v>67.540000000000006</v>
      </c>
      <c r="Z59" s="9">
        <v>67.89</v>
      </c>
      <c r="AA59" s="9">
        <v>66.819999999999993</v>
      </c>
      <c r="AB59" s="9">
        <v>67.53</v>
      </c>
      <c r="AC59" s="104">
        <v>1687600</v>
      </c>
      <c r="AD59" s="9">
        <v>67.2</v>
      </c>
      <c r="AE59" s="2">
        <f t="shared" si="0"/>
        <v>1.0700000000000074</v>
      </c>
      <c r="AF59" s="138">
        <f t="shared" si="1"/>
        <v>4.784688995215447E-3</v>
      </c>
    </row>
    <row r="60" spans="1:32" x14ac:dyDescent="0.25">
      <c r="X60" s="110">
        <v>42472</v>
      </c>
      <c r="Y60" s="9">
        <v>66.75</v>
      </c>
      <c r="Z60" s="9">
        <v>67.400000000000006</v>
      </c>
      <c r="AA60" s="9">
        <v>66.62</v>
      </c>
      <c r="AB60" s="9">
        <v>67.209999999999994</v>
      </c>
      <c r="AC60" s="104">
        <v>1571300</v>
      </c>
      <c r="AD60" s="9">
        <v>66.88</v>
      </c>
      <c r="AE60" s="2">
        <f t="shared" si="0"/>
        <v>0.78000000000000114</v>
      </c>
      <c r="AF60" s="138">
        <f t="shared" si="1"/>
        <v>6.3195907312669775E-3</v>
      </c>
    </row>
    <row r="61" spans="1:32" x14ac:dyDescent="0.25">
      <c r="X61" s="110">
        <v>42471</v>
      </c>
      <c r="Y61" s="9">
        <v>66.83</v>
      </c>
      <c r="Z61" s="9">
        <v>67.48</v>
      </c>
      <c r="AA61" s="9">
        <v>66.78</v>
      </c>
      <c r="AB61" s="9">
        <v>66.790000000000006</v>
      </c>
      <c r="AC61" s="104">
        <v>1683400</v>
      </c>
      <c r="AD61" s="9">
        <v>66.459999999999994</v>
      </c>
      <c r="AE61" s="2">
        <f t="shared" si="0"/>
        <v>0.70000000000000284</v>
      </c>
      <c r="AF61" s="138">
        <f t="shared" si="1"/>
        <v>-7.5176665163145806E-4</v>
      </c>
    </row>
    <row r="62" spans="1:32" x14ac:dyDescent="0.25">
      <c r="X62" s="110">
        <v>42468</v>
      </c>
      <c r="Y62" s="9">
        <v>66.819999999999993</v>
      </c>
      <c r="Z62" s="9">
        <v>67.45</v>
      </c>
      <c r="AA62" s="9">
        <v>66.680000000000007</v>
      </c>
      <c r="AB62" s="9">
        <v>66.84</v>
      </c>
      <c r="AC62" s="104">
        <v>1694800</v>
      </c>
      <c r="AD62" s="9">
        <v>66.510000000000005</v>
      </c>
      <c r="AE62" s="2">
        <f t="shared" si="0"/>
        <v>0.76999999999999602</v>
      </c>
      <c r="AF62" s="138">
        <f t="shared" si="1"/>
        <v>8.3383869011524059E-3</v>
      </c>
    </row>
    <row r="63" spans="1:32" x14ac:dyDescent="0.25">
      <c r="X63" s="110">
        <v>42467</v>
      </c>
      <c r="Y63" s="9">
        <v>66.489999999999995</v>
      </c>
      <c r="Z63" s="9">
        <v>66.81</v>
      </c>
      <c r="AA63" s="9">
        <v>66.03</v>
      </c>
      <c r="AB63" s="9">
        <v>66.28</v>
      </c>
      <c r="AC63" s="104">
        <v>1603500</v>
      </c>
      <c r="AD63" s="9">
        <v>65.959999999999994</v>
      </c>
      <c r="AE63" s="2">
        <f t="shared" si="0"/>
        <v>0.78000000000000114</v>
      </c>
      <c r="AF63" s="138">
        <f t="shared" si="1"/>
        <v>-1.1094452773613317E-2</v>
      </c>
    </row>
    <row r="64" spans="1:32" x14ac:dyDescent="0.25">
      <c r="X64" s="110">
        <v>42466</v>
      </c>
      <c r="Y64" s="9">
        <v>66.650000000000006</v>
      </c>
      <c r="Z64" s="9">
        <v>67.17</v>
      </c>
      <c r="AA64" s="9">
        <v>66.5</v>
      </c>
      <c r="AB64" s="9">
        <v>67.03</v>
      </c>
      <c r="AC64" s="104">
        <v>1624500</v>
      </c>
      <c r="AD64" s="9">
        <v>66.7</v>
      </c>
      <c r="AE64" s="2">
        <f t="shared" si="0"/>
        <v>0.67000000000000171</v>
      </c>
      <c r="AF64" s="138">
        <f t="shared" si="1"/>
        <v>4.9721259605242096E-3</v>
      </c>
    </row>
    <row r="65" spans="24:32" x14ac:dyDescent="0.25">
      <c r="X65" s="110">
        <v>42465</v>
      </c>
      <c r="Y65" s="9">
        <v>67.319999999999993</v>
      </c>
      <c r="Z65" s="9">
        <v>67.41</v>
      </c>
      <c r="AA65" s="9">
        <v>66.64</v>
      </c>
      <c r="AB65" s="9">
        <v>66.7</v>
      </c>
      <c r="AC65" s="104">
        <v>1712100</v>
      </c>
      <c r="AD65" s="9">
        <v>66.37</v>
      </c>
      <c r="AE65" s="2">
        <f t="shared" si="0"/>
        <v>0.76999999999999602</v>
      </c>
      <c r="AF65" s="138">
        <f t="shared" si="1"/>
        <v>-1.3965235477640725E-2</v>
      </c>
    </row>
    <row r="66" spans="24:32" x14ac:dyDescent="0.25">
      <c r="X66" s="110">
        <v>42464</v>
      </c>
      <c r="Y66" s="9">
        <v>68.150000000000006</v>
      </c>
      <c r="Z66" s="9">
        <v>68.239999999999995</v>
      </c>
      <c r="AA66" s="9">
        <v>67.52</v>
      </c>
      <c r="AB66" s="9">
        <v>67.64</v>
      </c>
      <c r="AC66" s="104">
        <v>1323300</v>
      </c>
      <c r="AD66" s="9">
        <v>67.31</v>
      </c>
      <c r="AE66" s="2">
        <f t="shared" si="0"/>
        <v>0.71999999999999886</v>
      </c>
      <c r="AF66" s="138">
        <f t="shared" si="1"/>
        <v>-8.6892488954345426E-3</v>
      </c>
    </row>
    <row r="67" spans="24:32" x14ac:dyDescent="0.25">
      <c r="X67" s="110">
        <v>42461</v>
      </c>
      <c r="Y67" s="9">
        <v>67.239999999999995</v>
      </c>
      <c r="Z67" s="9">
        <v>68.33</v>
      </c>
      <c r="AA67" s="9">
        <v>67.02</v>
      </c>
      <c r="AB67" s="9">
        <v>68.23</v>
      </c>
      <c r="AC67" s="104">
        <v>1479100</v>
      </c>
      <c r="AD67" s="9">
        <v>67.900000000000006</v>
      </c>
      <c r="AE67" s="2">
        <f>Z67-AA67</f>
        <v>1.3100000000000023</v>
      </c>
      <c r="AF67" s="138" t="e">
        <f>AD67/#REF!-1</f>
        <v>#REF!</v>
      </c>
    </row>
    <row r="68" spans="24:32" x14ac:dyDescent="0.25">
      <c r="X68" s="110">
        <v>42460</v>
      </c>
      <c r="Y68" s="9">
        <v>67.75</v>
      </c>
      <c r="Z68" s="9">
        <v>67.92</v>
      </c>
      <c r="AA68" s="9">
        <v>67.25</v>
      </c>
      <c r="AB68" s="9">
        <v>67.37</v>
      </c>
      <c r="AC68" s="104">
        <v>1692600</v>
      </c>
      <c r="AD68" s="9">
        <v>67.040000000000006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42552</v>
      </c>
      <c r="X2" s="40">
        <v>84.89</v>
      </c>
      <c r="Y2" s="40">
        <v>85.64</v>
      </c>
      <c r="Z2" s="40">
        <v>84.7</v>
      </c>
      <c r="AA2" s="40">
        <v>85.2</v>
      </c>
      <c r="AB2" s="95">
        <v>1236700</v>
      </c>
      <c r="AC2" s="40">
        <v>85.2</v>
      </c>
      <c r="AD2" s="2">
        <f>Y2-Z2</f>
        <v>0.93999999999999773</v>
      </c>
      <c r="AE2" s="138">
        <f>AC2/AC3-1</f>
        <v>8.2227181957006401E-4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85.2</v>
      </c>
      <c r="W3" s="157">
        <v>42551</v>
      </c>
      <c r="X3" s="40">
        <v>84.16</v>
      </c>
      <c r="Y3" s="40">
        <v>85.13</v>
      </c>
      <c r="Z3" s="40">
        <v>83.23</v>
      </c>
      <c r="AA3" s="40">
        <v>85.13</v>
      </c>
      <c r="AB3" s="95">
        <v>1458900</v>
      </c>
      <c r="AC3" s="40">
        <v>85.13</v>
      </c>
      <c r="AD3" s="2">
        <f t="shared" ref="AD3:AD66" si="1">Y3-Z3</f>
        <v>1.8999999999999915</v>
      </c>
      <c r="AE3" s="138">
        <f t="shared" ref="AE3:AE66" si="2">AC3/AC4-1</f>
        <v>1.6477611940298509E-2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85.2</v>
      </c>
      <c r="W4" s="157">
        <v>42550</v>
      </c>
      <c r="X4" s="40">
        <v>83.02</v>
      </c>
      <c r="Y4" s="40">
        <v>84.19</v>
      </c>
      <c r="Z4" s="40">
        <v>82.91</v>
      </c>
      <c r="AA4" s="40">
        <v>83.75</v>
      </c>
      <c r="AB4" s="95">
        <v>948100</v>
      </c>
      <c r="AC4" s="40">
        <v>83.75</v>
      </c>
      <c r="AD4" s="2">
        <f t="shared" si="1"/>
        <v>1.2800000000000011</v>
      </c>
      <c r="AE4" s="138">
        <f t="shared" si="2"/>
        <v>1.8484737930195783E-2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42549</v>
      </c>
      <c r="X5" s="40">
        <v>80.78</v>
      </c>
      <c r="Y5" s="40">
        <v>82.45</v>
      </c>
      <c r="Z5" s="40">
        <v>80.42</v>
      </c>
      <c r="AA5" s="40">
        <v>82.23</v>
      </c>
      <c r="AB5" s="95">
        <v>1525400</v>
      </c>
      <c r="AC5" s="40">
        <v>82.23</v>
      </c>
      <c r="AD5" s="2">
        <f t="shared" si="1"/>
        <v>2.0300000000000011</v>
      </c>
      <c r="AE5" s="138">
        <f t="shared" si="2"/>
        <v>3.2003012048192669E-2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42548</v>
      </c>
      <c r="X6" s="40">
        <v>81.650000000000006</v>
      </c>
      <c r="Y6" s="40">
        <v>81.96</v>
      </c>
      <c r="Z6" s="40">
        <v>78.73</v>
      </c>
      <c r="AA6" s="40">
        <v>79.680000000000007</v>
      </c>
      <c r="AB6" s="95">
        <v>2009000</v>
      </c>
      <c r="AC6" s="40">
        <v>79.680000000000007</v>
      </c>
      <c r="AD6" s="2">
        <f t="shared" si="1"/>
        <v>3.2299999999999898</v>
      </c>
      <c r="AE6" s="138">
        <f t="shared" si="2"/>
        <v>-3.5818005808325171E-2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42545</v>
      </c>
      <c r="X7" s="40">
        <v>83.88</v>
      </c>
      <c r="Y7" s="40">
        <v>84.85</v>
      </c>
      <c r="Z7" s="40">
        <v>82.49</v>
      </c>
      <c r="AA7" s="40">
        <v>82.64</v>
      </c>
      <c r="AB7" s="95">
        <v>1978200</v>
      </c>
      <c r="AC7" s="40">
        <v>82.64</v>
      </c>
      <c r="AD7" s="2">
        <f t="shared" si="1"/>
        <v>2.3599999999999994</v>
      </c>
      <c r="AE7" s="138">
        <f t="shared" si="2"/>
        <v>-5.0114942528735607E-2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42544</v>
      </c>
      <c r="X8" s="40">
        <v>86.93</v>
      </c>
      <c r="Y8" s="40">
        <v>87.5</v>
      </c>
      <c r="Z8" s="40">
        <v>86.2</v>
      </c>
      <c r="AA8" s="40">
        <v>87</v>
      </c>
      <c r="AB8" s="95">
        <v>1288200</v>
      </c>
      <c r="AC8" s="40">
        <v>87</v>
      </c>
      <c r="AD8" s="2">
        <f t="shared" si="1"/>
        <v>1.2999999999999972</v>
      </c>
      <c r="AE8" s="138">
        <f t="shared" si="2"/>
        <v>1.1040092969204052E-2</v>
      </c>
    </row>
    <row r="9" spans="1:31" x14ac:dyDescent="0.25">
      <c r="O9" s="11" t="s">
        <v>253</v>
      </c>
      <c r="Q9" s="138">
        <f>IF(Q2=0, 0, Q8/Q6)</f>
        <v>0</v>
      </c>
      <c r="W9" s="157">
        <v>42543</v>
      </c>
      <c r="X9" s="40">
        <v>85.23</v>
      </c>
      <c r="Y9" s="40">
        <v>86.54</v>
      </c>
      <c r="Z9" s="40">
        <v>85.02</v>
      </c>
      <c r="AA9" s="40">
        <v>86.05</v>
      </c>
      <c r="AB9" s="95">
        <v>1488700</v>
      </c>
      <c r="AC9" s="40">
        <v>86.05</v>
      </c>
      <c r="AD9" s="2">
        <f t="shared" si="1"/>
        <v>1.5200000000000102</v>
      </c>
      <c r="AE9" s="138">
        <f t="shared" si="2"/>
        <v>1.2233854840606906E-2</v>
      </c>
    </row>
    <row r="10" spans="1:31" x14ac:dyDescent="0.25">
      <c r="O10" s="11" t="s">
        <v>252</v>
      </c>
      <c r="P10" s="34"/>
      <c r="Q10" s="2">
        <v>0</v>
      </c>
      <c r="W10" s="157">
        <v>42542</v>
      </c>
      <c r="X10" s="40">
        <v>84.32</v>
      </c>
      <c r="Y10" s="40">
        <v>85.54</v>
      </c>
      <c r="Z10" s="40">
        <v>84.32</v>
      </c>
      <c r="AA10" s="40">
        <v>85.01</v>
      </c>
      <c r="AB10" s="95">
        <v>1200500</v>
      </c>
      <c r="AC10" s="40">
        <v>85.01</v>
      </c>
      <c r="AD10" s="2">
        <f t="shared" si="1"/>
        <v>1.2200000000000131</v>
      </c>
      <c r="AE10" s="138">
        <f t="shared" si="2"/>
        <v>-7.4722708698190532E-3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2.87E-2</v>
      </c>
      <c r="W11" s="157">
        <v>42541</v>
      </c>
      <c r="X11" s="40">
        <v>86.21</v>
      </c>
      <c r="Y11" s="40">
        <v>86.99</v>
      </c>
      <c r="Z11" s="40">
        <v>85.48</v>
      </c>
      <c r="AA11" s="40">
        <v>85.65</v>
      </c>
      <c r="AB11" s="95">
        <v>1777000</v>
      </c>
      <c r="AC11" s="40">
        <v>85.65</v>
      </c>
      <c r="AD11" s="2">
        <f t="shared" si="1"/>
        <v>1.5099999999999909</v>
      </c>
      <c r="AE11" s="138">
        <f t="shared" si="2"/>
        <v>5.3996947998591338E-3</v>
      </c>
    </row>
    <row r="12" spans="1:31" x14ac:dyDescent="0.25">
      <c r="W12" s="157">
        <v>42538</v>
      </c>
      <c r="X12" s="40">
        <v>84.15</v>
      </c>
      <c r="Y12" s="40">
        <v>85.72</v>
      </c>
      <c r="Z12" s="40">
        <v>83.84</v>
      </c>
      <c r="AA12" s="40">
        <v>85.19</v>
      </c>
      <c r="AB12" s="95">
        <v>2192800</v>
      </c>
      <c r="AC12" s="40">
        <v>85.19</v>
      </c>
      <c r="AD12" s="2">
        <f t="shared" si="1"/>
        <v>1.8799999999999955</v>
      </c>
      <c r="AE12" s="138">
        <f t="shared" si="2"/>
        <v>1.1877895236964031E-2</v>
      </c>
    </row>
    <row r="13" spans="1:31" x14ac:dyDescent="0.25">
      <c r="W13" s="157">
        <v>42537</v>
      </c>
      <c r="X13" s="40">
        <v>83.03</v>
      </c>
      <c r="Y13" s="40">
        <v>84.5</v>
      </c>
      <c r="Z13" s="40">
        <v>82.28</v>
      </c>
      <c r="AA13" s="40">
        <v>84.19</v>
      </c>
      <c r="AB13" s="95">
        <v>1553700</v>
      </c>
      <c r="AC13" s="40">
        <v>84.19</v>
      </c>
      <c r="AD13" s="2">
        <f t="shared" si="1"/>
        <v>2.2199999999999989</v>
      </c>
      <c r="AE13" s="138">
        <f t="shared" si="2"/>
        <v>8.2634730538921897E-3</v>
      </c>
    </row>
    <row r="14" spans="1:31" x14ac:dyDescent="0.25">
      <c r="W14" s="157">
        <v>42536</v>
      </c>
      <c r="X14" s="40">
        <v>83.23</v>
      </c>
      <c r="Y14" s="40">
        <v>84.26</v>
      </c>
      <c r="Z14" s="40">
        <v>82.63</v>
      </c>
      <c r="AA14" s="40">
        <v>83.5</v>
      </c>
      <c r="AB14" s="95">
        <v>1772000</v>
      </c>
      <c r="AC14" s="40">
        <v>83.5</v>
      </c>
      <c r="AD14" s="2">
        <f t="shared" si="1"/>
        <v>1.6300000000000097</v>
      </c>
      <c r="AE14" s="138">
        <f t="shared" si="2"/>
        <v>8.4541062801932743E-3</v>
      </c>
    </row>
    <row r="15" spans="1:31" x14ac:dyDescent="0.25">
      <c r="W15" s="157">
        <v>42535</v>
      </c>
      <c r="X15" s="40">
        <v>83.23</v>
      </c>
      <c r="Y15" s="40">
        <v>84.25</v>
      </c>
      <c r="Z15" s="40">
        <v>82.58</v>
      </c>
      <c r="AA15" s="40">
        <v>82.8</v>
      </c>
      <c r="AB15" s="95">
        <v>1071000</v>
      </c>
      <c r="AC15" s="40">
        <v>82.8</v>
      </c>
      <c r="AD15" s="2">
        <f t="shared" si="1"/>
        <v>1.6700000000000017</v>
      </c>
      <c r="AE15" s="138">
        <f t="shared" si="2"/>
        <v>-5.1664063438664476E-3</v>
      </c>
    </row>
    <row r="16" spans="1:31" x14ac:dyDescent="0.25">
      <c r="W16" s="157">
        <v>42534</v>
      </c>
      <c r="X16" s="40">
        <v>84</v>
      </c>
      <c r="Y16" s="40">
        <v>84.4</v>
      </c>
      <c r="Z16" s="40">
        <v>83.21</v>
      </c>
      <c r="AA16" s="40">
        <v>83.23</v>
      </c>
      <c r="AB16" s="95">
        <v>1608900</v>
      </c>
      <c r="AC16" s="40">
        <v>83.23</v>
      </c>
      <c r="AD16" s="2">
        <f t="shared" si="1"/>
        <v>1.1900000000000119</v>
      </c>
      <c r="AE16" s="138">
        <f t="shared" si="2"/>
        <v>-1.0227137590676616E-2</v>
      </c>
    </row>
    <row r="17" spans="1:31" x14ac:dyDescent="0.25">
      <c r="W17" s="157">
        <v>42531</v>
      </c>
      <c r="X17" s="40">
        <v>85.14</v>
      </c>
      <c r="Y17" s="40">
        <v>85.16</v>
      </c>
      <c r="Z17" s="40">
        <v>83.46</v>
      </c>
      <c r="AA17" s="40">
        <v>84.09</v>
      </c>
      <c r="AB17" s="95">
        <v>1166200</v>
      </c>
      <c r="AC17" s="40">
        <v>84.09</v>
      </c>
      <c r="AD17" s="2">
        <f t="shared" si="1"/>
        <v>1.7000000000000028</v>
      </c>
      <c r="AE17" s="138">
        <f t="shared" si="2"/>
        <v>-1.7640186915887757E-2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42530</v>
      </c>
      <c r="X18" s="40">
        <v>85.29</v>
      </c>
      <c r="Y18" s="40">
        <v>85.74</v>
      </c>
      <c r="Z18" s="40">
        <v>83.82</v>
      </c>
      <c r="AA18" s="40">
        <v>85.6</v>
      </c>
      <c r="AB18" s="95">
        <v>1817600</v>
      </c>
      <c r="AC18" s="40">
        <v>85.6</v>
      </c>
      <c r="AD18" s="2">
        <f t="shared" si="1"/>
        <v>1.9200000000000017</v>
      </c>
      <c r="AE18" s="138">
        <f t="shared" si="2"/>
        <v>-4.0721349621873904E-3</v>
      </c>
    </row>
    <row r="19" spans="1:31" x14ac:dyDescent="0.25">
      <c r="W19" s="157">
        <v>42529</v>
      </c>
      <c r="X19" s="40">
        <v>83.99</v>
      </c>
      <c r="Y19" s="40">
        <v>86.69</v>
      </c>
      <c r="Z19" s="40">
        <v>83.67</v>
      </c>
      <c r="AA19" s="40">
        <v>85.95</v>
      </c>
      <c r="AB19" s="95">
        <v>1862800</v>
      </c>
      <c r="AC19" s="40">
        <v>85.95</v>
      </c>
      <c r="AD19" s="2">
        <f t="shared" si="1"/>
        <v>3.019999999999996</v>
      </c>
      <c r="AE19" s="138">
        <f t="shared" si="2"/>
        <v>2.6391210890852834E-2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42528</v>
      </c>
      <c r="X20" s="40">
        <v>83.31</v>
      </c>
      <c r="Y20" s="40">
        <v>84.78</v>
      </c>
      <c r="Z20" s="40">
        <v>83.31</v>
      </c>
      <c r="AA20" s="40">
        <v>83.74</v>
      </c>
      <c r="AB20" s="95">
        <v>1139900</v>
      </c>
      <c r="AC20" s="40">
        <v>83.74</v>
      </c>
      <c r="AD20" s="2">
        <f t="shared" si="1"/>
        <v>1.4699999999999989</v>
      </c>
      <c r="AE20" s="138">
        <f t="shared" si="2"/>
        <v>5.6442896601416326E-3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42527</v>
      </c>
      <c r="X21" s="40">
        <v>83.54</v>
      </c>
      <c r="Y21" s="40">
        <v>84.3</v>
      </c>
      <c r="Z21" s="40">
        <v>82.58</v>
      </c>
      <c r="AA21" s="40">
        <v>83.27</v>
      </c>
      <c r="AB21" s="95">
        <v>1493700</v>
      </c>
      <c r="AC21" s="40">
        <v>83.27</v>
      </c>
      <c r="AD21" s="2">
        <f t="shared" si="1"/>
        <v>1.7199999999999989</v>
      </c>
      <c r="AE21" s="138">
        <f t="shared" si="2"/>
        <v>1.9251594272651218E-3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42524</v>
      </c>
      <c r="X22" s="40">
        <v>82.58</v>
      </c>
      <c r="Y22" s="40">
        <v>83.47</v>
      </c>
      <c r="Z22" s="40">
        <v>81.91</v>
      </c>
      <c r="AA22" s="40">
        <v>83.11</v>
      </c>
      <c r="AB22" s="95">
        <v>1554800</v>
      </c>
      <c r="AC22" s="40">
        <v>83.11</v>
      </c>
      <c r="AD22" s="2">
        <f t="shared" si="1"/>
        <v>1.5600000000000023</v>
      </c>
      <c r="AE22" s="138">
        <f t="shared" si="2"/>
        <v>-7.2141397138392183E-4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42523</v>
      </c>
      <c r="X23" s="40">
        <v>82.6</v>
      </c>
      <c r="Y23" s="40">
        <v>83.23</v>
      </c>
      <c r="Z23" s="40">
        <v>82.06</v>
      </c>
      <c r="AA23" s="40">
        <v>83.17</v>
      </c>
      <c r="AB23" s="95">
        <v>1003600</v>
      </c>
      <c r="AC23" s="40">
        <v>83.17</v>
      </c>
      <c r="AD23" s="2">
        <f t="shared" si="1"/>
        <v>1.1700000000000017</v>
      </c>
      <c r="AE23" s="138">
        <f t="shared" si="2"/>
        <v>1.9274786170340175E-3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42522</v>
      </c>
      <c r="X24" s="40">
        <v>83.3</v>
      </c>
      <c r="Y24" s="40">
        <v>83.41</v>
      </c>
      <c r="Z24" s="40">
        <v>81.790000000000006</v>
      </c>
      <c r="AA24" s="40">
        <v>83.01</v>
      </c>
      <c r="AB24" s="95">
        <v>1525700</v>
      </c>
      <c r="AC24" s="40">
        <v>83.01</v>
      </c>
      <c r="AD24" s="2">
        <f t="shared" si="1"/>
        <v>1.6199999999999903</v>
      </c>
      <c r="AE24" s="138">
        <f t="shared" si="2"/>
        <v>-1.2491077801570327E-2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42521</v>
      </c>
      <c r="X25" s="40">
        <v>83.97</v>
      </c>
      <c r="Y25" s="40">
        <v>85.65</v>
      </c>
      <c r="Z25" s="40">
        <v>83.16</v>
      </c>
      <c r="AA25" s="40">
        <v>84.06</v>
      </c>
      <c r="AB25" s="95">
        <v>1582400</v>
      </c>
      <c r="AC25" s="40">
        <v>84.06</v>
      </c>
      <c r="AD25" s="2">
        <f t="shared" si="1"/>
        <v>2.4900000000000091</v>
      </c>
      <c r="AE25" s="138">
        <f t="shared" si="2"/>
        <v>7.1428571428566734E-4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42517</v>
      </c>
      <c r="X26" s="40">
        <v>83.94</v>
      </c>
      <c r="Y26" s="40">
        <v>84.35</v>
      </c>
      <c r="Z26" s="40">
        <v>83.22</v>
      </c>
      <c r="AA26" s="40">
        <v>84</v>
      </c>
      <c r="AB26" s="95">
        <v>999400</v>
      </c>
      <c r="AC26" s="40">
        <v>84</v>
      </c>
      <c r="AD26" s="2">
        <f t="shared" si="1"/>
        <v>1.1299999999999955</v>
      </c>
      <c r="AE26" s="138">
        <f t="shared" si="2"/>
        <v>2.0279136347369775E-3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42516</v>
      </c>
      <c r="X27" s="40">
        <v>83.46</v>
      </c>
      <c r="Y27" s="40">
        <v>84.28</v>
      </c>
      <c r="Z27" s="40">
        <v>82.85</v>
      </c>
      <c r="AA27" s="40">
        <v>83.83</v>
      </c>
      <c r="AB27" s="95">
        <v>1603700</v>
      </c>
      <c r="AC27" s="40">
        <v>83.83</v>
      </c>
      <c r="AD27" s="2">
        <f t="shared" si="1"/>
        <v>1.4300000000000068</v>
      </c>
      <c r="AE27" s="138">
        <f t="shared" si="2"/>
        <v>6.2417476893530388E-3</v>
      </c>
    </row>
    <row r="28" spans="1:31" x14ac:dyDescent="0.25">
      <c r="W28" s="157">
        <v>42515</v>
      </c>
      <c r="X28" s="40">
        <v>82.3</v>
      </c>
      <c r="Y28" s="40">
        <v>83.75</v>
      </c>
      <c r="Z28" s="40">
        <v>82.15</v>
      </c>
      <c r="AA28" s="40">
        <v>83.31</v>
      </c>
      <c r="AB28" s="95">
        <v>3812500</v>
      </c>
      <c r="AC28" s="40">
        <v>83.31</v>
      </c>
      <c r="AD28" s="2">
        <f t="shared" si="1"/>
        <v>1.5999999999999943</v>
      </c>
      <c r="AE28" s="138">
        <f t="shared" si="2"/>
        <v>1.3133892739875863E-2</v>
      </c>
    </row>
    <row r="29" spans="1:31" x14ac:dyDescent="0.25">
      <c r="W29" s="157">
        <v>42514</v>
      </c>
      <c r="X29" s="40">
        <v>85</v>
      </c>
      <c r="Y29" s="40">
        <v>85.44</v>
      </c>
      <c r="Z29" s="40">
        <v>81.48</v>
      </c>
      <c r="AA29" s="40">
        <v>82.23</v>
      </c>
      <c r="AB29" s="95">
        <v>3320100</v>
      </c>
      <c r="AC29" s="40">
        <v>82.23</v>
      </c>
      <c r="AD29" s="2">
        <f t="shared" si="1"/>
        <v>3.9599999999999937</v>
      </c>
      <c r="AE29" s="138">
        <f t="shared" si="2"/>
        <v>-2.9047113000354119E-2</v>
      </c>
    </row>
    <row r="30" spans="1:31" x14ac:dyDescent="0.25">
      <c r="W30" s="157">
        <v>42513</v>
      </c>
      <c r="X30" s="40">
        <v>85.36</v>
      </c>
      <c r="Y30" s="40">
        <v>85.79</v>
      </c>
      <c r="Z30" s="40">
        <v>84.44</v>
      </c>
      <c r="AA30" s="40">
        <v>84.69</v>
      </c>
      <c r="AB30" s="95">
        <v>1669600</v>
      </c>
      <c r="AC30" s="40">
        <v>84.69</v>
      </c>
      <c r="AD30" s="2">
        <f t="shared" si="1"/>
        <v>1.3500000000000085</v>
      </c>
      <c r="AE30" s="138">
        <f t="shared" si="2"/>
        <v>-8.7780898876403946E-3</v>
      </c>
    </row>
    <row r="31" spans="1:31" x14ac:dyDescent="0.25">
      <c r="W31" s="157">
        <v>42510</v>
      </c>
      <c r="X31" s="40">
        <v>84.79</v>
      </c>
      <c r="Y31" s="40">
        <v>85.75</v>
      </c>
      <c r="Z31" s="40">
        <v>84.54</v>
      </c>
      <c r="AA31" s="40">
        <v>85.44</v>
      </c>
      <c r="AB31" s="95">
        <v>1418800</v>
      </c>
      <c r="AC31" s="40">
        <v>85.44</v>
      </c>
      <c r="AD31" s="2">
        <f t="shared" si="1"/>
        <v>1.2099999999999937</v>
      </c>
      <c r="AE31" s="138">
        <f t="shared" si="2"/>
        <v>1.3162575595873305E-2</v>
      </c>
    </row>
    <row r="32" spans="1:31" x14ac:dyDescent="0.25">
      <c r="W32" s="157">
        <v>42509</v>
      </c>
      <c r="X32" s="40">
        <v>85.52</v>
      </c>
      <c r="Y32" s="40">
        <v>85.84</v>
      </c>
      <c r="Z32" s="40">
        <v>83.67</v>
      </c>
      <c r="AA32" s="40">
        <v>84.33</v>
      </c>
      <c r="AB32" s="95">
        <v>1598900</v>
      </c>
      <c r="AC32" s="40">
        <v>84.33</v>
      </c>
      <c r="AD32" s="2">
        <f t="shared" si="1"/>
        <v>2.1700000000000017</v>
      </c>
      <c r="AE32" s="138">
        <f t="shared" si="2"/>
        <v>-1.3799555607531322E-2</v>
      </c>
    </row>
    <row r="33" spans="15:31" x14ac:dyDescent="0.25">
      <c r="W33" s="157">
        <v>42508</v>
      </c>
      <c r="X33" s="40">
        <v>85.65</v>
      </c>
      <c r="Y33" s="40">
        <v>87.77</v>
      </c>
      <c r="Z33" s="40">
        <v>84.6</v>
      </c>
      <c r="AA33" s="40">
        <v>85.51</v>
      </c>
      <c r="AB33" s="95">
        <v>2083100</v>
      </c>
      <c r="AC33" s="40">
        <v>85.51</v>
      </c>
      <c r="AD33" s="2">
        <f t="shared" si="1"/>
        <v>3.1700000000000017</v>
      </c>
      <c r="AE33" s="138">
        <f t="shared" si="2"/>
        <v>-4.0764034474725097E-3</v>
      </c>
    </row>
    <row r="34" spans="15:31" x14ac:dyDescent="0.25">
      <c r="W34" s="157">
        <v>42507</v>
      </c>
      <c r="X34" s="40">
        <v>86.11</v>
      </c>
      <c r="Y34" s="40">
        <v>88</v>
      </c>
      <c r="Z34" s="40">
        <v>85.7</v>
      </c>
      <c r="AA34" s="40">
        <v>85.86</v>
      </c>
      <c r="AB34" s="95">
        <v>2169500</v>
      </c>
      <c r="AC34" s="40">
        <v>85.86</v>
      </c>
      <c r="AD34" s="2">
        <f t="shared" si="1"/>
        <v>2.2999999999999972</v>
      </c>
      <c r="AE34" s="138">
        <f t="shared" si="2"/>
        <v>-4.4063079777364456E-3</v>
      </c>
    </row>
    <row r="35" spans="15:31" x14ac:dyDescent="0.25">
      <c r="W35" s="157">
        <v>42506</v>
      </c>
      <c r="X35" s="40">
        <v>86</v>
      </c>
      <c r="Y35" s="40">
        <v>87.63</v>
      </c>
      <c r="Z35" s="40">
        <v>86</v>
      </c>
      <c r="AA35" s="40">
        <v>86.24</v>
      </c>
      <c r="AB35" s="95">
        <v>1585000</v>
      </c>
      <c r="AC35" s="40">
        <v>86.24</v>
      </c>
      <c r="AD35" s="2">
        <f t="shared" si="1"/>
        <v>1.6299999999999955</v>
      </c>
      <c r="AE35" s="138">
        <f t="shared" si="2"/>
        <v>3.1406304524834727E-3</v>
      </c>
    </row>
    <row r="36" spans="15:31" x14ac:dyDescent="0.25">
      <c r="W36" s="157">
        <v>42503</v>
      </c>
      <c r="X36" s="40">
        <v>87.81</v>
      </c>
      <c r="Y36" s="40">
        <v>88.63</v>
      </c>
      <c r="Z36" s="40">
        <v>85.29</v>
      </c>
      <c r="AA36" s="40">
        <v>85.97</v>
      </c>
      <c r="AB36" s="95">
        <v>1825000</v>
      </c>
      <c r="AC36" s="40">
        <v>85.97</v>
      </c>
      <c r="AD36" s="2">
        <f t="shared" si="1"/>
        <v>3.3399999999999892</v>
      </c>
      <c r="AE36" s="138">
        <f t="shared" si="2"/>
        <v>-2.5062372420049939E-2</v>
      </c>
    </row>
    <row r="37" spans="15:31" x14ac:dyDescent="0.25">
      <c r="W37" s="157">
        <v>42502</v>
      </c>
      <c r="X37" s="40">
        <v>89.22</v>
      </c>
      <c r="Y37" s="40">
        <v>89.63</v>
      </c>
      <c r="Z37" s="40">
        <v>87.63</v>
      </c>
      <c r="AA37" s="40">
        <v>88.18</v>
      </c>
      <c r="AB37" s="95">
        <v>1313300</v>
      </c>
      <c r="AC37" s="40">
        <v>88.18</v>
      </c>
      <c r="AD37" s="2">
        <f t="shared" si="1"/>
        <v>2</v>
      </c>
      <c r="AE37" s="138">
        <f t="shared" si="2"/>
        <v>-7.2055843278538978E-3</v>
      </c>
    </row>
    <row r="38" spans="15:31" x14ac:dyDescent="0.25">
      <c r="W38" s="157">
        <v>42501</v>
      </c>
      <c r="X38" s="40">
        <v>90.07</v>
      </c>
      <c r="Y38" s="40">
        <v>90.5</v>
      </c>
      <c r="Z38" s="40">
        <v>88.8</v>
      </c>
      <c r="AA38" s="40">
        <v>88.82</v>
      </c>
      <c r="AB38" s="95">
        <v>1426800</v>
      </c>
      <c r="AC38" s="40">
        <v>88.82</v>
      </c>
      <c r="AD38" s="2">
        <f t="shared" si="1"/>
        <v>1.7000000000000028</v>
      </c>
      <c r="AE38" s="138">
        <f t="shared" si="2"/>
        <v>-1.6498726608349168E-2</v>
      </c>
    </row>
    <row r="39" spans="15:31" x14ac:dyDescent="0.25">
      <c r="W39" s="157">
        <v>42500</v>
      </c>
      <c r="X39" s="40">
        <v>88.72</v>
      </c>
      <c r="Y39" s="40">
        <v>90.7</v>
      </c>
      <c r="Z39" s="40">
        <v>88.29</v>
      </c>
      <c r="AA39" s="40">
        <v>90.31</v>
      </c>
      <c r="AB39" s="95">
        <v>1197200</v>
      </c>
      <c r="AC39" s="40">
        <v>90.31</v>
      </c>
      <c r="AD39" s="2">
        <f t="shared" si="1"/>
        <v>2.4099999999999966</v>
      </c>
      <c r="AE39" s="138">
        <f t="shared" si="2"/>
        <v>2.2995015858631618E-2</v>
      </c>
    </row>
    <row r="40" spans="15:31" x14ac:dyDescent="0.25">
      <c r="W40" s="157">
        <v>42499</v>
      </c>
      <c r="X40" s="40">
        <v>89.17</v>
      </c>
      <c r="Y40" s="40">
        <v>89.79</v>
      </c>
      <c r="Z40" s="40">
        <v>87.99</v>
      </c>
      <c r="AA40" s="40">
        <v>88.28</v>
      </c>
      <c r="AB40" s="95">
        <v>1641600</v>
      </c>
      <c r="AC40" s="40">
        <v>88.28</v>
      </c>
      <c r="AD40" s="2">
        <f t="shared" si="1"/>
        <v>1.8000000000000114</v>
      </c>
      <c r="AE40" s="138">
        <f t="shared" si="2"/>
        <v>-1.5391478920365742E-2</v>
      </c>
    </row>
    <row r="41" spans="15:31" x14ac:dyDescent="0.25">
      <c r="W41" s="157">
        <v>42496</v>
      </c>
      <c r="X41" s="40">
        <v>87.96</v>
      </c>
      <c r="Y41" s="40">
        <v>89.94</v>
      </c>
      <c r="Z41" s="40">
        <v>87.82</v>
      </c>
      <c r="AA41" s="40">
        <v>89.66</v>
      </c>
      <c r="AB41" s="95">
        <v>1292500</v>
      </c>
      <c r="AC41" s="40">
        <v>89.66</v>
      </c>
      <c r="AD41" s="2">
        <f t="shared" si="1"/>
        <v>2.1200000000000045</v>
      </c>
      <c r="AE41" s="138">
        <f t="shared" si="2"/>
        <v>7.9820123664979814E-3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42495</v>
      </c>
      <c r="X42" s="40">
        <v>89.15</v>
      </c>
      <c r="Y42" s="40">
        <v>90.24</v>
      </c>
      <c r="Z42" s="40">
        <v>88.68</v>
      </c>
      <c r="AA42" s="40">
        <v>88.95</v>
      </c>
      <c r="AB42" s="95">
        <v>1217800</v>
      </c>
      <c r="AC42" s="40">
        <v>88.95</v>
      </c>
      <c r="AD42" s="2">
        <f t="shared" si="1"/>
        <v>1.5599999999999881</v>
      </c>
      <c r="AE42" s="138">
        <f t="shared" si="2"/>
        <v>9.0019129064922154E-4</v>
      </c>
    </row>
    <row r="43" spans="15:31" ht="15.75" thickTop="1" x14ac:dyDescent="0.25">
      <c r="O43" s="83">
        <v>1.1000000000000001</v>
      </c>
      <c r="P43" s="83">
        <f t="shared" ref="P43:P63" si="3">O43*$Q$4</f>
        <v>93.720000000000013</v>
      </c>
      <c r="Q43" s="2"/>
      <c r="R43" s="34"/>
      <c r="T43" s="10" t="s">
        <v>98</v>
      </c>
      <c r="U43" s="88">
        <v>85.13</v>
      </c>
      <c r="W43" s="157">
        <v>42494</v>
      </c>
      <c r="X43" s="40">
        <v>87.98</v>
      </c>
      <c r="Y43" s="40">
        <v>89.48</v>
      </c>
      <c r="Z43" s="40">
        <v>87.98</v>
      </c>
      <c r="AA43" s="40">
        <v>88.87</v>
      </c>
      <c r="AB43" s="95">
        <v>1608000</v>
      </c>
      <c r="AC43" s="40">
        <v>88.87</v>
      </c>
      <c r="AD43" s="2">
        <f t="shared" si="1"/>
        <v>1.5</v>
      </c>
      <c r="AE43" s="138" t="e">
        <f t="shared" si="2"/>
        <v>#DIV/0!</v>
      </c>
    </row>
    <row r="44" spans="15:31" x14ac:dyDescent="0.25">
      <c r="O44" s="83">
        <v>1.0900000000000001</v>
      </c>
      <c r="P44" s="83">
        <f t="shared" si="3"/>
        <v>92.868000000000009</v>
      </c>
      <c r="Q44" s="2"/>
      <c r="R44" s="34"/>
      <c r="T44" s="10" t="s">
        <v>99</v>
      </c>
      <c r="U44" s="88">
        <v>84.89</v>
      </c>
      <c r="W44" s="157">
        <v>42494</v>
      </c>
      <c r="X44" s="40" t="s">
        <v>141</v>
      </c>
      <c r="Y44" s="40"/>
      <c r="Z44" s="40"/>
      <c r="AA44" s="40"/>
      <c r="AB44" s="95"/>
      <c r="AC44" s="40"/>
      <c r="AD44" s="2">
        <f t="shared" si="1"/>
        <v>0</v>
      </c>
      <c r="AE44" s="138">
        <f t="shared" si="2"/>
        <v>-1</v>
      </c>
    </row>
    <row r="45" spans="15:31" x14ac:dyDescent="0.25">
      <c r="O45" s="83">
        <v>1.08</v>
      </c>
      <c r="P45" s="83">
        <f t="shared" si="3"/>
        <v>92.016000000000005</v>
      </c>
      <c r="Q45" s="2"/>
      <c r="R45" s="34"/>
      <c r="T45" s="10" t="s">
        <v>100</v>
      </c>
      <c r="U45" s="88" t="s">
        <v>385</v>
      </c>
      <c r="W45" s="157">
        <v>42493</v>
      </c>
      <c r="X45" s="40">
        <v>90.52</v>
      </c>
      <c r="Y45" s="40">
        <v>90.52</v>
      </c>
      <c r="Z45" s="40">
        <v>88.09</v>
      </c>
      <c r="AA45" s="40">
        <v>89.14</v>
      </c>
      <c r="AB45" s="95">
        <v>1828000</v>
      </c>
      <c r="AC45" s="40">
        <v>88.55</v>
      </c>
      <c r="AD45" s="2">
        <f t="shared" si="1"/>
        <v>2.4299999999999926</v>
      </c>
      <c r="AE45" s="138">
        <f t="shared" si="2"/>
        <v>-1.7421216156236263E-2</v>
      </c>
    </row>
    <row r="46" spans="15:31" x14ac:dyDescent="0.25">
      <c r="O46" s="83">
        <v>1.07</v>
      </c>
      <c r="P46" s="83">
        <f t="shared" si="3"/>
        <v>91.164000000000001</v>
      </c>
      <c r="Q46" s="2"/>
      <c r="R46" s="34"/>
      <c r="T46" s="10" t="s">
        <v>101</v>
      </c>
      <c r="U46" s="88" t="s">
        <v>386</v>
      </c>
      <c r="W46" s="157">
        <v>42492</v>
      </c>
      <c r="X46" s="40">
        <v>90.82</v>
      </c>
      <c r="Y46" s="40">
        <v>91.05</v>
      </c>
      <c r="Z46" s="40">
        <v>89.91</v>
      </c>
      <c r="AA46" s="40">
        <v>90.72</v>
      </c>
      <c r="AB46" s="95">
        <v>1390100</v>
      </c>
      <c r="AC46" s="40">
        <v>90.12</v>
      </c>
      <c r="AD46" s="2">
        <f t="shared" si="1"/>
        <v>1.1400000000000006</v>
      </c>
      <c r="AE46" s="138">
        <f t="shared" si="2"/>
        <v>6.8148810188806141E-3</v>
      </c>
    </row>
    <row r="47" spans="15:31" x14ac:dyDescent="0.25">
      <c r="O47" s="83">
        <v>1.06</v>
      </c>
      <c r="P47" s="83">
        <f t="shared" si="3"/>
        <v>90.312000000000012</v>
      </c>
      <c r="Q47" s="2"/>
      <c r="R47" s="34"/>
      <c r="T47" s="10" t="s">
        <v>102</v>
      </c>
      <c r="U47" s="88">
        <v>89.8</v>
      </c>
      <c r="W47" s="157">
        <v>42489</v>
      </c>
      <c r="X47" s="40">
        <v>91.57</v>
      </c>
      <c r="Y47" s="40">
        <v>91.97</v>
      </c>
      <c r="Z47" s="40">
        <v>89.5</v>
      </c>
      <c r="AA47" s="40">
        <v>90.11</v>
      </c>
      <c r="AB47" s="95">
        <v>2555900</v>
      </c>
      <c r="AC47" s="40">
        <v>89.51</v>
      </c>
      <c r="AD47" s="2">
        <f t="shared" si="1"/>
        <v>2.4699999999999989</v>
      </c>
      <c r="AE47" s="138">
        <f t="shared" si="2"/>
        <v>-2.035679106927879E-2</v>
      </c>
    </row>
    <row r="48" spans="15:31" x14ac:dyDescent="0.25">
      <c r="O48" s="83">
        <v>1.05</v>
      </c>
      <c r="P48" s="83">
        <f t="shared" si="3"/>
        <v>89.460000000000008</v>
      </c>
      <c r="Q48" s="2"/>
      <c r="R48" s="34"/>
      <c r="T48" s="10" t="s">
        <v>103</v>
      </c>
      <c r="U48" s="88">
        <v>1.2701499999999999</v>
      </c>
      <c r="W48" s="157">
        <v>42488</v>
      </c>
      <c r="X48" s="40">
        <v>92.79</v>
      </c>
      <c r="Y48" s="40">
        <v>93.72</v>
      </c>
      <c r="Z48" s="40">
        <v>91.75</v>
      </c>
      <c r="AA48" s="40">
        <v>91.98</v>
      </c>
      <c r="AB48" s="95">
        <v>1085500</v>
      </c>
      <c r="AC48" s="40">
        <v>91.37</v>
      </c>
      <c r="AD48" s="2">
        <f t="shared" si="1"/>
        <v>1.9699999999999989</v>
      </c>
      <c r="AE48" s="138">
        <f t="shared" si="2"/>
        <v>-1.3389482777237838E-2</v>
      </c>
    </row>
    <row r="49" spans="15:31" x14ac:dyDescent="0.25">
      <c r="O49" s="83">
        <v>1.04</v>
      </c>
      <c r="P49" s="83">
        <f t="shared" si="3"/>
        <v>88.608000000000004</v>
      </c>
      <c r="Q49" s="2"/>
      <c r="R49" s="34"/>
      <c r="T49" s="10" t="s">
        <v>104</v>
      </c>
      <c r="U49" s="88" t="s">
        <v>387</v>
      </c>
      <c r="W49" s="157">
        <v>42487</v>
      </c>
      <c r="X49" s="40">
        <v>92.99</v>
      </c>
      <c r="Y49" s="40">
        <v>94.1</v>
      </c>
      <c r="Z49" s="40">
        <v>92.2</v>
      </c>
      <c r="AA49" s="40">
        <v>93.23</v>
      </c>
      <c r="AB49" s="95">
        <v>1742800</v>
      </c>
      <c r="AC49" s="40">
        <v>92.61</v>
      </c>
      <c r="AD49" s="2">
        <f t="shared" si="1"/>
        <v>1.8999999999999915</v>
      </c>
      <c r="AE49" s="138">
        <f t="shared" si="2"/>
        <v>1.9474196689386325E-3</v>
      </c>
    </row>
    <row r="50" spans="15:31" x14ac:dyDescent="0.25">
      <c r="O50" s="83">
        <v>1.03</v>
      </c>
      <c r="P50" s="83">
        <f t="shared" si="3"/>
        <v>87.756</v>
      </c>
      <c r="Q50" s="2"/>
      <c r="R50" s="34"/>
      <c r="T50" s="10"/>
      <c r="U50" s="88"/>
      <c r="W50" s="157">
        <v>42486</v>
      </c>
      <c r="X50" s="40">
        <v>91.16</v>
      </c>
      <c r="Y50" s="40">
        <v>93.91</v>
      </c>
      <c r="Z50" s="40">
        <v>90.91</v>
      </c>
      <c r="AA50" s="40">
        <v>93.05</v>
      </c>
      <c r="AB50" s="95">
        <v>2475300</v>
      </c>
      <c r="AC50" s="40">
        <v>92.43</v>
      </c>
      <c r="AD50" s="2">
        <f t="shared" si="1"/>
        <v>3</v>
      </c>
      <c r="AE50" s="138">
        <f t="shared" si="2"/>
        <v>1.8287980610333987E-2</v>
      </c>
    </row>
    <row r="51" spans="15:31" x14ac:dyDescent="0.25">
      <c r="O51" s="83">
        <v>1.02</v>
      </c>
      <c r="P51" s="83">
        <f t="shared" si="3"/>
        <v>86.904000000000011</v>
      </c>
      <c r="Q51" s="2"/>
      <c r="R51" s="34"/>
      <c r="T51" s="10" t="s">
        <v>105</v>
      </c>
      <c r="U51" s="88" t="s">
        <v>388</v>
      </c>
      <c r="W51" s="157">
        <v>42485</v>
      </c>
      <c r="X51" s="40">
        <v>91.25</v>
      </c>
      <c r="Y51" s="40">
        <v>91.37</v>
      </c>
      <c r="Z51" s="40">
        <v>89.45</v>
      </c>
      <c r="AA51" s="40">
        <v>91.37</v>
      </c>
      <c r="AB51" s="95">
        <v>2571300</v>
      </c>
      <c r="AC51" s="40">
        <v>90.77</v>
      </c>
      <c r="AD51" s="2">
        <f t="shared" si="1"/>
        <v>1.9200000000000017</v>
      </c>
      <c r="AE51" s="138">
        <f t="shared" si="2"/>
        <v>4.408685109664745E-4</v>
      </c>
    </row>
    <row r="52" spans="15:31" x14ac:dyDescent="0.25">
      <c r="O52" s="83">
        <v>1.01</v>
      </c>
      <c r="P52" s="83">
        <f t="shared" si="3"/>
        <v>86.052000000000007</v>
      </c>
      <c r="Q52" s="2"/>
      <c r="R52" s="34"/>
      <c r="T52" s="10" t="s">
        <v>106</v>
      </c>
      <c r="U52" s="88" t="s">
        <v>256</v>
      </c>
      <c r="W52" s="157">
        <v>42482</v>
      </c>
      <c r="X52" s="40">
        <v>89.31</v>
      </c>
      <c r="Y52" s="40">
        <v>91.43</v>
      </c>
      <c r="Z52" s="40">
        <v>88.33</v>
      </c>
      <c r="AA52" s="40">
        <v>91.33</v>
      </c>
      <c r="AB52" s="95">
        <v>6173300</v>
      </c>
      <c r="AC52" s="40">
        <v>90.73</v>
      </c>
      <c r="AD52" s="2">
        <f t="shared" si="1"/>
        <v>3.1000000000000085</v>
      </c>
      <c r="AE52" s="138">
        <f t="shared" si="2"/>
        <v>0.10538499025341141</v>
      </c>
    </row>
    <row r="53" spans="15:31" x14ac:dyDescent="0.25">
      <c r="O53" s="83">
        <v>1</v>
      </c>
      <c r="P53" s="83">
        <f t="shared" si="3"/>
        <v>85.2</v>
      </c>
      <c r="Q53" s="2"/>
      <c r="R53" s="34"/>
      <c r="T53" s="10" t="s">
        <v>107</v>
      </c>
      <c r="U53" s="90">
        <v>1239906</v>
      </c>
      <c r="W53" s="157">
        <v>42481</v>
      </c>
      <c r="X53" s="40">
        <v>83.27</v>
      </c>
      <c r="Y53" s="40">
        <v>84</v>
      </c>
      <c r="Z53" s="40">
        <v>82.57</v>
      </c>
      <c r="AA53" s="40">
        <v>82.63</v>
      </c>
      <c r="AB53" s="95">
        <v>2020300</v>
      </c>
      <c r="AC53" s="40">
        <v>82.08</v>
      </c>
      <c r="AD53" s="2">
        <f t="shared" si="1"/>
        <v>1.4300000000000068</v>
      </c>
      <c r="AE53" s="138">
        <f t="shared" si="2"/>
        <v>-6.4156881733445914E-3</v>
      </c>
    </row>
    <row r="54" spans="15:31" x14ac:dyDescent="0.25">
      <c r="O54" s="83">
        <v>0.99</v>
      </c>
      <c r="P54" s="83">
        <f t="shared" si="3"/>
        <v>84.347999999999999</v>
      </c>
      <c r="Q54" s="2"/>
      <c r="R54" s="34"/>
      <c r="T54" s="10" t="s">
        <v>110</v>
      </c>
      <c r="U54" s="90">
        <v>1815230</v>
      </c>
      <c r="W54" s="157">
        <v>42480</v>
      </c>
      <c r="X54" s="40">
        <v>82.96</v>
      </c>
      <c r="Y54" s="40">
        <v>83.54</v>
      </c>
      <c r="Z54" s="40">
        <v>82.13</v>
      </c>
      <c r="AA54" s="40">
        <v>83.16</v>
      </c>
      <c r="AB54" s="95">
        <v>1608300</v>
      </c>
      <c r="AC54" s="40">
        <v>82.61</v>
      </c>
      <c r="AD54" s="2">
        <f t="shared" si="1"/>
        <v>1.4100000000000108</v>
      </c>
      <c r="AE54" s="138">
        <f t="shared" si="2"/>
        <v>4.7433714424713891E-3</v>
      </c>
    </row>
    <row r="55" spans="15:31" x14ac:dyDescent="0.25">
      <c r="O55" s="83">
        <v>0.98</v>
      </c>
      <c r="P55" s="83">
        <f t="shared" si="3"/>
        <v>83.495999999999995</v>
      </c>
      <c r="Q55" s="2"/>
      <c r="R55" s="34"/>
      <c r="T55" s="10" t="s">
        <v>108</v>
      </c>
      <c r="U55" s="88" t="s">
        <v>389</v>
      </c>
      <c r="W55" s="157">
        <v>42479</v>
      </c>
      <c r="X55" s="40">
        <v>82.43</v>
      </c>
      <c r="Y55" s="40">
        <v>83.39</v>
      </c>
      <c r="Z55" s="40">
        <v>82.14</v>
      </c>
      <c r="AA55" s="40">
        <v>82.77</v>
      </c>
      <c r="AB55" s="95">
        <v>2321200</v>
      </c>
      <c r="AC55" s="40">
        <v>82.22</v>
      </c>
      <c r="AD55" s="2">
        <f t="shared" si="1"/>
        <v>1.25</v>
      </c>
      <c r="AE55" s="138">
        <f t="shared" si="2"/>
        <v>1.5061728395061813E-2</v>
      </c>
    </row>
    <row r="56" spans="15:31" x14ac:dyDescent="0.25">
      <c r="O56" s="83">
        <v>0.97</v>
      </c>
      <c r="P56" s="83">
        <f t="shared" si="3"/>
        <v>82.644000000000005</v>
      </c>
      <c r="T56" s="10" t="s">
        <v>111</v>
      </c>
      <c r="U56" s="88">
        <v>15.8</v>
      </c>
      <c r="W56" s="157">
        <v>42478</v>
      </c>
      <c r="X56" s="40">
        <v>81.599999999999994</v>
      </c>
      <c r="Y56" s="40">
        <v>82.22</v>
      </c>
      <c r="Z56" s="40">
        <v>80.7</v>
      </c>
      <c r="AA56" s="40">
        <v>81.540000000000006</v>
      </c>
      <c r="AB56" s="95">
        <v>1769200</v>
      </c>
      <c r="AC56" s="40">
        <v>81</v>
      </c>
      <c r="AD56" s="2">
        <f t="shared" si="1"/>
        <v>1.519999999999996</v>
      </c>
      <c r="AE56" s="138">
        <f t="shared" si="2"/>
        <v>-1.1098779134295356E-3</v>
      </c>
    </row>
    <row r="57" spans="15:31" x14ac:dyDescent="0.25">
      <c r="O57" s="83">
        <v>0.96</v>
      </c>
      <c r="P57" s="83">
        <f t="shared" si="3"/>
        <v>81.792000000000002</v>
      </c>
      <c r="T57" s="10" t="s">
        <v>112</v>
      </c>
      <c r="U57" s="88">
        <v>5.39</v>
      </c>
      <c r="W57" s="157">
        <v>42475</v>
      </c>
      <c r="X57" s="40">
        <v>82.32</v>
      </c>
      <c r="Y57" s="40">
        <v>82.6</v>
      </c>
      <c r="Z57" s="40">
        <v>81.38</v>
      </c>
      <c r="AA57" s="40">
        <v>81.63</v>
      </c>
      <c r="AB57" s="95">
        <v>1476100</v>
      </c>
      <c r="AC57" s="40">
        <v>81.09</v>
      </c>
      <c r="AD57" s="2">
        <f t="shared" si="1"/>
        <v>1.2199999999999989</v>
      </c>
      <c r="AE57" s="138">
        <f t="shared" si="2"/>
        <v>-6.2499999999998668E-3</v>
      </c>
    </row>
    <row r="58" spans="15:31" x14ac:dyDescent="0.25">
      <c r="O58" s="83">
        <v>0.95</v>
      </c>
      <c r="P58" s="83">
        <f t="shared" si="3"/>
        <v>80.94</v>
      </c>
      <c r="T58" s="10" t="s">
        <v>109</v>
      </c>
      <c r="U58" s="88" t="s">
        <v>390</v>
      </c>
      <c r="W58" s="157">
        <v>42474</v>
      </c>
      <c r="X58" s="40">
        <v>81.489999999999995</v>
      </c>
      <c r="Y58" s="40">
        <v>82.43</v>
      </c>
      <c r="Z58" s="40">
        <v>81.2</v>
      </c>
      <c r="AA58" s="40">
        <v>82.14</v>
      </c>
      <c r="AB58" s="95">
        <v>1877400</v>
      </c>
      <c r="AC58" s="40">
        <v>81.599999999999994</v>
      </c>
      <c r="AD58" s="2">
        <f t="shared" si="1"/>
        <v>1.230000000000004</v>
      </c>
      <c r="AE58" s="138">
        <f t="shared" si="2"/>
        <v>1.2406947890818865E-2</v>
      </c>
    </row>
    <row r="59" spans="15:31" x14ac:dyDescent="0.25">
      <c r="O59" s="83">
        <v>0.94</v>
      </c>
      <c r="P59" s="83">
        <f t="shared" si="3"/>
        <v>80.087999999999994</v>
      </c>
      <c r="W59" s="157">
        <v>42473</v>
      </c>
      <c r="X59" s="40">
        <v>79.44</v>
      </c>
      <c r="Y59" s="40">
        <v>81.760000000000005</v>
      </c>
      <c r="Z59" s="40">
        <v>79.31</v>
      </c>
      <c r="AA59" s="40">
        <v>81.14</v>
      </c>
      <c r="AB59" s="95">
        <v>4334200</v>
      </c>
      <c r="AC59" s="40">
        <v>80.599999999999994</v>
      </c>
      <c r="AD59" s="2">
        <f t="shared" si="1"/>
        <v>2.4500000000000028</v>
      </c>
      <c r="AE59" s="138">
        <f t="shared" si="2"/>
        <v>3.0690537084398839E-2</v>
      </c>
    </row>
    <row r="60" spans="15:31" x14ac:dyDescent="0.25">
      <c r="O60" s="83">
        <v>0.93</v>
      </c>
      <c r="P60" s="83">
        <f t="shared" si="3"/>
        <v>79.236000000000004</v>
      </c>
      <c r="W60" s="157">
        <v>42472</v>
      </c>
      <c r="X60" s="40">
        <v>79.44</v>
      </c>
      <c r="Y60" s="40">
        <v>79.69</v>
      </c>
      <c r="Z60" s="40">
        <v>78.22</v>
      </c>
      <c r="AA60" s="40">
        <v>78.72</v>
      </c>
      <c r="AB60" s="95">
        <v>2634100</v>
      </c>
      <c r="AC60" s="40">
        <v>78.2</v>
      </c>
      <c r="AD60" s="2">
        <f t="shared" si="1"/>
        <v>1.4699999999999989</v>
      </c>
      <c r="AE60" s="138">
        <f t="shared" si="2"/>
        <v>-7.1102082275267264E-3</v>
      </c>
    </row>
    <row r="61" spans="15:31" x14ac:dyDescent="0.25">
      <c r="O61" s="83">
        <v>0.92</v>
      </c>
      <c r="P61" s="83">
        <f t="shared" si="3"/>
        <v>78.384</v>
      </c>
      <c r="W61" s="157">
        <v>42471</v>
      </c>
      <c r="X61" s="40">
        <v>79.12</v>
      </c>
      <c r="Y61" s="40">
        <v>81.180000000000007</v>
      </c>
      <c r="Z61" s="40">
        <v>78.150000000000006</v>
      </c>
      <c r="AA61" s="40">
        <v>79.28</v>
      </c>
      <c r="AB61" s="95">
        <v>3142900</v>
      </c>
      <c r="AC61" s="40">
        <v>78.760000000000005</v>
      </c>
      <c r="AD61" s="2">
        <f t="shared" si="1"/>
        <v>3.0300000000000011</v>
      </c>
      <c r="AE61" s="138">
        <f t="shared" si="2"/>
        <v>-2.7053736874613876E-2</v>
      </c>
    </row>
    <row r="62" spans="15:31" x14ac:dyDescent="0.25">
      <c r="O62" s="83">
        <v>0.91</v>
      </c>
      <c r="P62" s="83">
        <f t="shared" si="3"/>
        <v>77.532000000000011</v>
      </c>
      <c r="W62" s="157">
        <v>42468</v>
      </c>
      <c r="X62" s="40">
        <v>80.650000000000006</v>
      </c>
      <c r="Y62" s="40">
        <v>82.57</v>
      </c>
      <c r="Z62" s="40">
        <v>80.650000000000006</v>
      </c>
      <c r="AA62" s="40">
        <v>81.489999999999995</v>
      </c>
      <c r="AB62" s="95">
        <v>1805400</v>
      </c>
      <c r="AC62" s="40">
        <v>80.95</v>
      </c>
      <c r="AD62" s="2">
        <f t="shared" si="1"/>
        <v>1.9199999999999875</v>
      </c>
      <c r="AE62" s="138">
        <f t="shared" si="2"/>
        <v>1.7343219806459809E-2</v>
      </c>
    </row>
    <row r="63" spans="15:31" x14ac:dyDescent="0.25">
      <c r="O63" s="83">
        <v>0.9</v>
      </c>
      <c r="P63" s="83">
        <f t="shared" si="3"/>
        <v>76.680000000000007</v>
      </c>
      <c r="W63" s="157">
        <v>42467</v>
      </c>
      <c r="X63" s="40">
        <v>80.69</v>
      </c>
      <c r="Y63" s="40">
        <v>81.87</v>
      </c>
      <c r="Z63" s="40">
        <v>79.75</v>
      </c>
      <c r="AA63" s="40">
        <v>80.099999999999994</v>
      </c>
      <c r="AB63" s="95">
        <v>1657100</v>
      </c>
      <c r="AC63" s="40">
        <v>79.569999999999993</v>
      </c>
      <c r="AD63" s="2">
        <f t="shared" si="1"/>
        <v>2.1200000000000045</v>
      </c>
      <c r="AE63" s="138">
        <f t="shared" si="2"/>
        <v>-1.2901625108547421E-2</v>
      </c>
    </row>
    <row r="64" spans="15:31" x14ac:dyDescent="0.25">
      <c r="W64" s="157">
        <v>42466</v>
      </c>
      <c r="X64" s="40">
        <v>80.94</v>
      </c>
      <c r="Y64" s="40">
        <v>81.489999999999995</v>
      </c>
      <c r="Z64" s="40">
        <v>79.52</v>
      </c>
      <c r="AA64" s="40">
        <v>81.150000000000006</v>
      </c>
      <c r="AB64" s="95">
        <v>1065600</v>
      </c>
      <c r="AC64" s="40">
        <v>80.61</v>
      </c>
      <c r="AD64" s="2">
        <f t="shared" si="1"/>
        <v>1.9699999999999989</v>
      </c>
      <c r="AE64" s="138">
        <f t="shared" si="2"/>
        <v>-6.198859409868307E-4</v>
      </c>
    </row>
    <row r="65" spans="23:31" x14ac:dyDescent="0.25">
      <c r="W65" s="157">
        <v>42465</v>
      </c>
      <c r="X65" s="40">
        <v>81.75</v>
      </c>
      <c r="Y65" s="40">
        <v>82.11</v>
      </c>
      <c r="Z65" s="40">
        <v>80.819999999999993</v>
      </c>
      <c r="AA65" s="40">
        <v>81.2</v>
      </c>
      <c r="AB65" s="95">
        <v>1119600</v>
      </c>
      <c r="AC65" s="40">
        <v>80.66</v>
      </c>
      <c r="AD65" s="2">
        <f t="shared" si="1"/>
        <v>1.2900000000000063</v>
      </c>
      <c r="AE65" s="138">
        <f t="shared" si="2"/>
        <v>-1.5621186233829687E-2</v>
      </c>
    </row>
    <row r="66" spans="23:31" x14ac:dyDescent="0.25">
      <c r="W66" s="157">
        <v>42464</v>
      </c>
      <c r="X66" s="40">
        <v>83.13</v>
      </c>
      <c r="Y66" s="40">
        <v>84.09</v>
      </c>
      <c r="Z66" s="40">
        <v>82.42</v>
      </c>
      <c r="AA66" s="40">
        <v>82.49</v>
      </c>
      <c r="AB66" s="95">
        <v>935200</v>
      </c>
      <c r="AC66" s="40">
        <v>81.94</v>
      </c>
      <c r="AD66" s="2">
        <f t="shared" si="1"/>
        <v>1.6700000000000017</v>
      </c>
      <c r="AE66" s="138">
        <f t="shared" si="2"/>
        <v>-5.8238291676777632E-3</v>
      </c>
    </row>
    <row r="67" spans="23:31" x14ac:dyDescent="0.25">
      <c r="W67" s="157">
        <v>42461</v>
      </c>
      <c r="X67" s="40">
        <v>82.43</v>
      </c>
      <c r="Y67" s="40">
        <v>83.45</v>
      </c>
      <c r="Z67" s="40">
        <v>81.84</v>
      </c>
      <c r="AA67" s="40">
        <v>82.97</v>
      </c>
      <c r="AB67" s="95">
        <v>1391700</v>
      </c>
      <c r="AC67" s="40">
        <v>82.42</v>
      </c>
      <c r="AD67" s="2">
        <f>Y67-Z67</f>
        <v>1.6099999999999994</v>
      </c>
      <c r="AE67" s="138">
        <f>AC67/AC68-1</f>
        <v>-3.3857315598548876E-3</v>
      </c>
    </row>
    <row r="68" spans="23:31" x14ac:dyDescent="0.25">
      <c r="W68" s="157">
        <v>42460</v>
      </c>
      <c r="X68" s="40">
        <v>84.41</v>
      </c>
      <c r="Y68" s="40">
        <v>84.41</v>
      </c>
      <c r="Z68" s="40">
        <v>83.15</v>
      </c>
      <c r="AA68" s="40">
        <v>83.25</v>
      </c>
      <c r="AB68" s="95">
        <v>1576100</v>
      </c>
      <c r="AC68" s="40">
        <v>82.7</v>
      </c>
      <c r="AD68" s="2">
        <f>Y68-Z68</f>
        <v>1.2599999999999909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42552</v>
      </c>
      <c r="X2" s="10">
        <v>154.47</v>
      </c>
      <c r="Y2" s="10">
        <v>155.87</v>
      </c>
      <c r="Z2" s="10">
        <v>153.62</v>
      </c>
      <c r="AA2" s="10">
        <v>154.22</v>
      </c>
      <c r="AB2" s="95">
        <v>1971700</v>
      </c>
      <c r="AC2" s="10">
        <v>154.22</v>
      </c>
      <c r="AD2" s="2">
        <f>Y2-Z2</f>
        <v>2.25</v>
      </c>
      <c r="AE2" s="138">
        <f>AC2/AC3-1</f>
        <v>-7.5933075933076744E-3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154.22</v>
      </c>
      <c r="T3" s="63"/>
      <c r="W3" s="133">
        <v>42551</v>
      </c>
      <c r="X3" s="10">
        <v>155</v>
      </c>
      <c r="Y3" s="10">
        <v>157.24</v>
      </c>
      <c r="Z3" s="10">
        <v>154.16999999999999</v>
      </c>
      <c r="AA3" s="10">
        <v>155.4</v>
      </c>
      <c r="AB3" s="95">
        <v>4262600</v>
      </c>
      <c r="AC3" s="10">
        <v>155.4</v>
      </c>
      <c r="AD3" s="2">
        <f t="shared" ref="AD3:AD66" si="0">Y3-Z3</f>
        <v>3.0700000000000216</v>
      </c>
      <c r="AE3" s="138">
        <f t="shared" ref="AE3:AE66" si="1">AC3/AC4-1</f>
        <v>2.580645161290418E-3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154.22</v>
      </c>
      <c r="T4" s="63"/>
      <c r="W4" s="133">
        <v>42550</v>
      </c>
      <c r="X4" s="10">
        <v>152.01</v>
      </c>
      <c r="Y4" s="10">
        <v>155.65</v>
      </c>
      <c r="Z4" s="10">
        <v>150.78</v>
      </c>
      <c r="AA4" s="10">
        <v>155</v>
      </c>
      <c r="AB4" s="95">
        <v>4786000</v>
      </c>
      <c r="AC4" s="10">
        <v>155</v>
      </c>
      <c r="AD4" s="2">
        <f t="shared" si="0"/>
        <v>4.8700000000000045</v>
      </c>
      <c r="AE4" s="138">
        <f t="shared" si="1"/>
        <v>3.4920210990184941E-2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42549</v>
      </c>
      <c r="X5" s="10">
        <v>146.69999999999999</v>
      </c>
      <c r="Y5" s="10">
        <v>149.93</v>
      </c>
      <c r="Z5" s="10">
        <v>146.58000000000001</v>
      </c>
      <c r="AA5" s="10">
        <v>149.77000000000001</v>
      </c>
      <c r="AB5" s="95">
        <v>3723300</v>
      </c>
      <c r="AC5" s="10">
        <v>149.77000000000001</v>
      </c>
      <c r="AD5" s="2">
        <f t="shared" si="0"/>
        <v>3.3499999999999943</v>
      </c>
      <c r="AE5" s="138">
        <f t="shared" si="1"/>
        <v>4.2748729374086247E-2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42548</v>
      </c>
      <c r="X6" s="10">
        <v>146.5</v>
      </c>
      <c r="Y6" s="10">
        <v>147.25</v>
      </c>
      <c r="Z6" s="10">
        <v>142.27000000000001</v>
      </c>
      <c r="AA6" s="10">
        <v>143.63</v>
      </c>
      <c r="AB6" s="95">
        <v>3786400</v>
      </c>
      <c r="AC6" s="10">
        <v>143.63</v>
      </c>
      <c r="AD6" s="2">
        <f t="shared" si="0"/>
        <v>4.9799999999999898</v>
      </c>
      <c r="AE6" s="138">
        <f t="shared" si="1"/>
        <v>-3.422538999462077E-2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42545</v>
      </c>
      <c r="X7" s="10">
        <v>152</v>
      </c>
      <c r="Y7" s="10">
        <v>154.87</v>
      </c>
      <c r="Z7" s="10">
        <v>148.4</v>
      </c>
      <c r="AA7" s="10">
        <v>148.72</v>
      </c>
      <c r="AB7" s="95">
        <v>6417700</v>
      </c>
      <c r="AC7" s="10">
        <v>148.72</v>
      </c>
      <c r="AD7" s="2">
        <f t="shared" si="0"/>
        <v>6.4699999999999989</v>
      </c>
      <c r="AE7" s="138">
        <f t="shared" si="1"/>
        <v>-6.241331484049939E-2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42544</v>
      </c>
      <c r="X8" s="10">
        <v>157.35</v>
      </c>
      <c r="Y8" s="10">
        <v>158.63</v>
      </c>
      <c r="Z8" s="10">
        <v>155.97</v>
      </c>
      <c r="AA8" s="10">
        <v>158.62</v>
      </c>
      <c r="AB8" s="95">
        <v>2443500</v>
      </c>
      <c r="AC8" s="10">
        <v>158.62</v>
      </c>
      <c r="AD8" s="2">
        <f t="shared" si="0"/>
        <v>2.6599999999999966</v>
      </c>
      <c r="AE8" s="138">
        <f t="shared" si="1"/>
        <v>2.2431352326930609E-2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253</v>
      </c>
      <c r="Q9" s="138">
        <f>IF(Q2=0, 0, Q8/Q6)</f>
        <v>0</v>
      </c>
      <c r="T9" s="67"/>
      <c r="W9" s="133">
        <v>42543</v>
      </c>
      <c r="X9" s="10">
        <v>155.72999999999999</v>
      </c>
      <c r="Y9" s="10">
        <v>157.16999999999999</v>
      </c>
      <c r="Z9" s="10">
        <v>154.80000000000001</v>
      </c>
      <c r="AA9" s="10">
        <v>155.13999999999999</v>
      </c>
      <c r="AB9" s="95">
        <v>1603900</v>
      </c>
      <c r="AC9" s="10">
        <v>155.13999999999999</v>
      </c>
      <c r="AD9" s="2">
        <f t="shared" si="0"/>
        <v>2.3699999999999761</v>
      </c>
      <c r="AE9" s="138">
        <f t="shared" si="1"/>
        <v>-4.3001091072460973E-3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252</v>
      </c>
      <c r="P10" s="34"/>
      <c r="Q10" s="2">
        <f>M32</f>
        <v>780.73999999999796</v>
      </c>
      <c r="W10" s="133">
        <v>42542</v>
      </c>
      <c r="X10" s="10">
        <v>157.61000000000001</v>
      </c>
      <c r="Y10" s="10">
        <v>158.4</v>
      </c>
      <c r="Z10" s="10">
        <v>155.61000000000001</v>
      </c>
      <c r="AA10" s="10">
        <v>155.81</v>
      </c>
      <c r="AB10" s="95">
        <v>1612600</v>
      </c>
      <c r="AC10" s="10">
        <v>155.81</v>
      </c>
      <c r="AD10" s="2">
        <f t="shared" si="0"/>
        <v>2.789999999999992</v>
      </c>
      <c r="AE10" s="138">
        <f t="shared" si="1"/>
        <v>-7.136940036959194E-3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1.34E-2</v>
      </c>
      <c r="W11" s="133">
        <v>42541</v>
      </c>
      <c r="X11" s="10">
        <v>158.4</v>
      </c>
      <c r="Y11" s="10">
        <v>159.6</v>
      </c>
      <c r="Z11" s="10">
        <v>156.69</v>
      </c>
      <c r="AA11" s="10">
        <v>156.93</v>
      </c>
      <c r="AB11" s="95">
        <v>2026500</v>
      </c>
      <c r="AC11" s="10">
        <v>156.93</v>
      </c>
      <c r="AD11" s="2">
        <f t="shared" si="0"/>
        <v>2.9099999999999966</v>
      </c>
      <c r="AE11" s="138">
        <f t="shared" si="1"/>
        <v>5.9615384615385736E-3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42538</v>
      </c>
      <c r="X12" s="10">
        <v>158.97</v>
      </c>
      <c r="Y12" s="10">
        <v>159.75</v>
      </c>
      <c r="Z12" s="10">
        <v>154.93</v>
      </c>
      <c r="AA12" s="10">
        <v>156</v>
      </c>
      <c r="AB12" s="95">
        <v>4333300</v>
      </c>
      <c r="AC12" s="10">
        <v>156</v>
      </c>
      <c r="AD12" s="2">
        <f t="shared" si="0"/>
        <v>4.8199999999999932</v>
      </c>
      <c r="AE12" s="138">
        <f t="shared" si="1"/>
        <v>-1.6579461640295001E-2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42537</v>
      </c>
      <c r="X13" s="10">
        <v>157.05000000000001</v>
      </c>
      <c r="Y13" s="10">
        <v>158.84</v>
      </c>
      <c r="Z13" s="10">
        <v>155.6</v>
      </c>
      <c r="AA13" s="10">
        <v>158.63</v>
      </c>
      <c r="AB13" s="95">
        <v>2280400</v>
      </c>
      <c r="AC13" s="10">
        <v>158.63</v>
      </c>
      <c r="AD13" s="2">
        <f t="shared" si="0"/>
        <v>3.2400000000000091</v>
      </c>
      <c r="AE13" s="138">
        <f t="shared" si="1"/>
        <v>1.4520202020200657E-3</v>
      </c>
    </row>
    <row r="14" spans="1:31" x14ac:dyDescent="0.25">
      <c r="W14" s="133">
        <v>42536</v>
      </c>
      <c r="X14" s="10">
        <v>158.82</v>
      </c>
      <c r="Y14" s="10">
        <v>160.12</v>
      </c>
      <c r="Z14" s="10">
        <v>158.18</v>
      </c>
      <c r="AA14" s="10">
        <v>158.4</v>
      </c>
      <c r="AB14" s="95">
        <v>3088400</v>
      </c>
      <c r="AC14" s="10">
        <v>158.4</v>
      </c>
      <c r="AD14" s="2">
        <f t="shared" si="0"/>
        <v>1.9399999999999977</v>
      </c>
      <c r="AE14" s="138" t="e">
        <f t="shared" si="1"/>
        <v>#DIV/0!</v>
      </c>
    </row>
    <row r="15" spans="1:31" x14ac:dyDescent="0.25">
      <c r="W15" s="133">
        <v>42536</v>
      </c>
      <c r="X15" s="10" t="s">
        <v>300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42535</v>
      </c>
      <c r="X16" s="10">
        <v>159.27000000000001</v>
      </c>
      <c r="Y16" s="10">
        <v>160.53</v>
      </c>
      <c r="Z16" s="10">
        <v>158.13</v>
      </c>
      <c r="AA16" s="10">
        <v>158.99</v>
      </c>
      <c r="AB16" s="95">
        <v>2566900</v>
      </c>
      <c r="AC16" s="10">
        <v>158.49</v>
      </c>
      <c r="AD16" s="2">
        <f t="shared" si="0"/>
        <v>2.4000000000000057</v>
      </c>
      <c r="AE16" s="138">
        <f t="shared" si="1"/>
        <v>-6.3945834116981848E-3</v>
      </c>
    </row>
    <row r="17" spans="1:31" x14ac:dyDescent="0.25">
      <c r="W17" s="133">
        <v>42534</v>
      </c>
      <c r="X17" s="10">
        <v>160.13999999999999</v>
      </c>
      <c r="Y17" s="10">
        <v>162.25</v>
      </c>
      <c r="Z17" s="10">
        <v>159.63999999999999</v>
      </c>
      <c r="AA17" s="10">
        <v>160.01</v>
      </c>
      <c r="AB17" s="95">
        <v>2156800</v>
      </c>
      <c r="AC17" s="10">
        <v>159.51</v>
      </c>
      <c r="AD17" s="2">
        <f t="shared" si="0"/>
        <v>2.6100000000000136</v>
      </c>
      <c r="AE17" s="138">
        <f t="shared" si="1"/>
        <v>-4.9903312332356675E-3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42531</v>
      </c>
      <c r="X18" s="10">
        <v>162.16999999999999</v>
      </c>
      <c r="Y18" s="10">
        <v>162.97999999999999</v>
      </c>
      <c r="Z18" s="10">
        <v>160</v>
      </c>
      <c r="AA18" s="10">
        <v>160.82</v>
      </c>
      <c r="AB18" s="95">
        <v>2665700</v>
      </c>
      <c r="AC18" s="10">
        <v>160.31</v>
      </c>
      <c r="AD18" s="2">
        <f t="shared" si="0"/>
        <v>2.9799999999999898</v>
      </c>
      <c r="AE18" s="138">
        <f t="shared" si="1"/>
        <v>-2.0229800757853522E-2</v>
      </c>
    </row>
    <row r="19" spans="1:31" x14ac:dyDescent="0.25">
      <c r="W19" s="133">
        <v>42530</v>
      </c>
      <c r="X19" s="10">
        <v>162.13999999999999</v>
      </c>
      <c r="Y19" s="10">
        <v>165.05</v>
      </c>
      <c r="Z19" s="10">
        <v>162.12</v>
      </c>
      <c r="AA19" s="10">
        <v>164.14</v>
      </c>
      <c r="AB19" s="95">
        <v>2914300</v>
      </c>
      <c r="AC19" s="10">
        <v>163.62</v>
      </c>
      <c r="AD19" s="2">
        <f t="shared" si="0"/>
        <v>2.9300000000000068</v>
      </c>
      <c r="AE19" s="138">
        <f t="shared" si="1"/>
        <v>2.6349653777806292E-3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42529</v>
      </c>
      <c r="X20" s="10">
        <v>164.09</v>
      </c>
      <c r="Y20" s="10">
        <v>164.62</v>
      </c>
      <c r="Z20" s="10">
        <v>163.34</v>
      </c>
      <c r="AA20" s="10">
        <v>163.69999999999999</v>
      </c>
      <c r="AB20" s="95">
        <v>2562000</v>
      </c>
      <c r="AC20" s="10">
        <v>163.19</v>
      </c>
      <c r="AD20" s="2">
        <f t="shared" si="0"/>
        <v>1.2800000000000011</v>
      </c>
      <c r="AE20" s="138">
        <f t="shared" si="1"/>
        <v>-6.8768257059396154E-3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42528</v>
      </c>
      <c r="X21" s="10">
        <v>163.34</v>
      </c>
      <c r="Y21" s="10">
        <v>165.95</v>
      </c>
      <c r="Z21" s="10">
        <v>162.81</v>
      </c>
      <c r="AA21" s="10">
        <v>164.84</v>
      </c>
      <c r="AB21" s="95">
        <v>3234000</v>
      </c>
      <c r="AC21" s="10">
        <v>164.32</v>
      </c>
      <c r="AD21" s="2">
        <f t="shared" si="0"/>
        <v>3.1399999999999864</v>
      </c>
      <c r="AE21" s="138">
        <f t="shared" si="1"/>
        <v>1.2258978623790995E-2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42527</v>
      </c>
      <c r="X22" s="10">
        <v>163.4</v>
      </c>
      <c r="Y22" s="10">
        <v>163.94</v>
      </c>
      <c r="Z22" s="10">
        <v>161.02000000000001</v>
      </c>
      <c r="AA22" s="10">
        <v>162.84</v>
      </c>
      <c r="AB22" s="95">
        <v>3401000</v>
      </c>
      <c r="AC22" s="10">
        <v>162.33000000000001</v>
      </c>
      <c r="AD22" s="2">
        <f t="shared" si="0"/>
        <v>2.9199999999999875</v>
      </c>
      <c r="AE22" s="138">
        <f t="shared" si="1"/>
        <v>1.7278617710583255E-3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42524</v>
      </c>
      <c r="X23" s="10">
        <v>165.77</v>
      </c>
      <c r="Y23" s="10">
        <v>166</v>
      </c>
      <c r="Z23" s="10">
        <v>161.19999999999999</v>
      </c>
      <c r="AA23" s="10">
        <v>162.56</v>
      </c>
      <c r="AB23" s="95">
        <v>8298500</v>
      </c>
      <c r="AC23" s="10">
        <v>162.05000000000001</v>
      </c>
      <c r="AD23" s="2">
        <f t="shared" si="0"/>
        <v>4.8000000000000114</v>
      </c>
      <c r="AE23" s="138">
        <f t="shared" si="1"/>
        <v>4.9410698096101768E-2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42523</v>
      </c>
      <c r="X24" s="10">
        <v>155.21</v>
      </c>
      <c r="Y24" s="10">
        <v>155.52000000000001</v>
      </c>
      <c r="Z24" s="10">
        <v>153.38999999999999</v>
      </c>
      <c r="AA24" s="10">
        <v>154.91</v>
      </c>
      <c r="AB24" s="95">
        <v>4674600</v>
      </c>
      <c r="AC24" s="10">
        <v>154.41999999999999</v>
      </c>
      <c r="AD24" s="2">
        <f t="shared" si="0"/>
        <v>2.1300000000000239</v>
      </c>
      <c r="AE24" s="138">
        <f t="shared" si="1"/>
        <v>9.0744101633388752E-4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42522</v>
      </c>
      <c r="X25" s="10">
        <v>153.41</v>
      </c>
      <c r="Y25" s="10">
        <v>155.32</v>
      </c>
      <c r="Z25" s="10">
        <v>153.34</v>
      </c>
      <c r="AA25" s="10">
        <v>154.77000000000001</v>
      </c>
      <c r="AB25" s="95">
        <v>3077700</v>
      </c>
      <c r="AC25" s="10">
        <v>154.28</v>
      </c>
      <c r="AD25" s="2">
        <f t="shared" si="0"/>
        <v>1.9799999999999898</v>
      </c>
      <c r="AE25" s="138">
        <f t="shared" si="1"/>
        <v>2.6645869890167262E-3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42521</v>
      </c>
      <c r="X26" s="10">
        <v>154</v>
      </c>
      <c r="Y26" s="10">
        <v>154.94999999999999</v>
      </c>
      <c r="Z26" s="10">
        <v>153.30000000000001</v>
      </c>
      <c r="AA26" s="10">
        <v>154.36000000000001</v>
      </c>
      <c r="AB26" s="95">
        <v>3205800</v>
      </c>
      <c r="AC26" s="10">
        <v>153.87</v>
      </c>
      <c r="AD26" s="2">
        <f t="shared" si="0"/>
        <v>1.6499999999999773</v>
      </c>
      <c r="AE26" s="138">
        <f t="shared" si="1"/>
        <v>6.8708284255987184E-3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42517</v>
      </c>
      <c r="X27" s="10">
        <v>153</v>
      </c>
      <c r="Y27" s="10">
        <v>153.93</v>
      </c>
      <c r="Z27" s="10">
        <v>152.46</v>
      </c>
      <c r="AA27" s="10">
        <v>153.30000000000001</v>
      </c>
      <c r="AB27" s="95">
        <v>1869300</v>
      </c>
      <c r="AC27" s="10">
        <v>152.82</v>
      </c>
      <c r="AD27" s="2">
        <f t="shared" si="0"/>
        <v>1.4699999999999989</v>
      </c>
      <c r="AE27" s="138">
        <f t="shared" si="1"/>
        <v>1.8355841090862413E-3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42516</v>
      </c>
      <c r="X28" s="10">
        <v>153.77000000000001</v>
      </c>
      <c r="Y28" s="10">
        <v>154.25</v>
      </c>
      <c r="Z28" s="10">
        <v>151.82</v>
      </c>
      <c r="AA28" s="10">
        <v>153.02000000000001</v>
      </c>
      <c r="AB28" s="95">
        <v>1843100</v>
      </c>
      <c r="AC28" s="10">
        <v>152.54</v>
      </c>
      <c r="AD28" s="2">
        <f t="shared" si="0"/>
        <v>2.4300000000000068</v>
      </c>
      <c r="AE28" s="138">
        <f t="shared" si="1"/>
        <v>-3.5926579136456027E-3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42515</v>
      </c>
      <c r="X29" s="10">
        <v>151.84</v>
      </c>
      <c r="Y29" s="10">
        <v>154</v>
      </c>
      <c r="Z29" s="10">
        <v>150.49</v>
      </c>
      <c r="AA29" s="10">
        <v>153.57</v>
      </c>
      <c r="AB29" s="95">
        <v>2173700</v>
      </c>
      <c r="AC29" s="10">
        <v>153.09</v>
      </c>
      <c r="AD29" s="2">
        <f t="shared" si="0"/>
        <v>3.5099999999999909</v>
      </c>
      <c r="AE29" s="138">
        <f t="shared" si="1"/>
        <v>1.4244070491586047E-2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42514</v>
      </c>
      <c r="X30" s="10">
        <v>148.6</v>
      </c>
      <c r="Y30" s="10">
        <v>151.68</v>
      </c>
      <c r="Z30" s="10">
        <v>148.35</v>
      </c>
      <c r="AA30" s="10">
        <v>151.41999999999999</v>
      </c>
      <c r="AB30" s="95">
        <v>1990700</v>
      </c>
      <c r="AC30" s="10">
        <v>150.94</v>
      </c>
      <c r="AD30" s="2">
        <f t="shared" si="0"/>
        <v>3.3300000000000125</v>
      </c>
      <c r="AE30" s="138">
        <f t="shared" si="1"/>
        <v>2.2420917157759179E-2</v>
      </c>
    </row>
    <row r="31" spans="1:31" x14ac:dyDescent="0.25">
      <c r="W31" s="133">
        <v>42513</v>
      </c>
      <c r="X31" s="10">
        <v>148.19</v>
      </c>
      <c r="Y31" s="10">
        <v>150.34</v>
      </c>
      <c r="Z31" s="10">
        <v>147.88</v>
      </c>
      <c r="AA31" s="10">
        <v>148.1</v>
      </c>
      <c r="AB31" s="95">
        <v>1760900</v>
      </c>
      <c r="AC31" s="10">
        <v>147.63</v>
      </c>
      <c r="AD31" s="2">
        <f t="shared" si="0"/>
        <v>2.460000000000008</v>
      </c>
      <c r="AE31" s="138">
        <f t="shared" si="1"/>
        <v>9.2978737950364376E-3</v>
      </c>
    </row>
    <row r="32" spans="1:31" x14ac:dyDescent="0.25">
      <c r="L32" t="s">
        <v>252</v>
      </c>
      <c r="M32" s="2">
        <f>M50+K50-F50</f>
        <v>780.73999999999796</v>
      </c>
      <c r="W32" s="133">
        <v>42510</v>
      </c>
      <c r="X32" s="10">
        <v>144.13</v>
      </c>
      <c r="Y32" s="10">
        <v>147.66999999999999</v>
      </c>
      <c r="Z32" s="10">
        <v>143.71</v>
      </c>
      <c r="AA32" s="10">
        <v>146.72999999999999</v>
      </c>
      <c r="AB32" s="95">
        <v>2588900</v>
      </c>
      <c r="AC32" s="10">
        <v>146.27000000000001</v>
      </c>
      <c r="AD32" s="2">
        <f t="shared" si="0"/>
        <v>3.9599999999999795</v>
      </c>
      <c r="AE32" s="138">
        <f t="shared" si="1"/>
        <v>2.7971045048843957E-2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42509</v>
      </c>
      <c r="X33" s="10">
        <v>143.03</v>
      </c>
      <c r="Y33" s="10">
        <v>144.66</v>
      </c>
      <c r="Z33" s="10">
        <v>141.12</v>
      </c>
      <c r="AA33" s="10">
        <v>142.74</v>
      </c>
      <c r="AB33" s="95">
        <v>1747800</v>
      </c>
      <c r="AC33" s="10">
        <v>142.29</v>
      </c>
      <c r="AD33" s="2">
        <f t="shared" si="0"/>
        <v>3.539999999999992</v>
      </c>
      <c r="AE33" s="138">
        <f t="shared" si="1"/>
        <v>-7.9481280066933113E-3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42508</v>
      </c>
      <c r="X34" s="10">
        <v>140.53</v>
      </c>
      <c r="Y34" s="10">
        <v>145.05000000000001</v>
      </c>
      <c r="Z34" s="10">
        <v>140.33000000000001</v>
      </c>
      <c r="AA34" s="10">
        <v>143.88</v>
      </c>
      <c r="AB34" s="95">
        <v>2262000</v>
      </c>
      <c r="AC34" s="10">
        <v>143.43</v>
      </c>
      <c r="AD34" s="2">
        <f t="shared" si="0"/>
        <v>4.7199999999999989</v>
      </c>
      <c r="AE34" s="138">
        <f t="shared" si="1"/>
        <v>1.9185674696226895E-2</v>
      </c>
    </row>
    <row r="35" spans="1:31" x14ac:dyDescent="0.25">
      <c r="A35" s="23" t="s">
        <v>71</v>
      </c>
      <c r="B35" s="49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42507</v>
      </c>
      <c r="X35" s="10">
        <v>142.51</v>
      </c>
      <c r="Y35" s="10">
        <v>142.99</v>
      </c>
      <c r="Z35" s="10">
        <v>139.88</v>
      </c>
      <c r="AA35" s="10">
        <v>141.16999999999999</v>
      </c>
      <c r="AB35" s="95">
        <v>2124800</v>
      </c>
      <c r="AC35" s="10">
        <v>140.72999999999999</v>
      </c>
      <c r="AD35" s="2">
        <f t="shared" si="0"/>
        <v>3.1100000000000136</v>
      </c>
      <c r="AE35" s="138">
        <f t="shared" si="1"/>
        <v>-1.0337552742616052E-2</v>
      </c>
    </row>
    <row r="36" spans="1:31" x14ac:dyDescent="0.25">
      <c r="B36" s="49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42506</v>
      </c>
      <c r="X36" s="10">
        <v>140.87</v>
      </c>
      <c r="Y36" s="10">
        <v>143.62</v>
      </c>
      <c r="Z36" s="10">
        <v>140.69</v>
      </c>
      <c r="AA36" s="10">
        <v>142.65</v>
      </c>
      <c r="AB36" s="95">
        <v>2037300</v>
      </c>
      <c r="AC36" s="10">
        <v>142.19999999999999</v>
      </c>
      <c r="AD36" s="2">
        <f t="shared" si="0"/>
        <v>2.9300000000000068</v>
      </c>
      <c r="AE36" s="138">
        <f t="shared" si="1"/>
        <v>1.855167967910587E-2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42503</v>
      </c>
      <c r="X37" s="10">
        <v>140.94</v>
      </c>
      <c r="Y37" s="10">
        <v>143.13</v>
      </c>
      <c r="Z37" s="10">
        <v>139.62</v>
      </c>
      <c r="AA37" s="10">
        <v>140.05000000000001</v>
      </c>
      <c r="AB37" s="95">
        <v>2171600</v>
      </c>
      <c r="AC37" s="10">
        <v>139.61000000000001</v>
      </c>
      <c r="AD37" s="2">
        <f t="shared" si="0"/>
        <v>3.5099999999999909</v>
      </c>
      <c r="AE37" s="138">
        <f t="shared" si="1"/>
        <v>-7.0412517780937822E-3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42502</v>
      </c>
      <c r="X38" s="10">
        <v>144.07</v>
      </c>
      <c r="Y38" s="10">
        <v>144.72999999999999</v>
      </c>
      <c r="Z38" s="10">
        <v>139.52000000000001</v>
      </c>
      <c r="AA38" s="10">
        <v>141.04</v>
      </c>
      <c r="AB38" s="95">
        <v>2645200</v>
      </c>
      <c r="AC38" s="10">
        <v>140.6</v>
      </c>
      <c r="AD38" s="2">
        <f t="shared" si="0"/>
        <v>5.2099999999999795</v>
      </c>
      <c r="AE38" s="138">
        <f t="shared" si="1"/>
        <v>-1.9525801952580246E-2</v>
      </c>
    </row>
    <row r="39" spans="1:31" x14ac:dyDescent="0.25">
      <c r="B39" s="49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42501</v>
      </c>
      <c r="X39" s="10">
        <v>144.09</v>
      </c>
      <c r="Y39" s="10">
        <v>146.22</v>
      </c>
      <c r="Z39" s="10">
        <v>143.51</v>
      </c>
      <c r="AA39" s="10">
        <v>143.85</v>
      </c>
      <c r="AB39" s="95">
        <v>1671600</v>
      </c>
      <c r="AC39" s="10">
        <v>143.4</v>
      </c>
      <c r="AD39" s="2">
        <f t="shared" si="0"/>
        <v>2.710000000000008</v>
      </c>
      <c r="AE39" s="138">
        <f t="shared" si="1"/>
        <v>-5.2719200887901829E-3</v>
      </c>
    </row>
    <row r="40" spans="1:31" x14ac:dyDescent="0.25">
      <c r="B40" s="50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42500</v>
      </c>
      <c r="X40" s="10">
        <v>142.5</v>
      </c>
      <c r="Y40" s="10">
        <v>145.13999999999999</v>
      </c>
      <c r="Z40" s="10">
        <v>141.5</v>
      </c>
      <c r="AA40" s="10">
        <v>144.61000000000001</v>
      </c>
      <c r="AB40" s="95">
        <v>1846100</v>
      </c>
      <c r="AC40" s="10">
        <v>144.16</v>
      </c>
      <c r="AD40" s="2">
        <f t="shared" si="0"/>
        <v>3.6399999999999864</v>
      </c>
      <c r="AE40" s="138">
        <f t="shared" si="1"/>
        <v>1.5568862275449069E-2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5" t="s">
        <v>78</v>
      </c>
      <c r="P41" s="495"/>
      <c r="T41" s="91" t="s">
        <v>113</v>
      </c>
      <c r="W41" s="133">
        <v>42499</v>
      </c>
      <c r="X41" s="10">
        <v>142</v>
      </c>
      <c r="Y41" s="10">
        <v>143.91999999999999</v>
      </c>
      <c r="Z41" s="10">
        <v>141.26</v>
      </c>
      <c r="AA41" s="10">
        <v>142.4</v>
      </c>
      <c r="AB41" s="95">
        <v>1730000</v>
      </c>
      <c r="AC41" s="10">
        <v>141.94999999999999</v>
      </c>
      <c r="AD41" s="2">
        <f t="shared" si="0"/>
        <v>2.6599999999999966</v>
      </c>
      <c r="AE41" s="138">
        <f t="shared" si="1"/>
        <v>3.6057692307691624E-3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169.64200000000002</v>
      </c>
      <c r="Q42" s="2"/>
      <c r="T42" s="135" t="s">
        <v>98</v>
      </c>
      <c r="U42" s="98">
        <v>155.4</v>
      </c>
      <c r="W42" s="133">
        <v>42496</v>
      </c>
      <c r="X42" s="10">
        <v>141.76</v>
      </c>
      <c r="Y42" s="10">
        <v>142.5</v>
      </c>
      <c r="Z42" s="10">
        <v>139.18</v>
      </c>
      <c r="AA42" s="10">
        <v>141.88999999999999</v>
      </c>
      <c r="AB42" s="95">
        <v>3002700</v>
      </c>
      <c r="AC42" s="10">
        <v>141.44</v>
      </c>
      <c r="AD42" s="2">
        <f t="shared" si="0"/>
        <v>3.3199999999999932</v>
      </c>
      <c r="AE42" s="138">
        <f t="shared" si="1"/>
        <v>-4.8547104763244642E-3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168.09980000000002</v>
      </c>
      <c r="Q43" s="2"/>
      <c r="T43" s="136" t="s">
        <v>99</v>
      </c>
      <c r="U43" s="88">
        <v>154.47</v>
      </c>
      <c r="W43" s="133">
        <v>42495</v>
      </c>
      <c r="X43" s="10">
        <v>143.82</v>
      </c>
      <c r="Y43" s="10">
        <v>144.9</v>
      </c>
      <c r="Z43" s="10">
        <v>142.09</v>
      </c>
      <c r="AA43" s="10">
        <v>142.58000000000001</v>
      </c>
      <c r="AB43" s="95">
        <v>1684100</v>
      </c>
      <c r="AC43" s="10">
        <v>142.13</v>
      </c>
      <c r="AD43" s="2">
        <f t="shared" si="0"/>
        <v>2.8100000000000023</v>
      </c>
      <c r="AE43" s="138">
        <f t="shared" si="1"/>
        <v>3.6011862731251121E-3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166.55760000000001</v>
      </c>
      <c r="Q44" s="2"/>
      <c r="T44" s="136" t="s">
        <v>100</v>
      </c>
      <c r="U44" s="88" t="s">
        <v>420</v>
      </c>
      <c r="W44" s="133">
        <v>42494</v>
      </c>
      <c r="X44" s="10">
        <v>142.51</v>
      </c>
      <c r="Y44" s="10">
        <v>144.41999999999999</v>
      </c>
      <c r="Z44" s="10">
        <v>141.27000000000001</v>
      </c>
      <c r="AA44" s="10">
        <v>142.07</v>
      </c>
      <c r="AB44" s="95">
        <v>2080700</v>
      </c>
      <c r="AC44" s="10">
        <v>141.62</v>
      </c>
      <c r="AD44" s="2">
        <f t="shared" si="0"/>
        <v>3.1499999999999773</v>
      </c>
      <c r="AE44" s="138">
        <f t="shared" si="1"/>
        <v>-7.9159369527145307E-3</v>
      </c>
    </row>
    <row r="45" spans="1:31" x14ac:dyDescent="0.25">
      <c r="O45" s="83">
        <v>1.07</v>
      </c>
      <c r="P45" s="83">
        <f t="shared" si="3"/>
        <v>165.0154</v>
      </c>
      <c r="Q45" s="2"/>
      <c r="T45" s="136" t="s">
        <v>101</v>
      </c>
      <c r="U45" s="88" t="s">
        <v>421</v>
      </c>
      <c r="W45" s="133">
        <v>42493</v>
      </c>
      <c r="X45" s="10">
        <v>145.1</v>
      </c>
      <c r="Y45" s="10">
        <v>145.99</v>
      </c>
      <c r="Z45" s="10">
        <v>142.33000000000001</v>
      </c>
      <c r="AA45" s="10">
        <v>143.19999999999999</v>
      </c>
      <c r="AB45" s="95">
        <v>2398600</v>
      </c>
      <c r="AC45" s="10">
        <v>142.75</v>
      </c>
      <c r="AD45" s="2">
        <f t="shared" si="0"/>
        <v>3.6599999999999966</v>
      </c>
      <c r="AE45" s="138">
        <f t="shared" si="1"/>
        <v>-1.9708831204504951E-2</v>
      </c>
    </row>
    <row r="46" spans="1:31" x14ac:dyDescent="0.25">
      <c r="O46" s="83">
        <v>1.06</v>
      </c>
      <c r="P46" s="83">
        <f t="shared" si="3"/>
        <v>163.47320000000002</v>
      </c>
      <c r="Q46" s="2"/>
      <c r="T46" s="136" t="s">
        <v>102</v>
      </c>
      <c r="U46" s="88">
        <v>192.35</v>
      </c>
      <c r="W46" s="133">
        <v>42492</v>
      </c>
      <c r="X46" s="10">
        <v>146.16</v>
      </c>
      <c r="Y46" s="10">
        <v>146.83000000000001</v>
      </c>
      <c r="Z46" s="10">
        <v>144.5</v>
      </c>
      <c r="AA46" s="10">
        <v>146.08000000000001</v>
      </c>
      <c r="AB46" s="95">
        <v>1952500</v>
      </c>
      <c r="AC46" s="10">
        <v>145.62</v>
      </c>
      <c r="AD46" s="2">
        <f t="shared" si="0"/>
        <v>2.3300000000000125</v>
      </c>
      <c r="AE46" s="138">
        <f t="shared" si="1"/>
        <v>2.2713194301053896E-3</v>
      </c>
    </row>
    <row r="47" spans="1:31" x14ac:dyDescent="0.25">
      <c r="O47" s="83">
        <v>1.05</v>
      </c>
      <c r="P47" s="83">
        <f t="shared" si="3"/>
        <v>161.93100000000001</v>
      </c>
      <c r="Q47" s="2"/>
      <c r="T47" s="136" t="s">
        <v>103</v>
      </c>
      <c r="U47" s="88">
        <v>1.0256099999999999</v>
      </c>
      <c r="W47" s="133">
        <v>42489</v>
      </c>
      <c r="X47" s="10">
        <v>146.31</v>
      </c>
      <c r="Y47" s="10">
        <v>147.79</v>
      </c>
      <c r="Z47" s="10">
        <v>143.25</v>
      </c>
      <c r="AA47" s="10">
        <v>145.75</v>
      </c>
      <c r="AB47" s="95">
        <v>3506700</v>
      </c>
      <c r="AC47" s="10">
        <v>145.29</v>
      </c>
      <c r="AD47" s="2">
        <f t="shared" si="0"/>
        <v>4.539999999999992</v>
      </c>
      <c r="AE47" s="138">
        <f t="shared" si="1"/>
        <v>-1.5116594360086943E-2</v>
      </c>
    </row>
    <row r="48" spans="1:31" x14ac:dyDescent="0.25">
      <c r="O48" s="83">
        <v>1.04</v>
      </c>
      <c r="P48" s="83">
        <f t="shared" si="3"/>
        <v>160.3888</v>
      </c>
      <c r="Q48" s="2"/>
      <c r="T48" s="136" t="s">
        <v>104</v>
      </c>
      <c r="U48" s="88" t="s">
        <v>130</v>
      </c>
      <c r="W48" s="133">
        <v>42488</v>
      </c>
      <c r="X48" s="10">
        <v>150.38999999999999</v>
      </c>
      <c r="Y48" s="10">
        <v>154.02000000000001</v>
      </c>
      <c r="Z48" s="10">
        <v>147.33000000000001</v>
      </c>
      <c r="AA48" s="10">
        <v>147.99</v>
      </c>
      <c r="AB48" s="95">
        <v>2552000</v>
      </c>
      <c r="AC48" s="10">
        <v>147.52000000000001</v>
      </c>
      <c r="AD48" s="2">
        <f t="shared" si="0"/>
        <v>6.6899999999999977</v>
      </c>
      <c r="AE48" s="138">
        <f t="shared" si="1"/>
        <v>-2.3369745117510776E-2</v>
      </c>
    </row>
    <row r="49" spans="1:31" x14ac:dyDescent="0.25">
      <c r="O49" s="83">
        <v>1.03</v>
      </c>
      <c r="P49" s="83">
        <f t="shared" si="3"/>
        <v>158.8466</v>
      </c>
      <c r="Q49" s="2"/>
      <c r="T49" s="136"/>
      <c r="U49" s="88"/>
      <c r="W49" s="133">
        <v>42487</v>
      </c>
      <c r="X49" s="10">
        <v>147.21</v>
      </c>
      <c r="Y49" s="10">
        <v>153.36000000000001</v>
      </c>
      <c r="Z49" s="10">
        <v>146.5</v>
      </c>
      <c r="AA49" s="10">
        <v>151.53</v>
      </c>
      <c r="AB49" s="95">
        <v>3893000</v>
      </c>
      <c r="AC49" s="10">
        <v>151.05000000000001</v>
      </c>
      <c r="AD49" s="2">
        <f t="shared" si="0"/>
        <v>6.8600000000000136</v>
      </c>
      <c r="AE49" s="138">
        <f t="shared" si="1"/>
        <v>5.0568900126424232E-3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157.30440000000002</v>
      </c>
      <c r="Q50" s="2"/>
      <c r="T50" s="136" t="s">
        <v>105</v>
      </c>
      <c r="U50" s="88" t="s">
        <v>422</v>
      </c>
      <c r="W50" s="133">
        <v>42486</v>
      </c>
      <c r="X50" s="10">
        <v>151.49</v>
      </c>
      <c r="Y50" s="10">
        <v>154.11000000000001</v>
      </c>
      <c r="Z50" s="10">
        <v>150.04</v>
      </c>
      <c r="AA50" s="10">
        <v>150.76</v>
      </c>
      <c r="AB50" s="95">
        <v>2630900</v>
      </c>
      <c r="AC50" s="10">
        <v>150.29</v>
      </c>
      <c r="AD50" s="2">
        <f t="shared" si="0"/>
        <v>4.0700000000000216</v>
      </c>
      <c r="AE50" s="138">
        <f t="shared" si="1"/>
        <v>1.116867388817866E-2</v>
      </c>
    </row>
    <row r="51" spans="1:31" x14ac:dyDescent="0.25">
      <c r="O51" s="83">
        <v>1.01</v>
      </c>
      <c r="P51" s="83">
        <f t="shared" si="3"/>
        <v>155.76220000000001</v>
      </c>
      <c r="Q51" s="2"/>
      <c r="T51" s="136" t="s">
        <v>106</v>
      </c>
      <c r="U51" s="88" t="s">
        <v>281</v>
      </c>
      <c r="W51" s="133">
        <v>42485</v>
      </c>
      <c r="X51" s="10">
        <v>150.25</v>
      </c>
      <c r="Y51" s="10">
        <v>150.86000000000001</v>
      </c>
      <c r="Z51" s="10">
        <v>148.77000000000001</v>
      </c>
      <c r="AA51" s="10">
        <v>149.1</v>
      </c>
      <c r="AB51" s="95">
        <v>1087000</v>
      </c>
      <c r="AC51" s="10">
        <v>148.63</v>
      </c>
      <c r="AD51" s="2">
        <f t="shared" si="0"/>
        <v>2.0900000000000034</v>
      </c>
      <c r="AE51" s="138">
        <f t="shared" si="1"/>
        <v>-8.207660483117718E-3</v>
      </c>
    </row>
    <row r="52" spans="1:31" x14ac:dyDescent="0.25">
      <c r="O52" s="83">
        <v>1</v>
      </c>
      <c r="P52" s="83">
        <f t="shared" si="3"/>
        <v>154.22</v>
      </c>
      <c r="Q52" s="2"/>
      <c r="T52" s="136" t="s">
        <v>107</v>
      </c>
      <c r="U52" s="90">
        <v>1977927</v>
      </c>
      <c r="W52" s="133">
        <v>42482</v>
      </c>
      <c r="X52" s="10">
        <v>150.4</v>
      </c>
      <c r="Y52" s="10">
        <v>152.94</v>
      </c>
      <c r="Z52" s="10">
        <v>148.72999999999999</v>
      </c>
      <c r="AA52" s="10">
        <v>150.33000000000001</v>
      </c>
      <c r="AB52" s="95">
        <v>2569900</v>
      </c>
      <c r="AC52" s="10">
        <v>149.86000000000001</v>
      </c>
      <c r="AD52" s="2">
        <f t="shared" si="0"/>
        <v>4.210000000000008</v>
      </c>
      <c r="AE52" s="138">
        <f t="shared" si="1"/>
        <v>-6.6945052031549546E-3</v>
      </c>
    </row>
    <row r="53" spans="1:31" x14ac:dyDescent="0.25">
      <c r="O53" s="83">
        <v>0.99</v>
      </c>
      <c r="P53" s="83">
        <f t="shared" si="3"/>
        <v>152.67779999999999</v>
      </c>
      <c r="Q53" s="2"/>
      <c r="T53" s="136" t="s">
        <v>110</v>
      </c>
      <c r="U53" s="90">
        <v>2688980</v>
      </c>
      <c r="W53" s="133">
        <v>42481</v>
      </c>
      <c r="X53" s="10">
        <v>152.9</v>
      </c>
      <c r="Y53" s="10">
        <v>153.28</v>
      </c>
      <c r="Z53" s="10">
        <v>150.44999999999999</v>
      </c>
      <c r="AA53" s="10">
        <v>151.35</v>
      </c>
      <c r="AB53" s="95">
        <v>1611700</v>
      </c>
      <c r="AC53" s="10">
        <v>150.87</v>
      </c>
      <c r="AD53" s="2">
        <f t="shared" si="0"/>
        <v>2.8300000000000125</v>
      </c>
      <c r="AE53" s="138">
        <f t="shared" si="1"/>
        <v>-1.2307692307692242E-2</v>
      </c>
    </row>
    <row r="54" spans="1:31" x14ac:dyDescent="0.25">
      <c r="O54" s="83">
        <v>0.98</v>
      </c>
      <c r="P54" s="83">
        <f t="shared" si="3"/>
        <v>151.13559999999998</v>
      </c>
      <c r="Q54" s="2"/>
      <c r="T54" s="136" t="s">
        <v>108</v>
      </c>
      <c r="U54" s="88" t="s">
        <v>423</v>
      </c>
      <c r="W54" s="133">
        <v>42480</v>
      </c>
      <c r="X54" s="10">
        <v>151.46</v>
      </c>
      <c r="Y54" s="10">
        <v>154.1</v>
      </c>
      <c r="Z54" s="10">
        <v>150.4</v>
      </c>
      <c r="AA54" s="10">
        <v>153.22999999999999</v>
      </c>
      <c r="AB54" s="95">
        <v>1943500</v>
      </c>
      <c r="AC54" s="10">
        <v>152.75</v>
      </c>
      <c r="AD54" s="2">
        <f t="shared" si="0"/>
        <v>3.6999999999999886</v>
      </c>
      <c r="AE54" s="138">
        <f t="shared" si="1"/>
        <v>1.4343581911149483E-2</v>
      </c>
    </row>
    <row r="55" spans="1:31" x14ac:dyDescent="0.25">
      <c r="O55" s="83">
        <v>0.97</v>
      </c>
      <c r="P55" s="83">
        <f t="shared" si="3"/>
        <v>149.5934</v>
      </c>
      <c r="T55" s="136" t="s">
        <v>111</v>
      </c>
      <c r="U55" s="88" t="s">
        <v>130</v>
      </c>
      <c r="W55" s="133">
        <v>42479</v>
      </c>
      <c r="X55" s="10">
        <v>156.44999999999999</v>
      </c>
      <c r="Y55" s="10">
        <v>156.77000000000001</v>
      </c>
      <c r="Z55" s="10">
        <v>150.79</v>
      </c>
      <c r="AA55" s="10">
        <v>151.07</v>
      </c>
      <c r="AB55" s="95">
        <v>2456000</v>
      </c>
      <c r="AC55" s="10">
        <v>150.59</v>
      </c>
      <c r="AD55" s="2">
        <f t="shared" si="0"/>
        <v>5.9800000000000182</v>
      </c>
      <c r="AE55" s="138">
        <f t="shared" si="1"/>
        <v>-3.1014735216523981E-2</v>
      </c>
    </row>
    <row r="56" spans="1:31" x14ac:dyDescent="0.25">
      <c r="O56" s="83">
        <v>0.96</v>
      </c>
      <c r="P56" s="83">
        <f t="shared" si="3"/>
        <v>148.05119999999999</v>
      </c>
      <c r="T56" s="136" t="s">
        <v>112</v>
      </c>
      <c r="U56" s="88">
        <v>-0.69</v>
      </c>
      <c r="W56" s="133">
        <v>42478</v>
      </c>
      <c r="X56" s="10">
        <v>155.35</v>
      </c>
      <c r="Y56" s="10">
        <v>156.4</v>
      </c>
      <c r="Z56" s="10">
        <v>153.81</v>
      </c>
      <c r="AA56" s="10">
        <v>155.9</v>
      </c>
      <c r="AB56" s="95">
        <v>1529700</v>
      </c>
      <c r="AC56" s="10">
        <v>155.41</v>
      </c>
      <c r="AD56" s="2">
        <f t="shared" si="0"/>
        <v>2.5900000000000034</v>
      </c>
      <c r="AE56" s="138">
        <f t="shared" si="1"/>
        <v>2.6451612903226618E-3</v>
      </c>
    </row>
    <row r="57" spans="1:31" x14ac:dyDescent="0.25">
      <c r="O57" s="83">
        <v>0.95</v>
      </c>
      <c r="P57" s="83">
        <f t="shared" si="3"/>
        <v>146.50899999999999</v>
      </c>
      <c r="T57" s="136" t="s">
        <v>109</v>
      </c>
      <c r="U57" s="88" t="s">
        <v>327</v>
      </c>
      <c r="W57" s="133">
        <v>42475</v>
      </c>
      <c r="X57" s="10">
        <v>158.13</v>
      </c>
      <c r="Y57" s="10">
        <v>158.34</v>
      </c>
      <c r="Z57" s="10">
        <v>154.52000000000001</v>
      </c>
      <c r="AA57" s="10">
        <v>155.49</v>
      </c>
      <c r="AB57" s="95">
        <v>2768500</v>
      </c>
      <c r="AC57" s="10">
        <v>155</v>
      </c>
      <c r="AD57" s="2">
        <f t="shared" si="0"/>
        <v>3.8199999999999932</v>
      </c>
      <c r="AE57" s="138">
        <f t="shared" si="1"/>
        <v>-2.0970186963112591E-2</v>
      </c>
    </row>
    <row r="58" spans="1:31" x14ac:dyDescent="0.25">
      <c r="O58" s="83">
        <v>0.94</v>
      </c>
      <c r="P58" s="83">
        <f t="shared" si="3"/>
        <v>144.96679999999998</v>
      </c>
      <c r="W58" s="133">
        <v>42474</v>
      </c>
      <c r="X58" s="10">
        <v>157.29</v>
      </c>
      <c r="Y58" s="10">
        <v>159.11000000000001</v>
      </c>
      <c r="Z58" s="10">
        <v>156</v>
      </c>
      <c r="AA58" s="10">
        <v>158.82</v>
      </c>
      <c r="AB58" s="95">
        <v>2754900</v>
      </c>
      <c r="AC58" s="10">
        <v>158.32</v>
      </c>
      <c r="AD58" s="2">
        <f t="shared" si="0"/>
        <v>3.1100000000000136</v>
      </c>
      <c r="AE58" s="138">
        <f t="shared" si="1"/>
        <v>-4.1514655931563782E-3</v>
      </c>
    </row>
    <row r="59" spans="1:31" x14ac:dyDescent="0.25">
      <c r="O59" s="83">
        <v>0.93</v>
      </c>
      <c r="P59" s="83">
        <f t="shared" si="3"/>
        <v>143.4246</v>
      </c>
      <c r="W59" s="133">
        <v>42473</v>
      </c>
      <c r="X59" s="10">
        <v>156.47</v>
      </c>
      <c r="Y59" s="10">
        <v>159.65</v>
      </c>
      <c r="Z59" s="10">
        <v>155.61000000000001</v>
      </c>
      <c r="AA59" s="10">
        <v>159.47999999999999</v>
      </c>
      <c r="AB59" s="95">
        <v>2173000</v>
      </c>
      <c r="AC59" s="10">
        <v>158.97999999999999</v>
      </c>
      <c r="AD59" s="2">
        <f t="shared" si="0"/>
        <v>4.039999999999992</v>
      </c>
      <c r="AE59" s="138">
        <f t="shared" si="1"/>
        <v>2.6074609526268278E-2</v>
      </c>
    </row>
    <row r="60" spans="1:31" x14ac:dyDescent="0.25">
      <c r="O60" s="83">
        <v>0.92</v>
      </c>
      <c r="P60" s="83">
        <f t="shared" si="3"/>
        <v>141.88240000000002</v>
      </c>
      <c r="W60" s="133">
        <v>42472</v>
      </c>
      <c r="X60" s="10">
        <v>156.01</v>
      </c>
      <c r="Y60" s="10">
        <v>156.37</v>
      </c>
      <c r="Z60" s="10">
        <v>153</v>
      </c>
      <c r="AA60" s="10">
        <v>155.43</v>
      </c>
      <c r="AB60" s="95">
        <v>1653700</v>
      </c>
      <c r="AC60" s="10">
        <v>154.94</v>
      </c>
      <c r="AD60" s="2">
        <f t="shared" si="0"/>
        <v>3.3700000000000045</v>
      </c>
      <c r="AE60" s="138">
        <f t="shared" si="1"/>
        <v>-1.1603919546158137E-3</v>
      </c>
    </row>
    <row r="61" spans="1:31" x14ac:dyDescent="0.25">
      <c r="O61" s="83">
        <v>0.91</v>
      </c>
      <c r="P61" s="83">
        <f t="shared" si="3"/>
        <v>140.34020000000001</v>
      </c>
      <c r="W61" s="133">
        <v>42471</v>
      </c>
      <c r="X61" s="10">
        <v>157.43</v>
      </c>
      <c r="Y61" s="10">
        <v>157.80000000000001</v>
      </c>
      <c r="Z61" s="10">
        <v>155.6</v>
      </c>
      <c r="AA61" s="10">
        <v>155.61000000000001</v>
      </c>
      <c r="AB61" s="95">
        <v>1856800</v>
      </c>
      <c r="AC61" s="10">
        <v>155.12</v>
      </c>
      <c r="AD61" s="2">
        <f t="shared" si="0"/>
        <v>2.2000000000000171</v>
      </c>
      <c r="AE61" s="138">
        <f t="shared" si="1"/>
        <v>-3.4690993190286123E-3</v>
      </c>
    </row>
    <row r="62" spans="1:31" x14ac:dyDescent="0.25">
      <c r="O62" s="83">
        <v>0.9</v>
      </c>
      <c r="P62" s="83">
        <f t="shared" si="3"/>
        <v>138.798</v>
      </c>
      <c r="W62" s="133">
        <v>42468</v>
      </c>
      <c r="X62" s="10">
        <v>156.28</v>
      </c>
      <c r="Y62" s="10">
        <v>156.9</v>
      </c>
      <c r="Z62" s="10">
        <v>154.63999999999999</v>
      </c>
      <c r="AA62" s="10">
        <v>156.15</v>
      </c>
      <c r="AB62" s="95">
        <v>1852600</v>
      </c>
      <c r="AC62" s="10">
        <v>155.66</v>
      </c>
      <c r="AD62" s="2">
        <f t="shared" si="0"/>
        <v>2.2600000000000193</v>
      </c>
      <c r="AE62" s="138">
        <f t="shared" si="1"/>
        <v>7.6385292594511878E-3</v>
      </c>
    </row>
    <row r="63" spans="1:31" x14ac:dyDescent="0.25">
      <c r="W63" s="133">
        <v>42467</v>
      </c>
      <c r="X63" s="10">
        <v>157.47999999999999</v>
      </c>
      <c r="Y63" s="10">
        <v>157.94999999999999</v>
      </c>
      <c r="Z63" s="10">
        <v>154.69</v>
      </c>
      <c r="AA63" s="10">
        <v>154.97</v>
      </c>
      <c r="AB63" s="95">
        <v>2297500</v>
      </c>
      <c r="AC63" s="10">
        <v>154.47999999999999</v>
      </c>
      <c r="AD63" s="2">
        <f t="shared" si="0"/>
        <v>3.2599999999999909</v>
      </c>
      <c r="AE63" s="138">
        <f t="shared" si="1"/>
        <v>-1.6301579215486472E-2</v>
      </c>
    </row>
    <row r="64" spans="1:31" x14ac:dyDescent="0.25">
      <c r="W64" s="133">
        <v>42466</v>
      </c>
      <c r="X64" s="10">
        <v>154.69999999999999</v>
      </c>
      <c r="Y64" s="10">
        <v>157.77000000000001</v>
      </c>
      <c r="Z64" s="10">
        <v>153.71</v>
      </c>
      <c r="AA64" s="10">
        <v>157.54</v>
      </c>
      <c r="AB64" s="95">
        <v>2814900</v>
      </c>
      <c r="AC64" s="10">
        <v>157.04</v>
      </c>
      <c r="AD64" s="2">
        <f t="shared" si="0"/>
        <v>4.0600000000000023</v>
      </c>
      <c r="AE64" s="138">
        <f t="shared" si="1"/>
        <v>1.6177041542642767E-2</v>
      </c>
    </row>
    <row r="65" spans="23:31" x14ac:dyDescent="0.25">
      <c r="W65" s="133">
        <v>42465</v>
      </c>
      <c r="X65" s="10">
        <v>154.44999999999999</v>
      </c>
      <c r="Y65" s="10">
        <v>157.05000000000001</v>
      </c>
      <c r="Z65" s="10">
        <v>154.44999999999999</v>
      </c>
      <c r="AA65" s="10">
        <v>155.03</v>
      </c>
      <c r="AB65" s="95">
        <v>5691500</v>
      </c>
      <c r="AC65" s="10">
        <v>154.54</v>
      </c>
      <c r="AD65" s="2">
        <f t="shared" si="0"/>
        <v>2.6000000000000227</v>
      </c>
      <c r="AE65" s="138">
        <f t="shared" si="1"/>
        <v>-6.3014403292181997E-3</v>
      </c>
    </row>
    <row r="66" spans="23:31" x14ac:dyDescent="0.25">
      <c r="W66" s="133">
        <v>42464</v>
      </c>
      <c r="X66" s="10">
        <v>158</v>
      </c>
      <c r="Y66" s="10">
        <v>158.33000000000001</v>
      </c>
      <c r="Z66" s="10">
        <v>155.66</v>
      </c>
      <c r="AA66" s="10">
        <v>156.01</v>
      </c>
      <c r="AB66" s="95">
        <v>1776000</v>
      </c>
      <c r="AC66" s="10">
        <v>155.52000000000001</v>
      </c>
      <c r="AD66" s="2">
        <f t="shared" si="0"/>
        <v>2.6700000000000159</v>
      </c>
      <c r="AE66" s="138">
        <f t="shared" si="1"/>
        <v>-1.1315956770502233E-2</v>
      </c>
    </row>
    <row r="67" spans="23:31" x14ac:dyDescent="0.25">
      <c r="W67" s="133">
        <v>42461</v>
      </c>
      <c r="X67" s="10">
        <v>154.04</v>
      </c>
      <c r="Y67" s="10">
        <v>157.91999999999999</v>
      </c>
      <c r="Z67" s="10">
        <v>151.16</v>
      </c>
      <c r="AA67" s="10">
        <v>157.80000000000001</v>
      </c>
      <c r="AB67" s="95">
        <v>2567100</v>
      </c>
      <c r="AC67" s="10">
        <v>157.30000000000001</v>
      </c>
      <c r="AD67" s="2">
        <f>Y67-Z67</f>
        <v>6.7599999999999909</v>
      </c>
      <c r="AE67" s="138">
        <f>AC67/AC68-1</f>
        <v>2.1362249204597283E-2</v>
      </c>
    </row>
    <row r="68" spans="23:31" x14ac:dyDescent="0.25">
      <c r="W68" s="133">
        <v>42460</v>
      </c>
      <c r="X68" s="10">
        <v>157.02000000000001</v>
      </c>
      <c r="Y68" s="10">
        <v>157.37</v>
      </c>
      <c r="Z68" s="10">
        <v>154.44999999999999</v>
      </c>
      <c r="AA68" s="10">
        <v>154.5</v>
      </c>
      <c r="AB68" s="95">
        <v>2496800</v>
      </c>
      <c r="AC68" s="10">
        <v>154.01</v>
      </c>
      <c r="AD68" s="2">
        <f>Y68-Z68</f>
        <v>2.9200000000000159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42552</v>
      </c>
      <c r="X2" s="10">
        <v>41.02</v>
      </c>
      <c r="Y2" s="10">
        <v>41.8</v>
      </c>
      <c r="Z2" s="10">
        <v>40.83</v>
      </c>
      <c r="AA2" s="10">
        <v>41.37</v>
      </c>
      <c r="AB2" s="95">
        <v>5087800</v>
      </c>
      <c r="AC2" s="10">
        <v>41.37</v>
      </c>
      <c r="AD2" s="2">
        <f>Y2-Z2</f>
        <v>0.96999999999999886</v>
      </c>
      <c r="AE2" s="138">
        <f>AC2/AC3-1</f>
        <v>8.0409356725146264E-3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42551</v>
      </c>
      <c r="X3" s="10">
        <v>40.72</v>
      </c>
      <c r="Y3" s="10">
        <v>41.04</v>
      </c>
      <c r="Z3" s="10">
        <v>40.200000000000003</v>
      </c>
      <c r="AA3" s="10">
        <v>41.04</v>
      </c>
      <c r="AB3" s="95">
        <v>6027800</v>
      </c>
      <c r="AC3" s="10">
        <v>41.04</v>
      </c>
      <c r="AD3" s="2">
        <f t="shared" ref="AD3:AD66" si="1">Y3-Z3</f>
        <v>0.83999999999999631</v>
      </c>
      <c r="AE3" s="138">
        <f t="shared" ref="AE3:AE66" si="2">AC3/AC4-1</f>
        <v>1.1584914961794368E-2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41.37</v>
      </c>
      <c r="T4" s="163"/>
      <c r="W4" s="133">
        <v>42550</v>
      </c>
      <c r="X4" s="10">
        <v>39.19</v>
      </c>
      <c r="Y4" s="10">
        <v>40.92</v>
      </c>
      <c r="Z4" s="10">
        <v>39.15</v>
      </c>
      <c r="AA4" s="10">
        <v>40.57</v>
      </c>
      <c r="AB4" s="95">
        <v>7356900</v>
      </c>
      <c r="AC4" s="10">
        <v>40.57</v>
      </c>
      <c r="AD4" s="2">
        <f t="shared" si="1"/>
        <v>1.7700000000000031</v>
      </c>
      <c r="AE4" s="138">
        <f t="shared" si="2"/>
        <v>4.1591784338895987E-2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18616.5</v>
      </c>
      <c r="W5" s="133">
        <v>42549</v>
      </c>
      <c r="X5" s="10">
        <v>38.82</v>
      </c>
      <c r="Y5" s="10">
        <v>39.06</v>
      </c>
      <c r="Z5" s="10">
        <v>38.01</v>
      </c>
      <c r="AA5" s="10">
        <v>38.950000000000003</v>
      </c>
      <c r="AB5" s="95">
        <v>7789600</v>
      </c>
      <c r="AC5" s="10">
        <v>38.950000000000003</v>
      </c>
      <c r="AD5" s="2">
        <f t="shared" si="1"/>
        <v>1.0500000000000043</v>
      </c>
      <c r="AE5" s="138">
        <f t="shared" si="2"/>
        <v>3.1788079470198793E-2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42548</v>
      </c>
      <c r="X6" s="10">
        <v>40.64</v>
      </c>
      <c r="Y6" s="10">
        <v>40.69</v>
      </c>
      <c r="Z6" s="10">
        <v>37.409999999999997</v>
      </c>
      <c r="AA6" s="10">
        <v>37.75</v>
      </c>
      <c r="AB6" s="95">
        <v>12908800</v>
      </c>
      <c r="AC6" s="10">
        <v>37.75</v>
      </c>
      <c r="AD6" s="2">
        <f t="shared" si="1"/>
        <v>3.2800000000000011</v>
      </c>
      <c r="AE6" s="138">
        <f t="shared" si="2"/>
        <v>-8.0613735996103331E-2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-1284.0499999999993</v>
      </c>
      <c r="R7" s="195"/>
      <c r="W7" s="133">
        <v>42545</v>
      </c>
      <c r="X7" s="10">
        <v>42.67</v>
      </c>
      <c r="Y7" s="10">
        <v>43.22</v>
      </c>
      <c r="Z7" s="10">
        <v>41.04</v>
      </c>
      <c r="AA7" s="10">
        <v>41.06</v>
      </c>
      <c r="AB7" s="95">
        <v>11861800</v>
      </c>
      <c r="AC7" s="10">
        <v>41.06</v>
      </c>
      <c r="AD7" s="2">
        <f t="shared" si="1"/>
        <v>2.1799999999999997</v>
      </c>
      <c r="AE7" s="138">
        <f t="shared" si="2"/>
        <v>-9.0989594863847723E-2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197</v>
      </c>
      <c r="P8" s="34"/>
      <c r="Q8" s="2">
        <f>K18+M18-F18+Q2*Q4</f>
        <v>-1284.0499999999993</v>
      </c>
      <c r="W8" s="133">
        <v>42544</v>
      </c>
      <c r="X8" s="10">
        <v>45.75</v>
      </c>
      <c r="Y8" s="10">
        <v>45.92</v>
      </c>
      <c r="Z8" s="10">
        <v>44.46</v>
      </c>
      <c r="AA8" s="10">
        <v>45.17</v>
      </c>
      <c r="AB8" s="95">
        <v>4905000</v>
      </c>
      <c r="AC8" s="10">
        <v>45.17</v>
      </c>
      <c r="AD8" s="2">
        <f t="shared" si="1"/>
        <v>1.4600000000000009</v>
      </c>
      <c r="AE8" s="138">
        <f t="shared" si="2"/>
        <v>1.7742293191393976E-3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253</v>
      </c>
      <c r="Q9" s="138">
        <f>IF(Q2=0, 0, Q8/Q6)</f>
        <v>-6.4523342319684596E-2</v>
      </c>
      <c r="W9" s="133">
        <v>42543</v>
      </c>
      <c r="X9" s="10">
        <v>45</v>
      </c>
      <c r="Y9" s="10">
        <v>45.64</v>
      </c>
      <c r="Z9" s="10">
        <v>44.94</v>
      </c>
      <c r="AA9" s="10">
        <v>45.09</v>
      </c>
      <c r="AB9" s="95">
        <v>4814700</v>
      </c>
      <c r="AC9" s="10">
        <v>45.09</v>
      </c>
      <c r="AD9" s="2">
        <f t="shared" si="1"/>
        <v>0.70000000000000284</v>
      </c>
      <c r="AE9" s="138">
        <f t="shared" si="2"/>
        <v>5.1270619705752196E-3</v>
      </c>
    </row>
    <row r="10" spans="1:31" x14ac:dyDescent="0.25">
      <c r="C10" s="4"/>
      <c r="O10" s="11" t="s">
        <v>252</v>
      </c>
      <c r="P10" s="34"/>
      <c r="Q10" s="2">
        <f>M48</f>
        <v>0</v>
      </c>
      <c r="W10" s="133">
        <v>42542</v>
      </c>
      <c r="X10" s="10">
        <v>45.01</v>
      </c>
      <c r="Y10" s="10">
        <v>45.59</v>
      </c>
      <c r="Z10" s="10">
        <v>44.4</v>
      </c>
      <c r="AA10" s="10">
        <v>44.86</v>
      </c>
      <c r="AB10" s="95">
        <v>7696000</v>
      </c>
      <c r="AC10" s="10">
        <v>44.86</v>
      </c>
      <c r="AD10" s="2">
        <f t="shared" si="1"/>
        <v>1.1900000000000048</v>
      </c>
      <c r="AE10" s="138">
        <f t="shared" si="2"/>
        <v>3.3640552995391815E-2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42541</v>
      </c>
      <c r="X11" s="10">
        <v>43.07</v>
      </c>
      <c r="Y11" s="10">
        <v>44.03</v>
      </c>
      <c r="Z11" s="10">
        <v>43</v>
      </c>
      <c r="AA11" s="10">
        <v>43.4</v>
      </c>
      <c r="AB11" s="95">
        <v>4427800</v>
      </c>
      <c r="AC11" s="10">
        <v>43.4</v>
      </c>
      <c r="AD11" s="2">
        <f t="shared" si="1"/>
        <v>1.0300000000000011</v>
      </c>
      <c r="AE11" s="138">
        <f t="shared" si="2"/>
        <v>1.8301267010793154E-2</v>
      </c>
    </row>
    <row r="12" spans="1:31" x14ac:dyDescent="0.25">
      <c r="W12" s="133">
        <v>42538</v>
      </c>
      <c r="X12" s="10">
        <v>41.9</v>
      </c>
      <c r="Y12" s="10">
        <v>43.07</v>
      </c>
      <c r="Z12" s="10">
        <v>41.5</v>
      </c>
      <c r="AA12" s="10">
        <v>42.62</v>
      </c>
      <c r="AB12" s="95">
        <v>8115000</v>
      </c>
      <c r="AC12" s="10">
        <v>42.62</v>
      </c>
      <c r="AD12" s="2">
        <f t="shared" si="1"/>
        <v>1.5700000000000003</v>
      </c>
      <c r="AE12" s="138">
        <f t="shared" si="2"/>
        <v>1.8885967009323323E-2</v>
      </c>
    </row>
    <row r="13" spans="1:31" x14ac:dyDescent="0.25">
      <c r="W13" s="133">
        <v>42537</v>
      </c>
      <c r="X13" s="10">
        <v>42.23</v>
      </c>
      <c r="Y13" s="10">
        <v>42.9</v>
      </c>
      <c r="Z13" s="10">
        <v>41.68</v>
      </c>
      <c r="AA13" s="10">
        <v>41.83</v>
      </c>
      <c r="AB13" s="95">
        <v>7661500</v>
      </c>
      <c r="AC13" s="10">
        <v>41.83</v>
      </c>
      <c r="AD13" s="2">
        <f t="shared" si="1"/>
        <v>1.2199999999999989</v>
      </c>
      <c r="AE13" s="138">
        <f t="shared" si="2"/>
        <v>-2.4714385637677805E-2</v>
      </c>
    </row>
    <row r="14" spans="1:31" x14ac:dyDescent="0.25">
      <c r="W14" s="133">
        <v>42536</v>
      </c>
      <c r="X14" s="10">
        <v>42.55</v>
      </c>
      <c r="Y14" s="10">
        <v>43.72</v>
      </c>
      <c r="Z14" s="10">
        <v>42.51</v>
      </c>
      <c r="AA14" s="10">
        <v>42.89</v>
      </c>
      <c r="AB14" s="95">
        <v>6331700</v>
      </c>
      <c r="AC14" s="10">
        <v>42.89</v>
      </c>
      <c r="AD14" s="2">
        <f t="shared" si="1"/>
        <v>1.2100000000000009</v>
      </c>
      <c r="AE14" s="138">
        <f t="shared" si="2"/>
        <v>1.9006889997624121E-2</v>
      </c>
    </row>
    <row r="15" spans="1:31" x14ac:dyDescent="0.25">
      <c r="W15" s="133">
        <v>42535</v>
      </c>
      <c r="X15" s="10">
        <v>43.98</v>
      </c>
      <c r="Y15" s="10">
        <v>44.3</v>
      </c>
      <c r="Z15" s="10">
        <v>41.46</v>
      </c>
      <c r="AA15" s="10">
        <v>42.09</v>
      </c>
      <c r="AB15" s="95">
        <v>8160000</v>
      </c>
      <c r="AC15" s="10">
        <v>42.09</v>
      </c>
      <c r="AD15" s="2">
        <f t="shared" si="1"/>
        <v>2.8399999999999963</v>
      </c>
      <c r="AE15" s="138">
        <f t="shared" si="2"/>
        <v>-4.4711756695415272E-2</v>
      </c>
    </row>
    <row r="16" spans="1:31" x14ac:dyDescent="0.25">
      <c r="W16" s="133">
        <v>42534</v>
      </c>
      <c r="X16" s="10">
        <v>45.59</v>
      </c>
      <c r="Y16" s="10">
        <v>45.88</v>
      </c>
      <c r="Z16" s="10">
        <v>43.64</v>
      </c>
      <c r="AA16" s="10">
        <v>44.06</v>
      </c>
      <c r="AB16" s="95">
        <v>7123700</v>
      </c>
      <c r="AC16" s="10">
        <v>44.06</v>
      </c>
      <c r="AD16" s="2">
        <f t="shared" si="1"/>
        <v>2.240000000000002</v>
      </c>
      <c r="AE16" s="138">
        <f t="shared" si="2"/>
        <v>-4.3836805555555469E-2</v>
      </c>
    </row>
    <row r="17" spans="1:31" x14ac:dyDescent="0.25">
      <c r="W17" s="133">
        <v>42531</v>
      </c>
      <c r="X17" s="10">
        <v>46.09</v>
      </c>
      <c r="Y17" s="10">
        <v>46.69</v>
      </c>
      <c r="Z17" s="10">
        <v>45.63</v>
      </c>
      <c r="AA17" s="10">
        <v>46.08</v>
      </c>
      <c r="AB17" s="95">
        <v>4200500</v>
      </c>
      <c r="AC17" s="10">
        <v>46.08</v>
      </c>
      <c r="AD17" s="2">
        <f t="shared" si="1"/>
        <v>1.0599999999999952</v>
      </c>
      <c r="AE17" s="138">
        <f t="shared" si="2"/>
        <v>-1.3276231263383398E-2</v>
      </c>
    </row>
    <row r="18" spans="1:31" x14ac:dyDescent="0.25">
      <c r="A18" s="32" t="s">
        <v>81</v>
      </c>
      <c r="B18" s="14"/>
      <c r="C18" s="14">
        <f>SUM(C2:C10)</f>
        <v>450</v>
      </c>
      <c r="D18" s="18"/>
      <c r="E18" s="18"/>
      <c r="F18" s="18">
        <f>SUM(F2:F10)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42530</v>
      </c>
      <c r="X18" s="10">
        <v>45.59</v>
      </c>
      <c r="Y18" s="10">
        <v>46.91</v>
      </c>
      <c r="Z18" s="10">
        <v>45.44</v>
      </c>
      <c r="AA18" s="10">
        <v>46.7</v>
      </c>
      <c r="AB18" s="95">
        <v>4648800</v>
      </c>
      <c r="AC18" s="10">
        <v>46.7</v>
      </c>
      <c r="AD18" s="2">
        <f t="shared" si="1"/>
        <v>1.4699999999999989</v>
      </c>
      <c r="AE18" s="138">
        <f t="shared" si="2"/>
        <v>2.2105493543445043E-2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3">SumByColor($A$19,M2:M17)</f>
        <v>0</v>
      </c>
      <c r="W19" s="133">
        <v>42529</v>
      </c>
      <c r="X19" s="10">
        <v>45.94</v>
      </c>
      <c r="Y19" s="10">
        <v>46.53</v>
      </c>
      <c r="Z19" s="10">
        <v>45.29</v>
      </c>
      <c r="AA19" s="10">
        <v>45.69</v>
      </c>
      <c r="AB19" s="95">
        <v>4873500</v>
      </c>
      <c r="AC19" s="10">
        <v>45.69</v>
      </c>
      <c r="AD19" s="2">
        <f t="shared" si="1"/>
        <v>1.240000000000002</v>
      </c>
      <c r="AE19" s="138">
        <f t="shared" si="2"/>
        <v>-2.6195153896529932E-3</v>
      </c>
    </row>
    <row r="20" spans="1:31" x14ac:dyDescent="0.25">
      <c r="W20" s="133">
        <v>42528</v>
      </c>
      <c r="X20" s="10">
        <v>44.5</v>
      </c>
      <c r="Y20" s="10">
        <v>46.46</v>
      </c>
      <c r="Z20" s="10">
        <v>44.01</v>
      </c>
      <c r="AA20" s="10">
        <v>45.81</v>
      </c>
      <c r="AB20" s="95">
        <v>5860700</v>
      </c>
      <c r="AC20" s="10">
        <v>45.81</v>
      </c>
      <c r="AD20" s="2">
        <f t="shared" si="1"/>
        <v>2.4500000000000028</v>
      </c>
      <c r="AE20" s="138">
        <f t="shared" si="2"/>
        <v>2.8744666516954842E-2</v>
      </c>
    </row>
    <row r="21" spans="1:31" x14ac:dyDescent="0.25">
      <c r="W21" s="133">
        <v>42527</v>
      </c>
      <c r="X21" s="10">
        <v>44.2</v>
      </c>
      <c r="Y21" s="10">
        <v>44.54</v>
      </c>
      <c r="Z21" s="10">
        <v>43.53</v>
      </c>
      <c r="AA21" s="10">
        <v>44.53</v>
      </c>
      <c r="AB21" s="95">
        <v>5249100</v>
      </c>
      <c r="AC21" s="10">
        <v>44.53</v>
      </c>
      <c r="AD21" s="2">
        <f t="shared" si="1"/>
        <v>1.009999999999998</v>
      </c>
      <c r="AE21" s="138">
        <f t="shared" si="2"/>
        <v>5.1918735891649526E-3</v>
      </c>
    </row>
    <row r="22" spans="1:31" x14ac:dyDescent="0.25">
      <c r="W22" s="133">
        <v>42524</v>
      </c>
      <c r="X22" s="10">
        <v>45.01</v>
      </c>
      <c r="Y22" s="10">
        <v>45.16</v>
      </c>
      <c r="Z22" s="10">
        <v>43.6</v>
      </c>
      <c r="AA22" s="10">
        <v>44.3</v>
      </c>
      <c r="AB22" s="95">
        <v>5639400</v>
      </c>
      <c r="AC22" s="10">
        <v>44.3</v>
      </c>
      <c r="AD22" s="2">
        <f t="shared" si="1"/>
        <v>1.5599999999999952</v>
      </c>
      <c r="AE22" s="138">
        <f t="shared" si="2"/>
        <v>-1.9260571175559127E-2</v>
      </c>
    </row>
    <row r="23" spans="1:31" x14ac:dyDescent="0.25">
      <c r="W23" s="133">
        <v>42523</v>
      </c>
      <c r="X23" s="10">
        <v>44.92</v>
      </c>
      <c r="Y23" s="10">
        <v>45.59</v>
      </c>
      <c r="Z23" s="10">
        <v>44.86</v>
      </c>
      <c r="AA23" s="10">
        <v>45.17</v>
      </c>
      <c r="AB23" s="95">
        <v>3355300</v>
      </c>
      <c r="AC23" s="10">
        <v>45.17</v>
      </c>
      <c r="AD23" s="2">
        <f t="shared" si="1"/>
        <v>0.73000000000000398</v>
      </c>
      <c r="AE23" s="138">
        <f t="shared" si="2"/>
        <v>-1.7679558011048924E-3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45.09</v>
      </c>
      <c r="Y24" s="10">
        <v>45.46</v>
      </c>
      <c r="Z24" s="10">
        <v>44.7</v>
      </c>
      <c r="AA24" s="10">
        <v>45.25</v>
      </c>
      <c r="AB24" s="95">
        <v>3982300</v>
      </c>
      <c r="AC24" s="10">
        <v>45.25</v>
      </c>
      <c r="AD24" s="2">
        <f t="shared" si="1"/>
        <v>0.75999999999999801</v>
      </c>
      <c r="AE24" s="138">
        <f t="shared" si="2"/>
        <v>3.5484586382790173E-3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42">
        <f t="shared" ref="H25:H39" si="6">(E25-D25)/D25</f>
        <v>-2.6262626262626779E-3</v>
      </c>
      <c r="I25" s="40"/>
      <c r="W25" s="133">
        <v>42521</v>
      </c>
      <c r="X25" s="10">
        <v>45.13</v>
      </c>
      <c r="Y25" s="10">
        <v>45.3</v>
      </c>
      <c r="Z25" s="10">
        <v>44.3</v>
      </c>
      <c r="AA25" s="10">
        <v>45.09</v>
      </c>
      <c r="AB25" s="95">
        <v>5625200</v>
      </c>
      <c r="AC25" s="10">
        <v>45.09</v>
      </c>
      <c r="AD25" s="2">
        <f t="shared" si="1"/>
        <v>1</v>
      </c>
      <c r="AE25" s="138">
        <f t="shared" si="2"/>
        <v>-1.9920318725098474E-3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42">
        <f t="shared" si="6"/>
        <v>-2.9090909090909046E-2</v>
      </c>
      <c r="I26" s="40"/>
      <c r="W26" s="133">
        <v>42517</v>
      </c>
      <c r="X26" s="10">
        <v>44.56</v>
      </c>
      <c r="Y26" s="10">
        <v>45.46</v>
      </c>
      <c r="Z26" s="10">
        <v>44.53</v>
      </c>
      <c r="AA26" s="10">
        <v>45.18</v>
      </c>
      <c r="AB26" s="95">
        <v>3618300</v>
      </c>
      <c r="AC26" s="10">
        <v>45.18</v>
      </c>
      <c r="AD26" s="2">
        <f t="shared" si="1"/>
        <v>0.92999999999999972</v>
      </c>
      <c r="AE26" s="138">
        <f t="shared" si="2"/>
        <v>1.5280898876404381E-2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42">
        <f t="shared" si="6"/>
        <v>-6.4911206368646654E-2</v>
      </c>
      <c r="I27" s="40"/>
      <c r="W27" s="133">
        <v>42516</v>
      </c>
      <c r="X27" s="10">
        <v>45.2</v>
      </c>
      <c r="Y27" s="10">
        <v>45.33</v>
      </c>
      <c r="Z27" s="10">
        <v>44.14</v>
      </c>
      <c r="AA27" s="10">
        <v>44.5</v>
      </c>
      <c r="AB27" s="95">
        <v>4883300</v>
      </c>
      <c r="AC27" s="10">
        <v>44.5</v>
      </c>
      <c r="AD27" s="2">
        <f t="shared" si="1"/>
        <v>1.1899999999999977</v>
      </c>
      <c r="AE27" s="138">
        <f t="shared" si="2"/>
        <v>-1.3959672058497685E-2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42">
        <f t="shared" si="6"/>
        <v>-4.4894742438489316E-2</v>
      </c>
      <c r="I28" s="40"/>
      <c r="W28" s="133">
        <v>42515</v>
      </c>
      <c r="X28" s="10">
        <v>45.12</v>
      </c>
      <c r="Y28" s="10">
        <v>45.94</v>
      </c>
      <c r="Z28" s="10">
        <v>45.07</v>
      </c>
      <c r="AA28" s="10">
        <v>45.13</v>
      </c>
      <c r="AB28" s="95">
        <v>3650300</v>
      </c>
      <c r="AC28" s="10">
        <v>45.13</v>
      </c>
      <c r="AD28" s="2">
        <f t="shared" si="1"/>
        <v>0.86999999999999744</v>
      </c>
      <c r="AE28" s="138">
        <f t="shared" si="2"/>
        <v>3.1118026228049711E-3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42">
        <f t="shared" si="6"/>
        <v>-5.363904080774079E-2</v>
      </c>
      <c r="I29" s="40"/>
      <c r="W29" s="133">
        <v>42514</v>
      </c>
      <c r="X29" s="10">
        <v>44.46</v>
      </c>
      <c r="Y29" s="10">
        <v>45.08</v>
      </c>
      <c r="Z29" s="10">
        <v>44.39</v>
      </c>
      <c r="AA29" s="10">
        <v>44.99</v>
      </c>
      <c r="AB29" s="95">
        <v>3702000</v>
      </c>
      <c r="AC29" s="10">
        <v>44.99</v>
      </c>
      <c r="AD29" s="2">
        <f t="shared" si="1"/>
        <v>0.68999999999999773</v>
      </c>
      <c r="AE29" s="138">
        <f t="shared" si="2"/>
        <v>1.7873303167420751E-2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42">
        <f t="shared" si="6"/>
        <v>-7.066195700166425E-2</v>
      </c>
      <c r="I30" s="40"/>
      <c r="W30" s="133">
        <v>42513</v>
      </c>
      <c r="X30" s="10">
        <v>44.54</v>
      </c>
      <c r="Y30" s="10">
        <v>45</v>
      </c>
      <c r="Z30" s="10">
        <v>44.15</v>
      </c>
      <c r="AA30" s="10">
        <v>44.2</v>
      </c>
      <c r="AB30" s="95">
        <v>3691800</v>
      </c>
      <c r="AC30" s="10">
        <v>44.2</v>
      </c>
      <c r="AD30" s="2">
        <f t="shared" si="1"/>
        <v>0.85000000000000142</v>
      </c>
      <c r="AE30" s="138">
        <f t="shared" si="2"/>
        <v>-6.5183187233085471E-3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42">
        <f t="shared" si="6"/>
        <v>-4.2004890805964056E-2</v>
      </c>
      <c r="I31" s="40"/>
      <c r="W31" s="133">
        <v>42510</v>
      </c>
      <c r="X31" s="10">
        <v>44.39</v>
      </c>
      <c r="Y31" s="10">
        <v>45.29</v>
      </c>
      <c r="Z31" s="10">
        <v>44.22</v>
      </c>
      <c r="AA31" s="10">
        <v>44.49</v>
      </c>
      <c r="AB31" s="95">
        <v>3281500</v>
      </c>
      <c r="AC31" s="10">
        <v>44.49</v>
      </c>
      <c r="AD31" s="2">
        <f t="shared" si="1"/>
        <v>1.0700000000000003</v>
      </c>
      <c r="AE31" s="138">
        <f t="shared" si="2"/>
        <v>1.0906612133606108E-2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42">
        <f t="shared" si="6"/>
        <v>-5.4741364670719717E-2</v>
      </c>
      <c r="I32" s="40"/>
      <c r="W32" s="133">
        <v>42509</v>
      </c>
      <c r="X32" s="10">
        <v>44.73</v>
      </c>
      <c r="Y32" s="10">
        <v>45.29</v>
      </c>
      <c r="Z32" s="10">
        <v>43.65</v>
      </c>
      <c r="AA32" s="10">
        <v>44.01</v>
      </c>
      <c r="AB32" s="95">
        <v>5552800</v>
      </c>
      <c r="AC32" s="10">
        <v>44.01</v>
      </c>
      <c r="AD32" s="2">
        <f t="shared" si="1"/>
        <v>1.6400000000000006</v>
      </c>
      <c r="AE32" s="138">
        <f t="shared" si="2"/>
        <v>-2.7833001988071704E-2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42">
        <f t="shared" si="6"/>
        <v>-2.7570220425907684E-2</v>
      </c>
      <c r="I33" s="40"/>
      <c r="W33" s="133">
        <v>42508</v>
      </c>
      <c r="X33" s="10">
        <v>44.91</v>
      </c>
      <c r="Y33" s="10">
        <v>46.28</v>
      </c>
      <c r="Z33" s="10">
        <v>44.83</v>
      </c>
      <c r="AA33" s="10">
        <v>45.27</v>
      </c>
      <c r="AB33" s="95">
        <v>4478100</v>
      </c>
      <c r="AC33" s="10">
        <v>45.27</v>
      </c>
      <c r="AD33" s="2">
        <f t="shared" si="1"/>
        <v>1.4500000000000028</v>
      </c>
      <c r="AE33" s="138">
        <f t="shared" si="2"/>
        <v>4.8834628190901341E-3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42">
        <f t="shared" si="6"/>
        <v>-9.3973600599281767E-2</v>
      </c>
      <c r="I34" s="40"/>
      <c r="W34" s="133">
        <v>42507</v>
      </c>
      <c r="X34" s="10">
        <v>44.35</v>
      </c>
      <c r="Y34" s="10">
        <v>46.08</v>
      </c>
      <c r="Z34" s="10">
        <v>44.32</v>
      </c>
      <c r="AA34" s="10">
        <v>45.05</v>
      </c>
      <c r="AB34" s="95">
        <v>5915400</v>
      </c>
      <c r="AC34" s="10">
        <v>45.05</v>
      </c>
      <c r="AD34" s="2">
        <f t="shared" si="1"/>
        <v>1.759999999999998</v>
      </c>
      <c r="AE34" s="138">
        <f t="shared" si="2"/>
        <v>1.0316214397846801E-2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42">
        <f t="shared" si="6"/>
        <v>-6.5774632121853957E-2</v>
      </c>
      <c r="I35" s="40"/>
      <c r="W35" s="133">
        <v>42506</v>
      </c>
      <c r="X35" s="10">
        <v>44.32</v>
      </c>
      <c r="Y35" s="10">
        <v>44.87</v>
      </c>
      <c r="Z35" s="10">
        <v>43.51</v>
      </c>
      <c r="AA35" s="10">
        <v>44.59</v>
      </c>
      <c r="AB35" s="95">
        <v>6075200</v>
      </c>
      <c r="AC35" s="10">
        <v>44.59</v>
      </c>
      <c r="AD35" s="2">
        <f t="shared" si="1"/>
        <v>1.3599999999999994</v>
      </c>
      <c r="AE35" s="138">
        <f t="shared" si="2"/>
        <v>1.7107664233576569E-2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42">
        <f t="shared" si="6"/>
        <v>-3.4438226431338814E-2</v>
      </c>
      <c r="I36" s="40"/>
      <c r="W36" s="133">
        <v>42503</v>
      </c>
      <c r="X36" s="10">
        <v>43.7</v>
      </c>
      <c r="Y36" s="10">
        <v>44.94</v>
      </c>
      <c r="Z36" s="10">
        <v>43.62</v>
      </c>
      <c r="AA36" s="10">
        <v>43.84</v>
      </c>
      <c r="AB36" s="95">
        <v>5761100</v>
      </c>
      <c r="AC36" s="10">
        <v>43.84</v>
      </c>
      <c r="AD36" s="2">
        <f t="shared" si="1"/>
        <v>1.3200000000000003</v>
      </c>
      <c r="AE36" s="138">
        <f t="shared" si="2"/>
        <v>1.3704888076748745E-3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42">
        <f t="shared" si="6"/>
        <v>-2.948773138183378E-2</v>
      </c>
      <c r="I37" s="40"/>
      <c r="W37" s="133">
        <v>42502</v>
      </c>
      <c r="X37" s="10">
        <v>46.03</v>
      </c>
      <c r="Y37" s="10">
        <v>46.03</v>
      </c>
      <c r="Z37" s="10">
        <v>43.33</v>
      </c>
      <c r="AA37" s="10">
        <v>43.78</v>
      </c>
      <c r="AB37" s="95">
        <v>7909500</v>
      </c>
      <c r="AC37" s="10">
        <v>43.78</v>
      </c>
      <c r="AD37" s="2">
        <f t="shared" si="1"/>
        <v>2.7000000000000028</v>
      </c>
      <c r="AE37" s="138">
        <f t="shared" si="2"/>
        <v>-4.4104803493449696E-2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42">
        <f t="shared" si="6"/>
        <v>-6.5170526781272414E-2</v>
      </c>
      <c r="I38" s="40"/>
      <c r="W38" s="133">
        <v>42501</v>
      </c>
      <c r="X38" s="10">
        <v>46.73</v>
      </c>
      <c r="Y38" s="10">
        <v>47.4</v>
      </c>
      <c r="Z38" s="10">
        <v>45.79</v>
      </c>
      <c r="AA38" s="10">
        <v>45.8</v>
      </c>
      <c r="AB38" s="95">
        <v>5050900</v>
      </c>
      <c r="AC38" s="10">
        <v>45.8</v>
      </c>
      <c r="AD38" s="2">
        <f t="shared" si="1"/>
        <v>1.6099999999999994</v>
      </c>
      <c r="AE38" s="138">
        <f t="shared" si="2"/>
        <v>-2.5531914893617058E-2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42">
        <f t="shared" si="6"/>
        <v>-0.14637951853543596</v>
      </c>
      <c r="I39" s="40"/>
      <c r="W39" s="133">
        <v>42500</v>
      </c>
      <c r="X39" s="10">
        <v>46.07</v>
      </c>
      <c r="Y39" s="10">
        <v>47.12</v>
      </c>
      <c r="Z39" s="10">
        <v>45.79</v>
      </c>
      <c r="AA39" s="10">
        <v>47</v>
      </c>
      <c r="AB39" s="95">
        <v>4796800</v>
      </c>
      <c r="AC39" s="10">
        <v>47</v>
      </c>
      <c r="AD39" s="2">
        <f t="shared" si="1"/>
        <v>1.3299999999999983</v>
      </c>
      <c r="AE39" s="138">
        <f t="shared" si="2"/>
        <v>2.8221395755852141E-2</v>
      </c>
    </row>
    <row r="40" spans="2:31" ht="20.25" thickBot="1" x14ac:dyDescent="0.35">
      <c r="B40" s="200">
        <v>42549</v>
      </c>
      <c r="C40" s="481">
        <v>450</v>
      </c>
      <c r="D40" s="482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42">
        <f t="shared" ref="H40" si="9">(E40-D40)/D40</f>
        <v>-0.11924456283325108</v>
      </c>
      <c r="I40" s="40"/>
      <c r="O40" s="495" t="s">
        <v>78</v>
      </c>
      <c r="P40" s="495"/>
      <c r="W40" s="133">
        <v>42499</v>
      </c>
      <c r="X40" s="10">
        <v>45.88</v>
      </c>
      <c r="Y40" s="10">
        <v>46.81</v>
      </c>
      <c r="Z40" s="10">
        <v>45.68</v>
      </c>
      <c r="AA40" s="10">
        <v>45.71</v>
      </c>
      <c r="AB40" s="95">
        <v>4603500</v>
      </c>
      <c r="AC40" s="10">
        <v>45.71</v>
      </c>
      <c r="AD40" s="2">
        <f t="shared" si="1"/>
        <v>1.1300000000000026</v>
      </c>
      <c r="AE40" s="138">
        <f t="shared" si="2"/>
        <v>2.1881838074389037E-4</v>
      </c>
    </row>
    <row r="41" spans="2:31" ht="15.75" thickTop="1" x14ac:dyDescent="0.25">
      <c r="B41" s="200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42">
        <f t="shared" ref="H41" si="12">(E41-D41)/D41</f>
        <v>-8.261237263530162E-2</v>
      </c>
      <c r="I41" s="40"/>
      <c r="O41" s="83">
        <v>1.1000000000000001</v>
      </c>
      <c r="P41" s="83">
        <f>O41*$Q$4</f>
        <v>45.506999999999998</v>
      </c>
      <c r="Q41" s="2"/>
      <c r="W41" s="133">
        <v>42496</v>
      </c>
      <c r="X41" s="10">
        <v>44.8</v>
      </c>
      <c r="Y41" s="10">
        <v>45.73</v>
      </c>
      <c r="Z41" s="10">
        <v>44.01</v>
      </c>
      <c r="AA41" s="10">
        <v>45.7</v>
      </c>
      <c r="AB41" s="95">
        <v>9245700</v>
      </c>
      <c r="AC41" s="10">
        <v>45.7</v>
      </c>
      <c r="AD41" s="2">
        <f t="shared" si="1"/>
        <v>1.7199999999999989</v>
      </c>
      <c r="AE41" s="138">
        <f t="shared" si="2"/>
        <v>1.5781284729940115E-2</v>
      </c>
    </row>
    <row r="42" spans="2:31" ht="20.25" thickBot="1" x14ac:dyDescent="0.35">
      <c r="B42" s="200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42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45.093299999999999</v>
      </c>
      <c r="Q42" s="2"/>
      <c r="T42" s="91" t="s">
        <v>113</v>
      </c>
      <c r="W42" s="133">
        <v>42495</v>
      </c>
      <c r="X42" s="10">
        <v>45.6</v>
      </c>
      <c r="Y42" s="10">
        <v>46.07</v>
      </c>
      <c r="Z42" s="10">
        <v>44.96</v>
      </c>
      <c r="AA42" s="10">
        <v>44.99</v>
      </c>
      <c r="AB42" s="95">
        <v>6034600</v>
      </c>
      <c r="AC42" s="10">
        <v>44.99</v>
      </c>
      <c r="AD42" s="2">
        <f t="shared" si="1"/>
        <v>1.1099999999999994</v>
      </c>
      <c r="AE42" s="138">
        <f t="shared" si="2"/>
        <v>-1.2294182217343463E-2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16"/>
        <v>44.679600000000001</v>
      </c>
      <c r="Q43" s="2"/>
      <c r="T43" s="128" t="s">
        <v>98</v>
      </c>
      <c r="U43" s="98">
        <v>41.04</v>
      </c>
      <c r="W43" s="133">
        <v>42494</v>
      </c>
      <c r="X43" s="10">
        <v>46.71</v>
      </c>
      <c r="Y43" s="10">
        <v>46.76</v>
      </c>
      <c r="Z43" s="10">
        <v>45.15</v>
      </c>
      <c r="AA43" s="10">
        <v>45.55</v>
      </c>
      <c r="AB43" s="95">
        <v>6732700</v>
      </c>
      <c r="AC43" s="10">
        <v>45.55</v>
      </c>
      <c r="AD43" s="2">
        <f t="shared" si="1"/>
        <v>1.6099999999999994</v>
      </c>
      <c r="AE43" s="138">
        <f t="shared" si="2"/>
        <v>-3.3524294504561958E-2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16"/>
        <v>44.265900000000002</v>
      </c>
      <c r="Q44" s="2"/>
      <c r="T44" s="93" t="s">
        <v>99</v>
      </c>
      <c r="U44" s="88">
        <v>41.02</v>
      </c>
      <c r="W44" s="133">
        <v>42493</v>
      </c>
      <c r="X44" s="10">
        <v>47</v>
      </c>
      <c r="Y44" s="10">
        <v>47.54</v>
      </c>
      <c r="Z44" s="10">
        <v>46.15</v>
      </c>
      <c r="AA44" s="10">
        <v>47.13</v>
      </c>
      <c r="AB44" s="95">
        <v>6714500</v>
      </c>
      <c r="AC44" s="10">
        <v>47.13</v>
      </c>
      <c r="AD44" s="2">
        <f t="shared" si="1"/>
        <v>1.3900000000000006</v>
      </c>
      <c r="AE44" s="138">
        <f t="shared" si="2"/>
        <v>1.0072867552507692E-2</v>
      </c>
    </row>
    <row r="45" spans="2:31" x14ac:dyDescent="0.25">
      <c r="O45" s="83">
        <v>1.06</v>
      </c>
      <c r="P45" s="83">
        <f t="shared" si="16"/>
        <v>43.852199999999996</v>
      </c>
      <c r="Q45" s="2"/>
      <c r="T45" s="93" t="s">
        <v>100</v>
      </c>
      <c r="U45" s="88" t="s">
        <v>520</v>
      </c>
      <c r="W45" s="133">
        <v>42492</v>
      </c>
      <c r="X45" s="10">
        <v>46.61</v>
      </c>
      <c r="Y45" s="10">
        <v>46.81</v>
      </c>
      <c r="Z45" s="10">
        <v>45.81</v>
      </c>
      <c r="AA45" s="10">
        <v>46.66</v>
      </c>
      <c r="AB45" s="95">
        <v>6624600</v>
      </c>
      <c r="AC45" s="10">
        <v>46.66</v>
      </c>
      <c r="AD45" s="2">
        <f t="shared" si="1"/>
        <v>1</v>
      </c>
      <c r="AE45" s="138">
        <f t="shared" si="2"/>
        <v>1.8554900676708064E-2</v>
      </c>
    </row>
    <row r="46" spans="2:31" x14ac:dyDescent="0.25">
      <c r="O46" s="83">
        <v>1.05</v>
      </c>
      <c r="P46" s="83">
        <f t="shared" si="16"/>
        <v>43.438499999999998</v>
      </c>
      <c r="Q46" s="2"/>
      <c r="T46" s="93" t="s">
        <v>101</v>
      </c>
      <c r="U46" s="88" t="s">
        <v>521</v>
      </c>
      <c r="W46" s="133">
        <v>42489</v>
      </c>
      <c r="X46" s="10">
        <v>47.89</v>
      </c>
      <c r="Y46" s="10">
        <v>47.93</v>
      </c>
      <c r="Z46" s="10">
        <v>45.58</v>
      </c>
      <c r="AA46" s="10">
        <v>45.81</v>
      </c>
      <c r="AB46" s="95">
        <v>10233200</v>
      </c>
      <c r="AC46" s="10">
        <v>45.81</v>
      </c>
      <c r="AD46" s="2">
        <f t="shared" si="1"/>
        <v>2.3500000000000014</v>
      </c>
      <c r="AE46" s="138">
        <f t="shared" si="2"/>
        <v>-4.6816479400749067E-2</v>
      </c>
    </row>
    <row r="47" spans="2:31" x14ac:dyDescent="0.25">
      <c r="O47" s="83">
        <v>1.04</v>
      </c>
      <c r="P47" s="83">
        <f t="shared" si="16"/>
        <v>43.024799999999999</v>
      </c>
      <c r="Q47" s="2"/>
      <c r="T47" s="93" t="s">
        <v>102</v>
      </c>
      <c r="U47" s="88">
        <v>63.85</v>
      </c>
      <c r="W47" s="133">
        <v>42488</v>
      </c>
      <c r="X47" s="10">
        <v>48.84</v>
      </c>
      <c r="Y47" s="10">
        <v>49.21</v>
      </c>
      <c r="Z47" s="10">
        <v>47.9</v>
      </c>
      <c r="AA47" s="10">
        <v>48.06</v>
      </c>
      <c r="AB47" s="95">
        <v>5645200</v>
      </c>
      <c r="AC47" s="10">
        <v>48.06</v>
      </c>
      <c r="AD47" s="2">
        <f t="shared" si="1"/>
        <v>1.3100000000000023</v>
      </c>
      <c r="AE47" s="138">
        <f t="shared" si="2"/>
        <v>-1.798120147118909E-2</v>
      </c>
    </row>
    <row r="48" spans="2:31" x14ac:dyDescent="0.25">
      <c r="O48" s="83">
        <v>1.03</v>
      </c>
      <c r="P48" s="83">
        <f t="shared" si="16"/>
        <v>42.6111</v>
      </c>
      <c r="Q48" s="2"/>
      <c r="T48" s="93" t="s">
        <v>103</v>
      </c>
      <c r="U48" s="88">
        <v>0.86339100000000002</v>
      </c>
      <c r="W48" s="133">
        <v>42487</v>
      </c>
      <c r="X48" s="10">
        <v>49.05</v>
      </c>
      <c r="Y48" s="10">
        <v>49.7</v>
      </c>
      <c r="Z48" s="10">
        <v>48.7</v>
      </c>
      <c r="AA48" s="10">
        <v>48.94</v>
      </c>
      <c r="AB48" s="95">
        <v>5201300</v>
      </c>
      <c r="AC48" s="10">
        <v>48.94</v>
      </c>
      <c r="AD48" s="2">
        <f t="shared" si="1"/>
        <v>1</v>
      </c>
      <c r="AE48" s="138">
        <f t="shared" si="2"/>
        <v>-4.0700040700041296E-3</v>
      </c>
    </row>
    <row r="49" spans="15:31" x14ac:dyDescent="0.25">
      <c r="O49" s="83">
        <v>1.02</v>
      </c>
      <c r="P49" s="83">
        <f t="shared" si="16"/>
        <v>42.197399999999995</v>
      </c>
      <c r="Q49" s="2"/>
      <c r="T49" s="93" t="s">
        <v>123</v>
      </c>
      <c r="U49" s="88" t="s">
        <v>221</v>
      </c>
      <c r="W49" s="133">
        <v>42486</v>
      </c>
      <c r="X49" s="10">
        <v>49.75</v>
      </c>
      <c r="Y49" s="10">
        <v>50.06</v>
      </c>
      <c r="Z49" s="10">
        <v>48.05</v>
      </c>
      <c r="AA49" s="10">
        <v>49.14</v>
      </c>
      <c r="AB49" s="95">
        <v>7541500</v>
      </c>
      <c r="AC49" s="10">
        <v>49.14</v>
      </c>
      <c r="AD49" s="2">
        <f t="shared" si="1"/>
        <v>2.0100000000000051</v>
      </c>
      <c r="AE49" s="138">
        <f t="shared" si="2"/>
        <v>-4.6586996151508631E-3</v>
      </c>
    </row>
    <row r="50" spans="15:31" x14ac:dyDescent="0.25">
      <c r="O50" s="83">
        <v>1.01</v>
      </c>
      <c r="P50" s="83">
        <f t="shared" si="16"/>
        <v>41.783699999999996</v>
      </c>
      <c r="Q50" s="2"/>
      <c r="T50" s="93"/>
      <c r="U50" s="88"/>
      <c r="W50" s="133">
        <v>42485</v>
      </c>
      <c r="X50" s="10">
        <v>51.06</v>
      </c>
      <c r="Y50" s="10">
        <v>51.45</v>
      </c>
      <c r="Z50" s="10">
        <v>49.3</v>
      </c>
      <c r="AA50" s="10">
        <v>49.37</v>
      </c>
      <c r="AB50" s="95">
        <v>6859000</v>
      </c>
      <c r="AC50" s="10">
        <v>49.37</v>
      </c>
      <c r="AD50" s="2">
        <f t="shared" si="1"/>
        <v>2.1500000000000057</v>
      </c>
      <c r="AE50" s="138">
        <f t="shared" si="2"/>
        <v>-2.700039416633826E-2</v>
      </c>
    </row>
    <row r="51" spans="15:31" x14ac:dyDescent="0.25">
      <c r="O51" s="83">
        <v>1</v>
      </c>
      <c r="P51" s="83">
        <f t="shared" si="16"/>
        <v>41.37</v>
      </c>
      <c r="Q51" s="2"/>
      <c r="T51" s="93" t="s">
        <v>105</v>
      </c>
      <c r="U51" s="88" t="s">
        <v>522</v>
      </c>
      <c r="W51" s="133">
        <v>42482</v>
      </c>
      <c r="X51" s="10">
        <v>51.2</v>
      </c>
      <c r="Y51" s="10">
        <v>51.59</v>
      </c>
      <c r="Z51" s="10">
        <v>50.2</v>
      </c>
      <c r="AA51" s="10">
        <v>50.74</v>
      </c>
      <c r="AB51" s="95">
        <v>11340800</v>
      </c>
      <c r="AC51" s="10">
        <v>50.74</v>
      </c>
      <c r="AD51" s="2">
        <f t="shared" si="1"/>
        <v>1.3900000000000006</v>
      </c>
      <c r="AE51" s="138">
        <f t="shared" si="2"/>
        <v>-3.8286580742987075E-2</v>
      </c>
    </row>
    <row r="52" spans="15:31" x14ac:dyDescent="0.25">
      <c r="O52" s="83">
        <v>0.99</v>
      </c>
      <c r="P52" s="83">
        <f t="shared" si="16"/>
        <v>40.956299999999999</v>
      </c>
      <c r="Q52" s="2"/>
      <c r="T52" s="93" t="s">
        <v>106</v>
      </c>
      <c r="U52" s="88" t="s">
        <v>336</v>
      </c>
      <c r="W52" s="133">
        <v>42481</v>
      </c>
      <c r="X52" s="10">
        <v>55.32</v>
      </c>
      <c r="Y52" s="10">
        <v>56</v>
      </c>
      <c r="Z52" s="10">
        <v>51.33</v>
      </c>
      <c r="AA52" s="10">
        <v>52.76</v>
      </c>
      <c r="AB52" s="95">
        <v>25281200</v>
      </c>
      <c r="AC52" s="10">
        <v>52.76</v>
      </c>
      <c r="AD52" s="2">
        <f t="shared" si="1"/>
        <v>4.6700000000000017</v>
      </c>
      <c r="AE52" s="138">
        <f t="shared" si="2"/>
        <v>-9.9658703071672461E-2</v>
      </c>
    </row>
    <row r="53" spans="15:31" x14ac:dyDescent="0.25">
      <c r="O53" s="83">
        <v>0.98</v>
      </c>
      <c r="P53" s="83">
        <f t="shared" si="16"/>
        <v>40.5426</v>
      </c>
      <c r="Q53" s="2"/>
      <c r="T53" s="93" t="s">
        <v>107</v>
      </c>
      <c r="U53" s="90">
        <v>5092904</v>
      </c>
      <c r="W53" s="133">
        <v>42480</v>
      </c>
      <c r="X53" s="10">
        <v>57.96</v>
      </c>
      <c r="Y53" s="10">
        <v>58.9</v>
      </c>
      <c r="Z53" s="10">
        <v>57.96</v>
      </c>
      <c r="AA53" s="10">
        <v>58.6</v>
      </c>
      <c r="AB53" s="95">
        <v>4122300</v>
      </c>
      <c r="AC53" s="10">
        <v>58.6</v>
      </c>
      <c r="AD53" s="2">
        <f t="shared" si="1"/>
        <v>0.93999999999999773</v>
      </c>
      <c r="AE53" s="138">
        <f t="shared" si="2"/>
        <v>9.4745908699398473E-3</v>
      </c>
    </row>
    <row r="54" spans="15:31" x14ac:dyDescent="0.25">
      <c r="O54" s="83">
        <v>0.97</v>
      </c>
      <c r="P54" s="83">
        <f t="shared" si="16"/>
        <v>40.128899999999994</v>
      </c>
      <c r="T54" s="93" t="s">
        <v>110</v>
      </c>
      <c r="U54" s="90">
        <v>6013510</v>
      </c>
      <c r="W54" s="133">
        <v>42479</v>
      </c>
      <c r="X54" s="10">
        <v>57.12</v>
      </c>
      <c r="Y54" s="10">
        <v>58.33</v>
      </c>
      <c r="Z54" s="10">
        <v>57.12</v>
      </c>
      <c r="AA54" s="10">
        <v>58.05</v>
      </c>
      <c r="AB54" s="95">
        <v>3551700</v>
      </c>
      <c r="AC54" s="10">
        <v>58.05</v>
      </c>
      <c r="AD54" s="2">
        <f t="shared" si="1"/>
        <v>1.2100000000000009</v>
      </c>
      <c r="AE54" s="138">
        <f t="shared" si="2"/>
        <v>1.8778518778518771E-2</v>
      </c>
    </row>
    <row r="55" spans="15:31" x14ac:dyDescent="0.25">
      <c r="O55" s="83">
        <v>0.96</v>
      </c>
      <c r="P55" s="83">
        <f t="shared" si="16"/>
        <v>39.715199999999996</v>
      </c>
      <c r="T55" s="93" t="s">
        <v>108</v>
      </c>
      <c r="U55" s="88" t="s">
        <v>523</v>
      </c>
      <c r="W55" s="133">
        <v>42478</v>
      </c>
      <c r="X55" s="10">
        <v>57.78</v>
      </c>
      <c r="Y55" s="10">
        <v>57.78</v>
      </c>
      <c r="Z55" s="10">
        <v>56.35</v>
      </c>
      <c r="AA55" s="10">
        <v>56.98</v>
      </c>
      <c r="AB55" s="95">
        <v>2406900</v>
      </c>
      <c r="AC55" s="10">
        <v>56.98</v>
      </c>
      <c r="AD55" s="2">
        <f t="shared" si="1"/>
        <v>1.4299999999999997</v>
      </c>
      <c r="AE55" s="138">
        <f t="shared" si="2"/>
        <v>1.4059753954305254E-3</v>
      </c>
    </row>
    <row r="56" spans="15:31" x14ac:dyDescent="0.25">
      <c r="O56" s="83">
        <v>0.95</v>
      </c>
      <c r="P56" s="83">
        <f t="shared" si="16"/>
        <v>39.301499999999997</v>
      </c>
      <c r="T56" s="93" t="s">
        <v>111</v>
      </c>
      <c r="U56" s="88">
        <v>2.14</v>
      </c>
      <c r="W56" s="133">
        <v>42475</v>
      </c>
      <c r="X56" s="10">
        <v>56.97</v>
      </c>
      <c r="Y56" s="10">
        <v>57.11</v>
      </c>
      <c r="Z56" s="10">
        <v>56.08</v>
      </c>
      <c r="AA56" s="10">
        <v>56.9</v>
      </c>
      <c r="AB56" s="95">
        <v>2847900</v>
      </c>
      <c r="AC56" s="10">
        <v>56.9</v>
      </c>
      <c r="AD56" s="2">
        <f t="shared" si="1"/>
        <v>1.0300000000000011</v>
      </c>
      <c r="AE56" s="138">
        <f t="shared" si="2"/>
        <v>2.996650802044698E-3</v>
      </c>
    </row>
    <row r="57" spans="15:31" x14ac:dyDescent="0.25">
      <c r="O57" s="83">
        <v>0.94</v>
      </c>
      <c r="P57" s="83">
        <f t="shared" si="16"/>
        <v>38.887799999999999</v>
      </c>
      <c r="T57" s="93" t="s">
        <v>112</v>
      </c>
      <c r="U57" s="88">
        <v>19.329999999999998</v>
      </c>
      <c r="W57" s="133">
        <v>42474</v>
      </c>
      <c r="X57" s="10">
        <v>55.86</v>
      </c>
      <c r="Y57" s="10">
        <v>57.84</v>
      </c>
      <c r="Z57" s="10">
        <v>55.8</v>
      </c>
      <c r="AA57" s="10">
        <v>56.73</v>
      </c>
      <c r="AB57" s="95">
        <v>3795100</v>
      </c>
      <c r="AC57" s="10">
        <v>56.73</v>
      </c>
      <c r="AD57" s="2">
        <f t="shared" si="1"/>
        <v>2.0400000000000063</v>
      </c>
      <c r="AE57" s="138">
        <f t="shared" si="2"/>
        <v>2.0690896005757464E-2</v>
      </c>
    </row>
    <row r="58" spans="15:31" x14ac:dyDescent="0.25">
      <c r="O58" s="83">
        <v>0.93</v>
      </c>
      <c r="P58" s="83">
        <f t="shared" si="16"/>
        <v>38.4741</v>
      </c>
      <c r="T58" s="93" t="s">
        <v>109</v>
      </c>
      <c r="U58" s="88" t="s">
        <v>124</v>
      </c>
      <c r="W58" s="133">
        <v>42473</v>
      </c>
      <c r="X58" s="10">
        <v>54.48</v>
      </c>
      <c r="Y58" s="10">
        <v>55.68</v>
      </c>
      <c r="Z58" s="10">
        <v>54.34</v>
      </c>
      <c r="AA58" s="10">
        <v>55.58</v>
      </c>
      <c r="AB58" s="95">
        <v>3789200</v>
      </c>
      <c r="AC58" s="10">
        <v>55.58</v>
      </c>
      <c r="AD58" s="2">
        <f t="shared" si="1"/>
        <v>1.3399999999999963</v>
      </c>
      <c r="AE58" s="138">
        <f t="shared" si="2"/>
        <v>2.7926761605326478E-2</v>
      </c>
    </row>
    <row r="59" spans="15:31" x14ac:dyDescent="0.25">
      <c r="O59" s="83">
        <v>0.92</v>
      </c>
      <c r="P59" s="83">
        <f t="shared" si="16"/>
        <v>38.060400000000001</v>
      </c>
      <c r="W59" s="133">
        <v>42472</v>
      </c>
      <c r="X59" s="10">
        <v>53.89</v>
      </c>
      <c r="Y59" s="10">
        <v>54.78</v>
      </c>
      <c r="Z59" s="10">
        <v>53.83</v>
      </c>
      <c r="AA59" s="10">
        <v>54.07</v>
      </c>
      <c r="AB59" s="95">
        <v>3392700</v>
      </c>
      <c r="AC59" s="10">
        <v>54.07</v>
      </c>
      <c r="AD59" s="2">
        <f t="shared" si="1"/>
        <v>0.95000000000000284</v>
      </c>
      <c r="AE59" s="138">
        <f t="shared" si="2"/>
        <v>6.7026624464718854E-3</v>
      </c>
    </row>
    <row r="60" spans="15:31" x14ac:dyDescent="0.25">
      <c r="O60" s="83">
        <v>0.91</v>
      </c>
      <c r="P60" s="83">
        <f t="shared" si="16"/>
        <v>37.646699999999996</v>
      </c>
      <c r="W60" s="133">
        <v>42471</v>
      </c>
      <c r="X60" s="10">
        <v>53.38</v>
      </c>
      <c r="Y60" s="10">
        <v>55.2</v>
      </c>
      <c r="Z60" s="10">
        <v>53.28</v>
      </c>
      <c r="AA60" s="10">
        <v>53.71</v>
      </c>
      <c r="AB60" s="95">
        <v>4584900</v>
      </c>
      <c r="AC60" s="10">
        <v>53.71</v>
      </c>
      <c r="AD60" s="2">
        <f t="shared" si="1"/>
        <v>1.9200000000000017</v>
      </c>
      <c r="AE60" s="138">
        <f t="shared" si="2"/>
        <v>1.186887716654117E-2</v>
      </c>
    </row>
    <row r="61" spans="15:31" x14ac:dyDescent="0.25">
      <c r="O61" s="83">
        <v>0.9</v>
      </c>
      <c r="P61" s="83">
        <f t="shared" si="16"/>
        <v>37.232999999999997</v>
      </c>
      <c r="W61" s="133">
        <v>42468</v>
      </c>
      <c r="X61" s="10">
        <v>53.65</v>
      </c>
      <c r="Y61" s="10">
        <v>53.81</v>
      </c>
      <c r="Z61" s="10">
        <v>52.95</v>
      </c>
      <c r="AA61" s="10">
        <v>53.08</v>
      </c>
      <c r="AB61" s="95">
        <v>3548400</v>
      </c>
      <c r="AC61" s="10">
        <v>53.08</v>
      </c>
      <c r="AD61" s="2">
        <f t="shared" si="1"/>
        <v>0.85999999999999943</v>
      </c>
      <c r="AE61" s="138">
        <f t="shared" si="2"/>
        <v>-1.5048908954100604E-3</v>
      </c>
    </row>
    <row r="62" spans="15:31" x14ac:dyDescent="0.25">
      <c r="W62" s="133">
        <v>42467</v>
      </c>
      <c r="X62" s="10">
        <v>54.55</v>
      </c>
      <c r="Y62" s="10">
        <v>54.66</v>
      </c>
      <c r="Z62" s="10">
        <v>52.93</v>
      </c>
      <c r="AA62" s="10">
        <v>53.16</v>
      </c>
      <c r="AB62" s="95">
        <v>6755000</v>
      </c>
      <c r="AC62" s="10">
        <v>53.16</v>
      </c>
      <c r="AD62" s="2">
        <f t="shared" si="1"/>
        <v>1.7299999999999969</v>
      </c>
      <c r="AE62" s="138">
        <f t="shared" si="2"/>
        <v>-3.5908596300326501E-2</v>
      </c>
    </row>
    <row r="63" spans="15:31" x14ac:dyDescent="0.25">
      <c r="W63" s="133">
        <v>42466</v>
      </c>
      <c r="X63" s="10">
        <v>55.6</v>
      </c>
      <c r="Y63" s="10">
        <v>55.65</v>
      </c>
      <c r="Z63" s="10">
        <v>54.59</v>
      </c>
      <c r="AA63" s="10">
        <v>55.14</v>
      </c>
      <c r="AB63" s="95">
        <v>3224200</v>
      </c>
      <c r="AC63" s="10">
        <v>55.14</v>
      </c>
      <c r="AD63" s="2">
        <f t="shared" si="1"/>
        <v>1.0599999999999952</v>
      </c>
      <c r="AE63" s="138">
        <f t="shared" si="2"/>
        <v>-7.9165167326376018E-3</v>
      </c>
    </row>
    <row r="64" spans="15:31" x14ac:dyDescent="0.25">
      <c r="W64" s="133">
        <v>42465</v>
      </c>
      <c r="X64" s="10">
        <v>55.49</v>
      </c>
      <c r="Y64" s="10">
        <v>55.85</v>
      </c>
      <c r="Z64" s="10">
        <v>55.1</v>
      </c>
      <c r="AA64" s="10">
        <v>55.58</v>
      </c>
      <c r="AB64" s="95">
        <v>2727400</v>
      </c>
      <c r="AC64" s="10">
        <v>55.58</v>
      </c>
      <c r="AD64" s="2">
        <f t="shared" si="1"/>
        <v>0.75</v>
      </c>
      <c r="AE64" s="138">
        <f t="shared" si="2"/>
        <v>-4.8343777976723734E-3</v>
      </c>
    </row>
    <row r="65" spans="23:31" x14ac:dyDescent="0.25">
      <c r="W65" s="133">
        <v>42464</v>
      </c>
      <c r="X65" s="10">
        <v>56.59</v>
      </c>
      <c r="Y65" s="10">
        <v>57.6</v>
      </c>
      <c r="Z65" s="10">
        <v>55.7</v>
      </c>
      <c r="AA65" s="10">
        <v>55.85</v>
      </c>
      <c r="AB65" s="95">
        <v>4622100</v>
      </c>
      <c r="AC65" s="10">
        <v>55.85</v>
      </c>
      <c r="AD65" s="2">
        <f t="shared" si="1"/>
        <v>1.8999999999999986</v>
      </c>
      <c r="AE65" s="138">
        <f t="shared" si="2"/>
        <v>-1.5338504936530328E-2</v>
      </c>
    </row>
    <row r="66" spans="23:31" x14ac:dyDescent="0.25">
      <c r="W66" s="133">
        <v>42461</v>
      </c>
      <c r="X66" s="10">
        <v>57.43</v>
      </c>
      <c r="Y66" s="10">
        <v>57.67</v>
      </c>
      <c r="Z66" s="10">
        <v>56.19</v>
      </c>
      <c r="AA66" s="10">
        <v>56.72</v>
      </c>
      <c r="AB66" s="95">
        <v>7407200</v>
      </c>
      <c r="AC66" s="10">
        <v>56.72</v>
      </c>
      <c r="AD66" s="2">
        <f t="shared" si="1"/>
        <v>1.480000000000004</v>
      </c>
      <c r="AE66" s="138">
        <f t="shared" si="2"/>
        <v>-5.2455730036752413E-2</v>
      </c>
    </row>
    <row r="67" spans="23:31" x14ac:dyDescent="0.25">
      <c r="W67" s="133">
        <v>42460</v>
      </c>
      <c r="X67" s="10">
        <v>59.92</v>
      </c>
      <c r="Y67" s="10">
        <v>61.39</v>
      </c>
      <c r="Z67" s="10">
        <v>59.82</v>
      </c>
      <c r="AA67" s="10">
        <v>59.86</v>
      </c>
      <c r="AB67" s="95">
        <v>5745000</v>
      </c>
      <c r="AC67" s="10">
        <v>59.86</v>
      </c>
      <c r="AD67" s="2">
        <f>Y67-Z67</f>
        <v>1.5700000000000003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H2" s="82"/>
      <c r="I2" s="44"/>
      <c r="J2" s="44"/>
      <c r="K2" s="44"/>
      <c r="L2" s="74">
        <v>42566</v>
      </c>
      <c r="M2" s="4"/>
      <c r="O2" s="11" t="s">
        <v>57</v>
      </c>
      <c r="Q2">
        <f>C18-H18</f>
        <v>50</v>
      </c>
      <c r="T2" s="1" t="s">
        <v>233</v>
      </c>
      <c r="W2" s="133">
        <v>42552</v>
      </c>
      <c r="X2" s="10">
        <v>77.92</v>
      </c>
      <c r="Y2" s="10">
        <v>78.38</v>
      </c>
      <c r="Z2" s="10">
        <v>77.63</v>
      </c>
      <c r="AA2" s="10">
        <v>78.290000000000006</v>
      </c>
      <c r="AB2" s="95">
        <v>2299400</v>
      </c>
      <c r="AC2" s="10">
        <v>78.290000000000006</v>
      </c>
      <c r="AD2" s="2">
        <f>Y2-Z2</f>
        <v>0.75</v>
      </c>
      <c r="AE2" s="138">
        <f>AC2/AC3-1</f>
        <v>3.5892834252018169E-3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82"/>
      <c r="I3" s="44"/>
      <c r="J3" s="44"/>
      <c r="K3" s="44"/>
      <c r="O3" s="11" t="s">
        <v>58</v>
      </c>
      <c r="Q3" s="241">
        <f>IF(Q2=0, Q4, (F18-K18-M18)/Q2)</f>
        <v>74.176599999999993</v>
      </c>
      <c r="T3" s="1" t="s">
        <v>235</v>
      </c>
      <c r="W3" s="133">
        <v>42551</v>
      </c>
      <c r="X3" s="10">
        <v>77.36</v>
      </c>
      <c r="Y3" s="10">
        <v>78.17</v>
      </c>
      <c r="Z3" s="10">
        <v>76.97</v>
      </c>
      <c r="AA3" s="10">
        <v>78.010000000000005</v>
      </c>
      <c r="AB3" s="95">
        <v>2992900</v>
      </c>
      <c r="AC3" s="10">
        <v>78.010000000000005</v>
      </c>
      <c r="AD3" s="2">
        <f t="shared" ref="AD3:AD66" si="0">Y3-Z3</f>
        <v>1.2000000000000028</v>
      </c>
      <c r="AE3" s="138">
        <f t="shared" ref="AE3:AE66" si="1">AC3/AC4-1</f>
        <v>9.3155647561133925E-3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44">
        <f>D4*C4+E4</f>
        <v>1897</v>
      </c>
      <c r="G4" s="74">
        <v>42521</v>
      </c>
      <c r="H4" s="82">
        <v>25</v>
      </c>
      <c r="I4" s="44">
        <v>79.05</v>
      </c>
      <c r="J4" s="44">
        <v>0.04</v>
      </c>
      <c r="K4" s="44">
        <f>I4*H4-J4</f>
        <v>1976.21</v>
      </c>
      <c r="O4" s="11" t="s">
        <v>66</v>
      </c>
      <c r="Q4" s="55">
        <v>78.290000000000006</v>
      </c>
      <c r="T4" s="163" t="s">
        <v>254</v>
      </c>
      <c r="U4" s="1">
        <v>42550</v>
      </c>
      <c r="W4" s="133">
        <v>42550</v>
      </c>
      <c r="X4" s="10">
        <v>75.97</v>
      </c>
      <c r="Y4" s="10">
        <v>77.45</v>
      </c>
      <c r="Z4" s="10">
        <v>75.69</v>
      </c>
      <c r="AA4" s="10">
        <v>77.290000000000006</v>
      </c>
      <c r="AB4" s="95">
        <v>2305800</v>
      </c>
      <c r="AC4" s="10">
        <v>77.290000000000006</v>
      </c>
      <c r="AD4" s="2">
        <f t="shared" si="0"/>
        <v>1.7600000000000051</v>
      </c>
      <c r="AE4" s="138" t="e">
        <f t="shared" si="1"/>
        <v>#DIV/0!</v>
      </c>
    </row>
    <row r="5" spans="1:31" x14ac:dyDescent="0.25">
      <c r="B5" s="74">
        <v>42548</v>
      </c>
      <c r="C5" s="7">
        <v>25</v>
      </c>
      <c r="D5" s="44">
        <v>73.58</v>
      </c>
      <c r="E5" s="44">
        <v>0</v>
      </c>
      <c r="F5" s="44">
        <f>D5*C5+E5</f>
        <v>1839.5</v>
      </c>
      <c r="G5" s="74">
        <v>42552</v>
      </c>
      <c r="H5" s="82">
        <v>25</v>
      </c>
      <c r="I5" s="44">
        <v>78.28</v>
      </c>
      <c r="J5" s="44">
        <v>0.04</v>
      </c>
      <c r="K5" s="44">
        <f t="shared" ref="K5" si="2">I5*H5-J5</f>
        <v>1956.96</v>
      </c>
      <c r="O5" s="11" t="s">
        <v>67</v>
      </c>
      <c r="Q5" s="3">
        <f>Q4*Q2</f>
        <v>3914.5000000000005</v>
      </c>
      <c r="W5" s="133">
        <v>42550</v>
      </c>
      <c r="X5" s="10" t="s">
        <v>424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3708.8299999999995</v>
      </c>
      <c r="W6" s="133">
        <v>42549</v>
      </c>
      <c r="X6" s="10">
        <v>75.16</v>
      </c>
      <c r="Y6" s="10">
        <v>75.44</v>
      </c>
      <c r="Z6" s="10">
        <v>73.98</v>
      </c>
      <c r="AA6" s="10">
        <v>75.430000000000007</v>
      </c>
      <c r="AB6" s="95">
        <v>2888300</v>
      </c>
      <c r="AC6" s="10">
        <v>74.98</v>
      </c>
      <c r="AD6" s="2">
        <f t="shared" si="0"/>
        <v>1.4599999999999937</v>
      </c>
      <c r="AE6" s="138">
        <f t="shared" si="1"/>
        <v>2.3617747440273007E-2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205.67000000000053</v>
      </c>
      <c r="R7" s="445"/>
      <c r="W7" s="133">
        <v>42548</v>
      </c>
      <c r="X7" s="10">
        <v>74.84</v>
      </c>
      <c r="Y7" s="10">
        <v>75.150000000000006</v>
      </c>
      <c r="Z7" s="10">
        <v>73.25</v>
      </c>
      <c r="AA7" s="10">
        <v>73.69</v>
      </c>
      <c r="AB7" s="95">
        <v>2078500</v>
      </c>
      <c r="AC7" s="10">
        <v>73.25</v>
      </c>
      <c r="AD7" s="2">
        <f t="shared" si="0"/>
        <v>1.9000000000000057</v>
      </c>
      <c r="AE7" s="138">
        <f t="shared" si="1"/>
        <v>-2.0460016047071372E-2</v>
      </c>
    </row>
    <row r="8" spans="1:31" x14ac:dyDescent="0.25">
      <c r="H8" s="72"/>
      <c r="O8" s="11" t="s">
        <v>197</v>
      </c>
      <c r="P8" s="34"/>
      <c r="Q8" s="2">
        <f>K18+M18-F18+Q2*Q4</f>
        <v>205.67000000000053</v>
      </c>
      <c r="W8" s="133">
        <v>42545</v>
      </c>
      <c r="X8" s="10">
        <v>75.64</v>
      </c>
      <c r="Y8" s="10">
        <v>76.25</v>
      </c>
      <c r="Z8" s="10">
        <v>75.040000000000006</v>
      </c>
      <c r="AA8" s="10">
        <v>75.23</v>
      </c>
      <c r="AB8" s="95">
        <v>3282000</v>
      </c>
      <c r="AC8" s="10">
        <v>74.78</v>
      </c>
      <c r="AD8" s="2">
        <f t="shared" si="0"/>
        <v>1.2099999999999937</v>
      </c>
      <c r="AE8" s="138">
        <f t="shared" si="1"/>
        <v>-3.6960721184803647E-2</v>
      </c>
    </row>
    <row r="9" spans="1:31" x14ac:dyDescent="0.25">
      <c r="H9" s="72"/>
      <c r="O9" s="11" t="s">
        <v>253</v>
      </c>
      <c r="Q9" s="138">
        <f>IF(Q2=0, 0, Q8/Q6)</f>
        <v>5.5454145916636936E-2</v>
      </c>
      <c r="W9" s="133">
        <v>42544</v>
      </c>
      <c r="X9" s="10">
        <v>77.98</v>
      </c>
      <c r="Y9" s="10">
        <v>78.14</v>
      </c>
      <c r="Z9" s="10">
        <v>77.44</v>
      </c>
      <c r="AA9" s="10">
        <v>78.12</v>
      </c>
      <c r="AB9" s="95">
        <v>1279300</v>
      </c>
      <c r="AC9" s="10">
        <v>77.650000000000006</v>
      </c>
      <c r="AD9" s="2">
        <f t="shared" si="0"/>
        <v>0.70000000000000284</v>
      </c>
      <c r="AE9" s="138">
        <f t="shared" si="1"/>
        <v>1.3972316531731588E-2</v>
      </c>
    </row>
    <row r="10" spans="1:31" x14ac:dyDescent="0.25">
      <c r="H10" s="72"/>
      <c r="O10" s="11" t="s">
        <v>252</v>
      </c>
      <c r="P10" s="34"/>
      <c r="Q10" s="2">
        <v>0</v>
      </c>
      <c r="W10" s="133">
        <v>42543</v>
      </c>
      <c r="X10" s="10">
        <v>76.900000000000006</v>
      </c>
      <c r="Y10" s="10">
        <v>77.69</v>
      </c>
      <c r="Z10" s="10">
        <v>76.8</v>
      </c>
      <c r="AA10" s="10">
        <v>77.040000000000006</v>
      </c>
      <c r="AB10" s="95">
        <v>2148500</v>
      </c>
      <c r="AC10" s="10">
        <v>76.58</v>
      </c>
      <c r="AD10" s="2">
        <f t="shared" si="0"/>
        <v>0.89000000000000057</v>
      </c>
      <c r="AE10" s="138">
        <f t="shared" si="1"/>
        <v>1.9625801386888853E-3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2.3800000000000002E-2</v>
      </c>
      <c r="W11" s="133">
        <v>42542</v>
      </c>
      <c r="X11" s="10">
        <v>76.819999999999993</v>
      </c>
      <c r="Y11" s="10">
        <v>77.06</v>
      </c>
      <c r="Z11" s="10">
        <v>76.31</v>
      </c>
      <c r="AA11" s="10">
        <v>76.89</v>
      </c>
      <c r="AB11" s="95">
        <v>1855000</v>
      </c>
      <c r="AC11" s="10">
        <v>76.430000000000007</v>
      </c>
      <c r="AD11" s="2">
        <f t="shared" si="0"/>
        <v>0.75</v>
      </c>
      <c r="AE11" s="138">
        <f t="shared" si="1"/>
        <v>5.3933175480138651E-3</v>
      </c>
    </row>
    <row r="12" spans="1:31" x14ac:dyDescent="0.25">
      <c r="H12" s="72"/>
      <c r="W12" s="133">
        <v>42541</v>
      </c>
      <c r="X12" s="10">
        <v>76.400000000000006</v>
      </c>
      <c r="Y12" s="10">
        <v>77.06</v>
      </c>
      <c r="Z12" s="10">
        <v>76.23</v>
      </c>
      <c r="AA12" s="10">
        <v>76.48</v>
      </c>
      <c r="AB12" s="95">
        <v>2193800</v>
      </c>
      <c r="AC12" s="10">
        <v>76.02</v>
      </c>
      <c r="AD12" s="2">
        <f t="shared" si="0"/>
        <v>0.82999999999999829</v>
      </c>
      <c r="AE12" s="138">
        <f t="shared" si="1"/>
        <v>1.2789768185451633E-2</v>
      </c>
    </row>
    <row r="13" spans="1:31" x14ac:dyDescent="0.25">
      <c r="H13" s="72"/>
      <c r="W13" s="133">
        <v>42538</v>
      </c>
      <c r="X13" s="10">
        <v>76.56</v>
      </c>
      <c r="Y13" s="10">
        <v>76.569999999999993</v>
      </c>
      <c r="Z13" s="10">
        <v>75.37</v>
      </c>
      <c r="AA13" s="10">
        <v>75.510000000000005</v>
      </c>
      <c r="AB13" s="95">
        <v>2897500</v>
      </c>
      <c r="AC13" s="10">
        <v>75.06</v>
      </c>
      <c r="AD13" s="2">
        <f t="shared" si="0"/>
        <v>1.1999999999999886</v>
      </c>
      <c r="AE13" s="138">
        <f t="shared" si="1"/>
        <v>-1.3406940063091399E-2</v>
      </c>
    </row>
    <row r="14" spans="1:31" x14ac:dyDescent="0.25">
      <c r="H14" s="72"/>
      <c r="W14" s="133">
        <v>42537</v>
      </c>
      <c r="X14" s="10">
        <v>76.400000000000006</v>
      </c>
      <c r="Y14" s="10">
        <v>76.599999999999994</v>
      </c>
      <c r="Z14" s="10">
        <v>75.430000000000007</v>
      </c>
      <c r="AA14" s="10">
        <v>76.540000000000006</v>
      </c>
      <c r="AB14" s="95">
        <v>3228300</v>
      </c>
      <c r="AC14" s="10">
        <v>76.08</v>
      </c>
      <c r="AD14" s="2">
        <f t="shared" si="0"/>
        <v>1.1699999999999875</v>
      </c>
      <c r="AE14" s="138">
        <f t="shared" si="1"/>
        <v>-1.836788244555243E-3</v>
      </c>
    </row>
    <row r="15" spans="1:31" x14ac:dyDescent="0.25">
      <c r="H15" s="72"/>
      <c r="W15" s="133">
        <v>42536</v>
      </c>
      <c r="X15" s="10">
        <v>78.02</v>
      </c>
      <c r="Y15" s="10">
        <v>78.08</v>
      </c>
      <c r="Z15" s="10">
        <v>76.61</v>
      </c>
      <c r="AA15" s="10">
        <v>76.680000000000007</v>
      </c>
      <c r="AB15" s="95">
        <v>3548700</v>
      </c>
      <c r="AC15" s="10">
        <v>76.22</v>
      </c>
      <c r="AD15" s="2">
        <f t="shared" si="0"/>
        <v>1.4699999999999989</v>
      </c>
      <c r="AE15" s="138">
        <f t="shared" si="1"/>
        <v>-1.6135278172195733E-2</v>
      </c>
    </row>
    <row r="16" spans="1:31" x14ac:dyDescent="0.25">
      <c r="H16" s="72"/>
      <c r="W16" s="133">
        <v>42535</v>
      </c>
      <c r="X16" s="10">
        <v>78.010000000000005</v>
      </c>
      <c r="Y16" s="10">
        <v>78.319999999999993</v>
      </c>
      <c r="Z16" s="10">
        <v>77.569999999999993</v>
      </c>
      <c r="AA16" s="10">
        <v>77.930000000000007</v>
      </c>
      <c r="AB16" s="95">
        <v>1707400</v>
      </c>
      <c r="AC16" s="10">
        <v>77.47</v>
      </c>
      <c r="AD16" s="2">
        <f t="shared" si="0"/>
        <v>0.75</v>
      </c>
      <c r="AE16" s="138">
        <f t="shared" si="1"/>
        <v>-3.3449118744371953E-3</v>
      </c>
    </row>
    <row r="17" spans="1:31" x14ac:dyDescent="0.25">
      <c r="W17" s="133">
        <v>42534</v>
      </c>
      <c r="X17" s="10">
        <v>78.53</v>
      </c>
      <c r="Y17" s="10">
        <v>78.790000000000006</v>
      </c>
      <c r="Z17" s="10">
        <v>78.150000000000006</v>
      </c>
      <c r="AA17" s="10">
        <v>78.2</v>
      </c>
      <c r="AB17" s="95">
        <v>2042100</v>
      </c>
      <c r="AC17" s="10">
        <v>77.73</v>
      </c>
      <c r="AD17" s="2">
        <f t="shared" si="0"/>
        <v>0.64000000000000057</v>
      </c>
      <c r="AE17" s="138">
        <f t="shared" si="1"/>
        <v>-4.2275172943888606E-3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SUM(H3:H5)</f>
        <v>50</v>
      </c>
      <c r="I18" s="18"/>
      <c r="J18" s="18"/>
      <c r="K18" s="18">
        <f>SUM(K3:K5)</f>
        <v>3933.17</v>
      </c>
      <c r="L18" s="14"/>
      <c r="M18" s="18">
        <f>SUM(M2:M10)</f>
        <v>0</v>
      </c>
      <c r="W18" s="133">
        <v>42531</v>
      </c>
      <c r="X18" s="10">
        <v>79</v>
      </c>
      <c r="Y18" s="10">
        <v>79.06</v>
      </c>
      <c r="Z18" s="10">
        <v>78.05</v>
      </c>
      <c r="AA18" s="10">
        <v>78.53</v>
      </c>
      <c r="AB18" s="95">
        <v>2714500</v>
      </c>
      <c r="AC18" s="10">
        <v>78.06</v>
      </c>
      <c r="AD18" s="2">
        <f t="shared" si="0"/>
        <v>1.0100000000000051</v>
      </c>
      <c r="AE18" s="138">
        <f t="shared" si="1"/>
        <v>-9.642222786094834E-3</v>
      </c>
    </row>
    <row r="19" spans="1:3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SumByColor($A$19,F2:F17)</f>
        <v>3736</v>
      </c>
      <c r="G19" s="377"/>
      <c r="H19" s="377">
        <f>SumByColor($A$19,H2:H17)</f>
        <v>50</v>
      </c>
      <c r="I19" s="377"/>
      <c r="J19" s="377"/>
      <c r="K19" s="378">
        <f>SumByColor($A$19,K2:K17)</f>
        <v>3933</v>
      </c>
      <c r="L19" s="377"/>
      <c r="M19" s="378">
        <f t="shared" ref="M19" si="3">SumByColor($A$19,M2:M17)</f>
        <v>0</v>
      </c>
      <c r="W19" s="133">
        <v>42530</v>
      </c>
      <c r="X19" s="10">
        <v>79.56</v>
      </c>
      <c r="Y19" s="10">
        <v>79.959999999999994</v>
      </c>
      <c r="Z19" s="10">
        <v>79.11</v>
      </c>
      <c r="AA19" s="10">
        <v>79.290000000000006</v>
      </c>
      <c r="AB19" s="95">
        <v>3082300</v>
      </c>
      <c r="AC19" s="10">
        <v>78.819999999999993</v>
      </c>
      <c r="AD19" s="2">
        <f t="shared" si="0"/>
        <v>0.84999999999999432</v>
      </c>
      <c r="AE19" s="138">
        <f t="shared" si="1"/>
        <v>-4.672307109483631E-3</v>
      </c>
    </row>
    <row r="20" spans="1:31" x14ac:dyDescent="0.25">
      <c r="W20" s="133">
        <v>42529</v>
      </c>
      <c r="X20" s="10">
        <v>79.849999999999994</v>
      </c>
      <c r="Y20" s="10">
        <v>80.13</v>
      </c>
      <c r="Z20" s="10">
        <v>79.5</v>
      </c>
      <c r="AA20" s="10">
        <v>79.66</v>
      </c>
      <c r="AB20" s="95">
        <v>3437900</v>
      </c>
      <c r="AC20" s="10">
        <v>79.19</v>
      </c>
      <c r="AD20" s="2">
        <f t="shared" si="0"/>
        <v>0.62999999999999545</v>
      </c>
      <c r="AE20" s="138">
        <f t="shared" si="1"/>
        <v>-4.1498993963782205E-3</v>
      </c>
    </row>
    <row r="21" spans="1:31" x14ac:dyDescent="0.25">
      <c r="W21" s="133">
        <v>42528</v>
      </c>
      <c r="X21" s="10">
        <v>80.099999999999994</v>
      </c>
      <c r="Y21" s="10">
        <v>80.41</v>
      </c>
      <c r="Z21" s="10">
        <v>79.72</v>
      </c>
      <c r="AA21" s="10">
        <v>80</v>
      </c>
      <c r="AB21" s="95">
        <v>2142200</v>
      </c>
      <c r="AC21" s="10">
        <v>79.52</v>
      </c>
      <c r="AD21" s="2">
        <f t="shared" si="0"/>
        <v>0.68999999999999773</v>
      </c>
      <c r="AE21" s="138">
        <f t="shared" si="1"/>
        <v>-5.2539404553415547E-3</v>
      </c>
    </row>
    <row r="22" spans="1:31" x14ac:dyDescent="0.25">
      <c r="W22" s="133">
        <v>42527</v>
      </c>
      <c r="X22" s="10">
        <v>79.72</v>
      </c>
      <c r="Y22" s="10">
        <v>80.52</v>
      </c>
      <c r="Z22" s="10">
        <v>79.37</v>
      </c>
      <c r="AA22" s="10">
        <v>80.42</v>
      </c>
      <c r="AB22" s="95">
        <v>2021800</v>
      </c>
      <c r="AC22" s="10">
        <v>79.94</v>
      </c>
      <c r="AD22" s="2">
        <f t="shared" si="0"/>
        <v>1.1499999999999915</v>
      </c>
      <c r="AE22" s="138">
        <f t="shared" si="1"/>
        <v>7.8164397377711303E-3</v>
      </c>
    </row>
    <row r="23" spans="1:31" x14ac:dyDescent="0.25">
      <c r="W23" s="133">
        <v>42524</v>
      </c>
      <c r="X23" s="10">
        <v>79.72</v>
      </c>
      <c r="Y23" s="10">
        <v>79.989999999999995</v>
      </c>
      <c r="Z23" s="10">
        <v>79.209999999999994</v>
      </c>
      <c r="AA23" s="10">
        <v>79.790000000000006</v>
      </c>
      <c r="AB23" s="95">
        <v>1988000</v>
      </c>
      <c r="AC23" s="10">
        <v>79.319999999999993</v>
      </c>
      <c r="AD23" s="2">
        <f t="shared" si="0"/>
        <v>0.78000000000000114</v>
      </c>
      <c r="AE23" s="138">
        <f t="shared" si="1"/>
        <v>-1.1333585190782536E-3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42523</v>
      </c>
      <c r="X24" s="10">
        <v>78.7</v>
      </c>
      <c r="Y24" s="10">
        <v>79.89</v>
      </c>
      <c r="Z24" s="10">
        <v>78.61</v>
      </c>
      <c r="AA24" s="10">
        <v>79.89</v>
      </c>
      <c r="AB24" s="95">
        <v>2361100</v>
      </c>
      <c r="AC24" s="10">
        <v>79.41</v>
      </c>
      <c r="AD24" s="2">
        <f t="shared" si="0"/>
        <v>1.2800000000000011</v>
      </c>
      <c r="AE24" s="138">
        <f t="shared" si="1"/>
        <v>1.4824281150159768E-2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42">
        <f t="shared" ref="H25:H37" si="6">(E25-D25)/D25</f>
        <v>-1.0586011342154875E-2</v>
      </c>
      <c r="I25" s="40"/>
      <c r="W25" s="133">
        <v>42522</v>
      </c>
      <c r="X25" s="10">
        <v>78.58</v>
      </c>
      <c r="Y25" s="10">
        <v>79.05</v>
      </c>
      <c r="Z25" s="10">
        <v>78.44</v>
      </c>
      <c r="AA25" s="10">
        <v>78.72</v>
      </c>
      <c r="AB25" s="95">
        <v>2595700</v>
      </c>
      <c r="AC25" s="10">
        <v>78.25</v>
      </c>
      <c r="AD25" s="2">
        <f t="shared" si="0"/>
        <v>0.60999999999999943</v>
      </c>
      <c r="AE25" s="138">
        <f t="shared" si="1"/>
        <v>-2.9306829765546327E-3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42">
        <f t="shared" si="6"/>
        <v>-2.3188405797101314E-2</v>
      </c>
      <c r="I26" s="40"/>
      <c r="W26" s="133">
        <v>42521</v>
      </c>
      <c r="X26" s="10">
        <v>78.16</v>
      </c>
      <c r="Y26" s="10">
        <v>79.17</v>
      </c>
      <c r="Z26" s="10">
        <v>78.150000000000006</v>
      </c>
      <c r="AA26" s="10">
        <v>78.95</v>
      </c>
      <c r="AB26" s="95">
        <v>3613000</v>
      </c>
      <c r="AC26" s="10">
        <v>78.48</v>
      </c>
      <c r="AD26" s="2">
        <f t="shared" si="0"/>
        <v>1.019999999999996</v>
      </c>
      <c r="AE26" s="138">
        <f t="shared" si="1"/>
        <v>1.029866117404743E-2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42">
        <f t="shared" si="6"/>
        <v>5.6330815516578894E-3</v>
      </c>
      <c r="I27" s="40"/>
      <c r="W27" s="133">
        <v>42517</v>
      </c>
      <c r="X27" s="10">
        <v>77.55</v>
      </c>
      <c r="Y27" s="10">
        <v>78.36</v>
      </c>
      <c r="Z27" s="10">
        <v>77.45</v>
      </c>
      <c r="AA27" s="10">
        <v>78.150000000000006</v>
      </c>
      <c r="AB27" s="95">
        <v>1857200</v>
      </c>
      <c r="AC27" s="10">
        <v>77.680000000000007</v>
      </c>
      <c r="AD27" s="2">
        <f t="shared" si="0"/>
        <v>0.90999999999999659</v>
      </c>
      <c r="AE27" s="138">
        <f t="shared" si="1"/>
        <v>1.1063386697904631E-2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42">
        <f t="shared" si="6"/>
        <v>-1.6131097170656833E-2</v>
      </c>
      <c r="I28" s="40"/>
      <c r="W28" s="133">
        <v>42516</v>
      </c>
      <c r="X28" s="10">
        <v>76.650000000000006</v>
      </c>
      <c r="Y28" s="10">
        <v>77.459999999999994</v>
      </c>
      <c r="Z28" s="10">
        <v>76.400000000000006</v>
      </c>
      <c r="AA28" s="10">
        <v>77.290000000000006</v>
      </c>
      <c r="AB28" s="95">
        <v>2036500</v>
      </c>
      <c r="AC28" s="10">
        <v>76.83</v>
      </c>
      <c r="AD28" s="2">
        <f t="shared" si="0"/>
        <v>1.0599999999999881</v>
      </c>
      <c r="AE28" s="138">
        <f t="shared" si="1"/>
        <v>7.3423364363445209E-3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42">
        <f t="shared" si="6"/>
        <v>-1.7667392139290687E-2</v>
      </c>
      <c r="I29" s="40"/>
      <c r="W29" s="133">
        <v>42515</v>
      </c>
      <c r="X29" s="10">
        <v>77.78</v>
      </c>
      <c r="Y29" s="10">
        <v>77.989999999999995</v>
      </c>
      <c r="Z29" s="10">
        <v>76.69</v>
      </c>
      <c r="AA29" s="10">
        <v>76.73</v>
      </c>
      <c r="AB29" s="95">
        <v>3011000</v>
      </c>
      <c r="AC29" s="10">
        <v>76.27</v>
      </c>
      <c r="AD29" s="2">
        <f t="shared" si="0"/>
        <v>1.2999999999999972</v>
      </c>
      <c r="AE29" s="138">
        <f t="shared" si="1"/>
        <v>-9.4805194805195336E-3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42">
        <f t="shared" si="6"/>
        <v>5.1209832287807259E-4</v>
      </c>
      <c r="I30" s="40"/>
      <c r="W30" s="133">
        <v>42514</v>
      </c>
      <c r="X30" s="10">
        <v>77.069999999999993</v>
      </c>
      <c r="Y30" s="10">
        <v>77.66</v>
      </c>
      <c r="Z30" s="10">
        <v>76.92</v>
      </c>
      <c r="AA30" s="10">
        <v>77.459999999999994</v>
      </c>
      <c r="AB30" s="95">
        <v>1674500</v>
      </c>
      <c r="AC30" s="10">
        <v>77</v>
      </c>
      <c r="AD30" s="2">
        <f t="shared" si="0"/>
        <v>0.73999999999999488</v>
      </c>
      <c r="AE30" s="138">
        <f t="shared" si="1"/>
        <v>9.4389092815940767E-3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42">
        <f t="shared" si="6"/>
        <v>2.0064376013974063E-2</v>
      </c>
      <c r="I31" s="40"/>
      <c r="W31" s="133">
        <v>42513</v>
      </c>
      <c r="X31" s="10">
        <v>77.27</v>
      </c>
      <c r="Y31" s="10">
        <v>77.62</v>
      </c>
      <c r="Z31" s="10">
        <v>76.73</v>
      </c>
      <c r="AA31" s="10">
        <v>76.739999999999995</v>
      </c>
      <c r="AB31" s="95">
        <v>2032500</v>
      </c>
      <c r="AC31" s="10">
        <v>76.28</v>
      </c>
      <c r="AD31" s="2">
        <f t="shared" si="0"/>
        <v>0.89000000000000057</v>
      </c>
      <c r="AE31" s="138">
        <f t="shared" si="1"/>
        <v>-8.7069525666017E-3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42">
        <f t="shared" si="6"/>
        <v>4.209320527240596E-2</v>
      </c>
      <c r="I32" s="40"/>
      <c r="W32" s="133">
        <v>42510</v>
      </c>
      <c r="X32" s="10">
        <v>77.819999999999993</v>
      </c>
      <c r="Y32" s="10">
        <v>77.87</v>
      </c>
      <c r="Z32" s="10">
        <v>77.069999999999993</v>
      </c>
      <c r="AA32" s="10">
        <v>77.41</v>
      </c>
      <c r="AB32" s="95">
        <v>2707500</v>
      </c>
      <c r="AC32" s="10">
        <v>76.95</v>
      </c>
      <c r="AD32" s="2">
        <f t="shared" si="0"/>
        <v>0.80000000000001137</v>
      </c>
      <c r="AE32" s="138">
        <f t="shared" si="1"/>
        <v>1.040718095485893E-3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42">
        <f t="shared" si="6"/>
        <v>1.3326145887865548E-2</v>
      </c>
      <c r="I33" s="40"/>
      <c r="W33" s="133">
        <v>42509</v>
      </c>
      <c r="X33" s="10">
        <v>77.19</v>
      </c>
      <c r="Y33" s="10">
        <v>78.2</v>
      </c>
      <c r="Z33" s="10">
        <v>76.709999999999994</v>
      </c>
      <c r="AA33" s="10">
        <v>77.33</v>
      </c>
      <c r="AB33" s="95">
        <v>1692500</v>
      </c>
      <c r="AC33" s="10">
        <v>76.87</v>
      </c>
      <c r="AD33" s="2">
        <f t="shared" si="0"/>
        <v>1.4900000000000091</v>
      </c>
      <c r="AE33" s="138">
        <f t="shared" si="1"/>
        <v>-6.4624531472147195E-3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42">
        <f t="shared" si="6"/>
        <v>1.8555833457477652E-4</v>
      </c>
      <c r="I34" s="40"/>
      <c r="W34" s="133">
        <v>42508</v>
      </c>
      <c r="X34" s="10">
        <v>77.08</v>
      </c>
      <c r="Y34" s="10">
        <v>78.239999999999995</v>
      </c>
      <c r="Z34" s="10">
        <v>76.739999999999995</v>
      </c>
      <c r="AA34" s="10">
        <v>77.83</v>
      </c>
      <c r="AB34" s="95">
        <v>2440300</v>
      </c>
      <c r="AC34" s="10">
        <v>77.37</v>
      </c>
      <c r="AD34" s="2">
        <f t="shared" si="0"/>
        <v>1.5</v>
      </c>
      <c r="AE34" s="138">
        <f t="shared" si="1"/>
        <v>9.5250521920668962E-3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42">
        <f t="shared" si="6"/>
        <v>-1.6986802561087117E-2</v>
      </c>
      <c r="I35" s="40"/>
      <c r="W35" s="133">
        <v>42507</v>
      </c>
      <c r="X35" s="10">
        <v>77.39</v>
      </c>
      <c r="Y35" s="10">
        <v>77.69</v>
      </c>
      <c r="Z35" s="10">
        <v>76.69</v>
      </c>
      <c r="AA35" s="10">
        <v>77.099999999999994</v>
      </c>
      <c r="AB35" s="95">
        <v>2864400</v>
      </c>
      <c r="AC35" s="10">
        <v>76.64</v>
      </c>
      <c r="AD35" s="2">
        <f t="shared" si="0"/>
        <v>1</v>
      </c>
      <c r="AE35" s="138">
        <f t="shared" si="1"/>
        <v>-3.7696607305343077E-3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42">
        <f t="shared" si="6"/>
        <v>-2.4540697528192164E-2</v>
      </c>
      <c r="I36" s="40"/>
      <c r="W36" s="133">
        <v>42506</v>
      </c>
      <c r="X36" s="10">
        <v>76.34</v>
      </c>
      <c r="Y36" s="10">
        <v>77.459999999999994</v>
      </c>
      <c r="Z36" s="10">
        <v>76.22</v>
      </c>
      <c r="AA36" s="10">
        <v>77.39</v>
      </c>
      <c r="AB36" s="95">
        <v>1704100</v>
      </c>
      <c r="AC36" s="10">
        <v>76.930000000000007</v>
      </c>
      <c r="AD36" s="2">
        <f t="shared" si="0"/>
        <v>1.2399999999999949</v>
      </c>
      <c r="AE36" s="138">
        <f t="shared" si="1"/>
        <v>1.4907651715039716E-2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42">
        <f t="shared" si="6"/>
        <v>-1.5077325899243593E-3</v>
      </c>
      <c r="I37" s="40"/>
      <c r="W37" s="133">
        <v>42503</v>
      </c>
      <c r="X37" s="10">
        <v>77.040000000000006</v>
      </c>
      <c r="Y37" s="10">
        <v>77.31</v>
      </c>
      <c r="Z37" s="10">
        <v>76.180000000000007</v>
      </c>
      <c r="AA37" s="10">
        <v>76.25</v>
      </c>
      <c r="AB37" s="95">
        <v>2173700</v>
      </c>
      <c r="AC37" s="10">
        <v>75.8</v>
      </c>
      <c r="AD37" s="2">
        <f t="shared" si="0"/>
        <v>1.1299999999999955</v>
      </c>
      <c r="AE37" s="138">
        <f t="shared" si="1"/>
        <v>-9.6681473739222978E-3</v>
      </c>
    </row>
    <row r="38" spans="2:31" x14ac:dyDescent="0.25">
      <c r="B38" s="200">
        <v>42550</v>
      </c>
      <c r="C38" s="10">
        <v>75</v>
      </c>
      <c r="D38" s="40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42">
        <f t="shared" ref="H38:H39" si="9">(E38-D38)/D38</f>
        <v>2.3113712688913504E-2</v>
      </c>
      <c r="I38" s="40"/>
      <c r="W38" s="133">
        <v>42502</v>
      </c>
      <c r="X38" s="10">
        <v>77.31</v>
      </c>
      <c r="Y38" s="10">
        <v>77.459999999999994</v>
      </c>
      <c r="Z38" s="10">
        <v>76.61</v>
      </c>
      <c r="AA38" s="10">
        <v>77</v>
      </c>
      <c r="AB38" s="95">
        <v>2850200</v>
      </c>
      <c r="AC38" s="10">
        <v>76.540000000000006</v>
      </c>
      <c r="AD38" s="2">
        <f t="shared" si="0"/>
        <v>0.84999999999999432</v>
      </c>
      <c r="AE38" s="138">
        <f t="shared" si="1"/>
        <v>5.228758169935066E-4</v>
      </c>
    </row>
    <row r="39" spans="2:31" x14ac:dyDescent="0.25">
      <c r="B39" s="200">
        <v>42552</v>
      </c>
      <c r="C39" s="7">
        <v>50</v>
      </c>
      <c r="D39" s="44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42">
        <f t="shared" si="9"/>
        <v>5.5319332511870427E-2</v>
      </c>
      <c r="I39" s="40"/>
      <c r="W39" s="133">
        <v>42501</v>
      </c>
      <c r="X39" s="10">
        <v>78.599999999999994</v>
      </c>
      <c r="Y39" s="10">
        <v>78.78</v>
      </c>
      <c r="Z39" s="10">
        <v>76.92</v>
      </c>
      <c r="AA39" s="10">
        <v>76.959999999999994</v>
      </c>
      <c r="AB39" s="95">
        <v>3106200</v>
      </c>
      <c r="AC39" s="10">
        <v>76.5</v>
      </c>
      <c r="AD39" s="2">
        <f t="shared" si="0"/>
        <v>1.8599999999999994</v>
      </c>
      <c r="AE39" s="138">
        <f t="shared" si="1"/>
        <v>-1.9230769230769273E-2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5" t="s">
        <v>78</v>
      </c>
      <c r="P40" s="495"/>
      <c r="W40" s="133">
        <v>42500</v>
      </c>
      <c r="X40" s="10">
        <v>78.67</v>
      </c>
      <c r="Y40" s="10">
        <v>79.239999999999995</v>
      </c>
      <c r="Z40" s="10">
        <v>78.28</v>
      </c>
      <c r="AA40" s="10">
        <v>78.47</v>
      </c>
      <c r="AB40" s="95">
        <v>2568000</v>
      </c>
      <c r="AC40" s="10">
        <v>78</v>
      </c>
      <c r="AD40" s="2">
        <f t="shared" si="0"/>
        <v>0.95999999999999375</v>
      </c>
      <c r="AE40" s="138">
        <f t="shared" si="1"/>
        <v>0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86.119000000000014</v>
      </c>
      <c r="Q41" s="2"/>
      <c r="W41" s="133">
        <v>42499</v>
      </c>
      <c r="X41" s="10">
        <v>77.05</v>
      </c>
      <c r="Y41" s="10">
        <v>78.73</v>
      </c>
      <c r="Z41" s="10">
        <v>76.91</v>
      </c>
      <c r="AA41" s="10">
        <v>78.47</v>
      </c>
      <c r="AB41" s="95">
        <v>2785000</v>
      </c>
      <c r="AC41" s="10">
        <v>78</v>
      </c>
      <c r="AD41" s="2">
        <f t="shared" si="0"/>
        <v>1.8200000000000074</v>
      </c>
      <c r="AE41" s="138">
        <f t="shared" si="1"/>
        <v>2.1076057075533505E-2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0">O42*$Q$4</f>
        <v>85.336100000000016</v>
      </c>
      <c r="Q42" s="2"/>
      <c r="T42" s="91" t="s">
        <v>113</v>
      </c>
      <c r="W42" s="133">
        <v>42496</v>
      </c>
      <c r="X42" s="10">
        <v>78.55</v>
      </c>
      <c r="Y42" s="10">
        <v>78.819999999999993</v>
      </c>
      <c r="Z42" s="10">
        <v>76.599999999999994</v>
      </c>
      <c r="AA42" s="10">
        <v>76.849999999999994</v>
      </c>
      <c r="AB42" s="95">
        <v>3745600</v>
      </c>
      <c r="AC42" s="10">
        <v>76.39</v>
      </c>
      <c r="AD42" s="2">
        <f t="shared" si="0"/>
        <v>2.2199999999999989</v>
      </c>
      <c r="AE42" s="138">
        <f t="shared" si="1"/>
        <v>-2.1644467213114749E-2</v>
      </c>
    </row>
    <row r="43" spans="2:31" ht="15.75" thickTop="1" x14ac:dyDescent="0.25">
      <c r="O43" s="83">
        <v>1.08</v>
      </c>
      <c r="P43" s="83">
        <f t="shared" si="10"/>
        <v>84.553200000000018</v>
      </c>
      <c r="Q43" s="2"/>
      <c r="T43" s="128" t="s">
        <v>98</v>
      </c>
      <c r="U43" s="98">
        <v>78.010000000000005</v>
      </c>
      <c r="W43" s="133">
        <v>42495</v>
      </c>
      <c r="X43" s="10">
        <v>76.5</v>
      </c>
      <c r="Y43" s="10">
        <v>79.069999999999993</v>
      </c>
      <c r="Z43" s="10">
        <v>75.5</v>
      </c>
      <c r="AA43" s="10">
        <v>78.55</v>
      </c>
      <c r="AB43" s="95">
        <v>5766300</v>
      </c>
      <c r="AC43" s="10">
        <v>78.08</v>
      </c>
      <c r="AD43" s="2">
        <f t="shared" si="0"/>
        <v>3.5699999999999932</v>
      </c>
      <c r="AE43" s="138">
        <f t="shared" si="1"/>
        <v>1.3367942894224605E-2</v>
      </c>
    </row>
    <row r="44" spans="2:31" x14ac:dyDescent="0.25">
      <c r="O44" s="83">
        <v>1.07</v>
      </c>
      <c r="P44" s="83">
        <f t="shared" si="10"/>
        <v>83.770300000000006</v>
      </c>
      <c r="Q44" s="2"/>
      <c r="T44" s="93" t="s">
        <v>99</v>
      </c>
      <c r="U44" s="88">
        <v>77.92</v>
      </c>
      <c r="W44" s="133">
        <v>42494</v>
      </c>
      <c r="X44" s="10">
        <v>79.09</v>
      </c>
      <c r="Y44" s="10">
        <v>79.430000000000007</v>
      </c>
      <c r="Z44" s="10">
        <v>77.36</v>
      </c>
      <c r="AA44" s="10">
        <v>77.510000000000005</v>
      </c>
      <c r="AB44" s="95">
        <v>3899400</v>
      </c>
      <c r="AC44" s="10">
        <v>77.05</v>
      </c>
      <c r="AD44" s="2">
        <f t="shared" si="0"/>
        <v>2.0700000000000074</v>
      </c>
      <c r="AE44" s="138">
        <f t="shared" si="1"/>
        <v>-2.1835724260505285E-2</v>
      </c>
    </row>
    <row r="45" spans="2:31" x14ac:dyDescent="0.25">
      <c r="O45" s="83">
        <v>1.06</v>
      </c>
      <c r="P45" s="83">
        <f t="shared" si="10"/>
        <v>82.987400000000008</v>
      </c>
      <c r="Q45" s="2"/>
      <c r="T45" s="93" t="s">
        <v>100</v>
      </c>
      <c r="U45" s="88" t="s">
        <v>524</v>
      </c>
      <c r="W45" s="133">
        <v>42493</v>
      </c>
      <c r="X45" s="10">
        <v>79.150000000000006</v>
      </c>
      <c r="Y45" s="10">
        <v>79.84</v>
      </c>
      <c r="Z45" s="10">
        <v>78.489999999999995</v>
      </c>
      <c r="AA45" s="10">
        <v>79.239999999999995</v>
      </c>
      <c r="AB45" s="95">
        <v>2777200</v>
      </c>
      <c r="AC45" s="10">
        <v>78.77</v>
      </c>
      <c r="AD45" s="2">
        <f t="shared" si="0"/>
        <v>1.3500000000000085</v>
      </c>
      <c r="AE45" s="138">
        <f t="shared" si="1"/>
        <v>-3.2898899152221661E-3</v>
      </c>
    </row>
    <row r="46" spans="2:31" x14ac:dyDescent="0.25">
      <c r="O46" s="83">
        <v>1.05</v>
      </c>
      <c r="P46" s="83">
        <f t="shared" si="10"/>
        <v>82.20450000000001</v>
      </c>
      <c r="Q46" s="2"/>
      <c r="T46" s="93" t="s">
        <v>101</v>
      </c>
      <c r="U46" s="88" t="s">
        <v>525</v>
      </c>
      <c r="W46" s="133">
        <v>42492</v>
      </c>
      <c r="X46" s="10">
        <v>77.5</v>
      </c>
      <c r="Y46" s="10">
        <v>79.599999999999994</v>
      </c>
      <c r="Z46" s="10">
        <v>77.14</v>
      </c>
      <c r="AA46" s="10">
        <v>79.5</v>
      </c>
      <c r="AB46" s="95">
        <v>3795100</v>
      </c>
      <c r="AC46" s="10">
        <v>79.03</v>
      </c>
      <c r="AD46" s="2">
        <f t="shared" si="0"/>
        <v>2.4599999999999937</v>
      </c>
      <c r="AE46" s="138">
        <f t="shared" si="1"/>
        <v>1.333504295422494E-2</v>
      </c>
    </row>
    <row r="47" spans="2:31" x14ac:dyDescent="0.25">
      <c r="O47" s="83">
        <v>1.04</v>
      </c>
      <c r="P47" s="83">
        <f t="shared" si="10"/>
        <v>81.421600000000012</v>
      </c>
      <c r="Q47" s="2"/>
      <c r="T47" s="93" t="s">
        <v>102</v>
      </c>
      <c r="U47" s="88">
        <v>91.38</v>
      </c>
      <c r="W47" s="133">
        <v>42489</v>
      </c>
      <c r="X47" s="10">
        <v>78.02</v>
      </c>
      <c r="Y47" s="10">
        <v>80.02</v>
      </c>
      <c r="Z47" s="10">
        <v>76.540000000000006</v>
      </c>
      <c r="AA47" s="10">
        <v>78.459999999999994</v>
      </c>
      <c r="AB47" s="95">
        <v>6334900</v>
      </c>
      <c r="AC47" s="10">
        <v>77.989999999999995</v>
      </c>
      <c r="AD47" s="2">
        <f t="shared" si="0"/>
        <v>3.4799999999999898</v>
      </c>
      <c r="AE47" s="138">
        <f t="shared" si="1"/>
        <v>-6.4069707842151491E-4</v>
      </c>
    </row>
    <row r="48" spans="2:31" x14ac:dyDescent="0.25">
      <c r="O48" s="83">
        <v>1.03</v>
      </c>
      <c r="P48" s="83">
        <f t="shared" si="10"/>
        <v>80.638700000000014</v>
      </c>
      <c r="Q48" s="2"/>
      <c r="T48" s="93" t="s">
        <v>103</v>
      </c>
      <c r="U48" s="88">
        <v>0.78440900000000002</v>
      </c>
      <c r="W48" s="133">
        <v>42488</v>
      </c>
      <c r="X48" s="10">
        <v>82.82</v>
      </c>
      <c r="Y48" s="10">
        <v>83.91</v>
      </c>
      <c r="Z48" s="10">
        <v>78.13</v>
      </c>
      <c r="AA48" s="10">
        <v>78.510000000000005</v>
      </c>
      <c r="AB48" s="95">
        <v>7081400</v>
      </c>
      <c r="AC48" s="10">
        <v>78.040000000000006</v>
      </c>
      <c r="AD48" s="2">
        <f t="shared" si="0"/>
        <v>5.7800000000000011</v>
      </c>
      <c r="AE48" s="138">
        <f t="shared" si="1"/>
        <v>-9.2769123459660374E-2</v>
      </c>
    </row>
    <row r="49" spans="15:31" x14ac:dyDescent="0.25">
      <c r="O49" s="83">
        <v>1.02</v>
      </c>
      <c r="P49" s="83">
        <f t="shared" si="10"/>
        <v>79.855800000000002</v>
      </c>
      <c r="Q49" s="2"/>
      <c r="T49" s="93" t="s">
        <v>104</v>
      </c>
      <c r="U49" s="88" t="s">
        <v>313</v>
      </c>
      <c r="W49" s="133">
        <v>42487</v>
      </c>
      <c r="X49" s="10">
        <v>86.89</v>
      </c>
      <c r="Y49" s="10">
        <v>87.16</v>
      </c>
      <c r="Z49" s="10">
        <v>86.37</v>
      </c>
      <c r="AA49" s="10">
        <v>86.54</v>
      </c>
      <c r="AB49" s="95">
        <v>1907200</v>
      </c>
      <c r="AC49" s="10">
        <v>86.02</v>
      </c>
      <c r="AD49" s="2">
        <f t="shared" si="0"/>
        <v>0.78999999999999204</v>
      </c>
      <c r="AE49" s="138">
        <f t="shared" si="1"/>
        <v>-4.647920055775856E-4</v>
      </c>
    </row>
    <row r="50" spans="15:31" x14ac:dyDescent="0.25">
      <c r="O50" s="83">
        <v>1.01</v>
      </c>
      <c r="P50" s="83">
        <f t="shared" si="10"/>
        <v>79.072900000000004</v>
      </c>
      <c r="Q50" s="2"/>
      <c r="T50" s="93"/>
      <c r="U50" s="88"/>
      <c r="W50" s="133">
        <v>42486</v>
      </c>
      <c r="X50" s="10">
        <v>86.49</v>
      </c>
      <c r="Y50" s="10">
        <v>86.91</v>
      </c>
      <c r="Z50" s="10">
        <v>86.28</v>
      </c>
      <c r="AA50" s="10">
        <v>86.58</v>
      </c>
      <c r="AB50" s="95">
        <v>1135200</v>
      </c>
      <c r="AC50" s="10">
        <v>86.06</v>
      </c>
      <c r="AD50" s="2">
        <f t="shared" si="0"/>
        <v>0.62999999999999545</v>
      </c>
      <c r="AE50" s="138">
        <f t="shared" si="1"/>
        <v>2.562907735321529E-3</v>
      </c>
    </row>
    <row r="51" spans="15:31" x14ac:dyDescent="0.25">
      <c r="O51" s="83">
        <v>1</v>
      </c>
      <c r="P51" s="83">
        <f t="shared" si="10"/>
        <v>78.290000000000006</v>
      </c>
      <c r="Q51" s="2"/>
      <c r="T51" s="93" t="s">
        <v>105</v>
      </c>
      <c r="U51" s="88" t="s">
        <v>526</v>
      </c>
      <c r="W51" s="133">
        <v>42485</v>
      </c>
      <c r="X51" s="10">
        <v>86.56</v>
      </c>
      <c r="Y51" s="10">
        <v>86.91</v>
      </c>
      <c r="Z51" s="10">
        <v>85.72</v>
      </c>
      <c r="AA51" s="10">
        <v>86.35</v>
      </c>
      <c r="AB51" s="95">
        <v>1157200</v>
      </c>
      <c r="AC51" s="10">
        <v>85.84</v>
      </c>
      <c r="AD51" s="2">
        <f t="shared" si="0"/>
        <v>1.1899999999999977</v>
      </c>
      <c r="AE51" s="138">
        <f t="shared" si="1"/>
        <v>-6.3664776015742719E-3</v>
      </c>
    </row>
    <row r="52" spans="15:31" x14ac:dyDescent="0.25">
      <c r="O52" s="83">
        <v>0.99</v>
      </c>
      <c r="P52" s="83">
        <f t="shared" si="10"/>
        <v>77.507100000000008</v>
      </c>
      <c r="Q52" s="2"/>
      <c r="T52" s="93" t="s">
        <v>106</v>
      </c>
      <c r="U52" s="88" t="s">
        <v>335</v>
      </c>
      <c r="W52" s="133">
        <v>42482</v>
      </c>
      <c r="X52" s="10">
        <v>86.9</v>
      </c>
      <c r="Y52" s="10">
        <v>87.33</v>
      </c>
      <c r="Z52" s="10">
        <v>86.1</v>
      </c>
      <c r="AA52" s="10">
        <v>86.91</v>
      </c>
      <c r="AB52" s="95">
        <v>1371900</v>
      </c>
      <c r="AC52" s="10">
        <v>86.39</v>
      </c>
      <c r="AD52" s="2">
        <f t="shared" si="0"/>
        <v>1.230000000000004</v>
      </c>
      <c r="AE52" s="138">
        <f t="shared" si="1"/>
        <v>1.0428736964078755E-3</v>
      </c>
    </row>
    <row r="53" spans="15:31" x14ac:dyDescent="0.25">
      <c r="O53" s="83">
        <v>0.98</v>
      </c>
      <c r="P53" s="83">
        <f t="shared" si="10"/>
        <v>76.72420000000001</v>
      </c>
      <c r="Q53" s="2"/>
      <c r="T53" s="93" t="s">
        <v>107</v>
      </c>
      <c r="U53" s="90">
        <v>2302968</v>
      </c>
      <c r="W53" s="133">
        <v>42481</v>
      </c>
      <c r="X53" s="10">
        <v>87.11</v>
      </c>
      <c r="Y53" s="10">
        <v>87.85</v>
      </c>
      <c r="Z53" s="10">
        <v>86.5</v>
      </c>
      <c r="AA53" s="10">
        <v>86.82</v>
      </c>
      <c r="AB53" s="95">
        <v>1990800</v>
      </c>
      <c r="AC53" s="10">
        <v>86.3</v>
      </c>
      <c r="AD53" s="2">
        <f t="shared" si="0"/>
        <v>1.3499999999999943</v>
      </c>
      <c r="AE53" s="138">
        <f t="shared" si="1"/>
        <v>-4.3839409321644318E-3</v>
      </c>
    </row>
    <row r="54" spans="15:31" x14ac:dyDescent="0.25">
      <c r="O54" s="83">
        <v>0.97</v>
      </c>
      <c r="P54" s="83">
        <f t="shared" si="10"/>
        <v>75.941299999999998</v>
      </c>
      <c r="T54" s="93" t="s">
        <v>110</v>
      </c>
      <c r="U54" s="90">
        <v>2459490</v>
      </c>
      <c r="W54" s="133">
        <v>42480</v>
      </c>
      <c r="X54" s="10">
        <v>85.45</v>
      </c>
      <c r="Y54" s="10">
        <v>87.76</v>
      </c>
      <c r="Z54" s="10">
        <v>85.45</v>
      </c>
      <c r="AA54" s="10">
        <v>87.2</v>
      </c>
      <c r="AB54" s="95">
        <v>2165000</v>
      </c>
      <c r="AC54" s="10">
        <v>86.68</v>
      </c>
      <c r="AD54" s="2">
        <f t="shared" si="0"/>
        <v>2.3100000000000023</v>
      </c>
      <c r="AE54" s="138">
        <f t="shared" si="1"/>
        <v>1.8805829807240437E-2</v>
      </c>
    </row>
    <row r="55" spans="15:31" x14ac:dyDescent="0.25">
      <c r="O55" s="83">
        <v>0.96</v>
      </c>
      <c r="P55" s="83">
        <f t="shared" si="10"/>
        <v>75.1584</v>
      </c>
      <c r="T55" s="93" t="s">
        <v>108</v>
      </c>
      <c r="U55" s="88" t="s">
        <v>527</v>
      </c>
      <c r="W55" s="133">
        <v>42479</v>
      </c>
      <c r="X55" s="10">
        <v>85.21</v>
      </c>
      <c r="Y55" s="10">
        <v>86.17</v>
      </c>
      <c r="Z55" s="10">
        <v>85.02</v>
      </c>
      <c r="AA55" s="10">
        <v>85.59</v>
      </c>
      <c r="AB55" s="95">
        <v>1495600</v>
      </c>
      <c r="AC55" s="10">
        <v>85.08</v>
      </c>
      <c r="AD55" s="2">
        <f t="shared" si="0"/>
        <v>1.1500000000000057</v>
      </c>
      <c r="AE55" s="138">
        <f t="shared" si="1"/>
        <v>1.2013798025455102E-2</v>
      </c>
    </row>
    <row r="56" spans="15:31" x14ac:dyDescent="0.25">
      <c r="O56" s="83">
        <v>0.95</v>
      </c>
      <c r="P56" s="83">
        <f t="shared" si="10"/>
        <v>74.375500000000002</v>
      </c>
      <c r="T56" s="93" t="s">
        <v>111</v>
      </c>
      <c r="U56" s="88">
        <v>18.739999999999998</v>
      </c>
      <c r="W56" s="133">
        <v>42478</v>
      </c>
      <c r="X56" s="10">
        <v>83.79</v>
      </c>
      <c r="Y56" s="10">
        <v>84.64</v>
      </c>
      <c r="Z56" s="10">
        <v>83.58</v>
      </c>
      <c r="AA56" s="10">
        <v>84.57</v>
      </c>
      <c r="AB56" s="95">
        <v>946600</v>
      </c>
      <c r="AC56" s="10">
        <v>84.07</v>
      </c>
      <c r="AD56" s="2">
        <f t="shared" si="0"/>
        <v>1.0600000000000023</v>
      </c>
      <c r="AE56" s="138">
        <f t="shared" si="1"/>
        <v>3.820895522387957E-3</v>
      </c>
    </row>
    <row r="57" spans="15:31" x14ac:dyDescent="0.25">
      <c r="O57" s="83">
        <v>0.94</v>
      </c>
      <c r="P57" s="83">
        <f t="shared" si="10"/>
        <v>73.592600000000004</v>
      </c>
      <c r="T57" s="93" t="s">
        <v>112</v>
      </c>
      <c r="U57" s="88">
        <v>4.18</v>
      </c>
      <c r="W57" s="133">
        <v>42475</v>
      </c>
      <c r="X57" s="10">
        <v>83.72</v>
      </c>
      <c r="Y57" s="10">
        <v>84.34</v>
      </c>
      <c r="Z57" s="10">
        <v>83.45</v>
      </c>
      <c r="AA57" s="10">
        <v>84.25</v>
      </c>
      <c r="AB57" s="95">
        <v>1216600</v>
      </c>
      <c r="AC57" s="10">
        <v>83.75</v>
      </c>
      <c r="AD57" s="2">
        <f t="shared" si="0"/>
        <v>0.89000000000000057</v>
      </c>
      <c r="AE57" s="138">
        <f t="shared" si="1"/>
        <v>4.0762498501378808E-3</v>
      </c>
    </row>
    <row r="58" spans="15:31" x14ac:dyDescent="0.25">
      <c r="O58" s="83">
        <v>0.93</v>
      </c>
      <c r="P58" s="83">
        <f t="shared" si="10"/>
        <v>72.809700000000007</v>
      </c>
      <c r="T58" s="93" t="s">
        <v>109</v>
      </c>
      <c r="U58" s="88" t="s">
        <v>528</v>
      </c>
      <c r="W58" s="133">
        <v>42474</v>
      </c>
      <c r="X58" s="10">
        <v>83.87</v>
      </c>
      <c r="Y58" s="10">
        <v>84.38</v>
      </c>
      <c r="Z58" s="10">
        <v>83.44</v>
      </c>
      <c r="AA58" s="10">
        <v>83.91</v>
      </c>
      <c r="AB58" s="95">
        <v>1181000</v>
      </c>
      <c r="AC58" s="10">
        <v>83.41</v>
      </c>
      <c r="AD58" s="2">
        <f t="shared" si="0"/>
        <v>0.93999999999999773</v>
      </c>
      <c r="AE58" s="138">
        <f t="shared" si="1"/>
        <v>4.7978889288713411E-4</v>
      </c>
    </row>
    <row r="59" spans="15:31" x14ac:dyDescent="0.25">
      <c r="O59" s="83">
        <v>0.92</v>
      </c>
      <c r="P59" s="83">
        <f t="shared" si="10"/>
        <v>72.026800000000009</v>
      </c>
      <c r="W59" s="133">
        <v>42473</v>
      </c>
      <c r="X59" s="10">
        <v>83.04</v>
      </c>
      <c r="Y59" s="10">
        <v>83.92</v>
      </c>
      <c r="Z59" s="10">
        <v>82.67</v>
      </c>
      <c r="AA59" s="10">
        <v>83.87</v>
      </c>
      <c r="AB59" s="95">
        <v>1238800</v>
      </c>
      <c r="AC59" s="10">
        <v>83.37</v>
      </c>
      <c r="AD59" s="2">
        <f t="shared" si="0"/>
        <v>1.25</v>
      </c>
      <c r="AE59" s="138">
        <f t="shared" si="1"/>
        <v>1.5840136468868282E-2</v>
      </c>
    </row>
    <row r="60" spans="15:31" x14ac:dyDescent="0.25">
      <c r="O60" s="83">
        <v>0.91</v>
      </c>
      <c r="P60" s="83">
        <f t="shared" si="10"/>
        <v>71.243900000000011</v>
      </c>
      <c r="W60" s="133">
        <v>42472</v>
      </c>
      <c r="X60" s="10">
        <v>82.33</v>
      </c>
      <c r="Y60" s="10">
        <v>82.86</v>
      </c>
      <c r="Z60" s="10">
        <v>81.92</v>
      </c>
      <c r="AA60" s="10">
        <v>82.56</v>
      </c>
      <c r="AB60" s="95">
        <v>1405000</v>
      </c>
      <c r="AC60" s="10">
        <v>82.07</v>
      </c>
      <c r="AD60" s="2">
        <f t="shared" si="0"/>
        <v>0.93999999999999773</v>
      </c>
      <c r="AE60" s="138">
        <f t="shared" si="1"/>
        <v>4.4058254803573949E-3</v>
      </c>
    </row>
    <row r="61" spans="15:31" x14ac:dyDescent="0.25">
      <c r="O61" s="83">
        <v>0.9</v>
      </c>
      <c r="P61" s="83">
        <f t="shared" si="10"/>
        <v>70.461000000000013</v>
      </c>
      <c r="W61" s="133">
        <v>42471</v>
      </c>
      <c r="X61" s="10">
        <v>83.11</v>
      </c>
      <c r="Y61" s="10">
        <v>83.27</v>
      </c>
      <c r="Z61" s="10">
        <v>82.01</v>
      </c>
      <c r="AA61" s="10">
        <v>82.2</v>
      </c>
      <c r="AB61" s="95">
        <v>1185800</v>
      </c>
      <c r="AC61" s="10">
        <v>81.709999999999994</v>
      </c>
      <c r="AD61" s="2">
        <f t="shared" si="0"/>
        <v>1.2599999999999909</v>
      </c>
      <c r="AE61" s="138">
        <f t="shared" si="1"/>
        <v>-9.6957944491578019E-3</v>
      </c>
    </row>
    <row r="62" spans="15:31" x14ac:dyDescent="0.25">
      <c r="W62" s="133">
        <v>42468</v>
      </c>
      <c r="X62" s="10">
        <v>84.11</v>
      </c>
      <c r="Y62" s="10">
        <v>84.63</v>
      </c>
      <c r="Z62" s="10">
        <v>82.64</v>
      </c>
      <c r="AA62" s="10">
        <v>83</v>
      </c>
      <c r="AB62" s="95">
        <v>1408100</v>
      </c>
      <c r="AC62" s="10">
        <v>82.51</v>
      </c>
      <c r="AD62" s="2">
        <f t="shared" si="0"/>
        <v>1.9899999999999949</v>
      </c>
      <c r="AE62" s="138">
        <f t="shared" si="1"/>
        <v>-9.0079269757386005E-3</v>
      </c>
    </row>
    <row r="63" spans="15:31" x14ac:dyDescent="0.25">
      <c r="W63" s="133">
        <v>42467</v>
      </c>
      <c r="X63" s="10">
        <v>83.66</v>
      </c>
      <c r="Y63" s="10">
        <v>84.71</v>
      </c>
      <c r="Z63" s="10">
        <v>83.34</v>
      </c>
      <c r="AA63" s="10">
        <v>83.76</v>
      </c>
      <c r="AB63" s="95">
        <v>1858900</v>
      </c>
      <c r="AC63" s="10">
        <v>83.26</v>
      </c>
      <c r="AD63" s="2">
        <f t="shared" si="0"/>
        <v>1.3699999999999903</v>
      </c>
      <c r="AE63" s="138">
        <f t="shared" si="1"/>
        <v>-3.5902345619913678E-3</v>
      </c>
    </row>
    <row r="64" spans="15:31" x14ac:dyDescent="0.25">
      <c r="W64" s="133">
        <v>42466</v>
      </c>
      <c r="X64" s="10">
        <v>81.62</v>
      </c>
      <c r="Y64" s="10">
        <v>84.12</v>
      </c>
      <c r="Z64" s="10">
        <v>81.62</v>
      </c>
      <c r="AA64" s="10">
        <v>84.06</v>
      </c>
      <c r="AB64" s="95">
        <v>2460000</v>
      </c>
      <c r="AC64" s="10">
        <v>83.56</v>
      </c>
      <c r="AD64" s="2">
        <f t="shared" si="0"/>
        <v>2.5</v>
      </c>
      <c r="AE64" s="138">
        <f t="shared" si="1"/>
        <v>3.3774588642830672E-2</v>
      </c>
    </row>
    <row r="65" spans="23:31" x14ac:dyDescent="0.25">
      <c r="W65" s="133">
        <v>42465</v>
      </c>
      <c r="X65" s="10">
        <v>82.54</v>
      </c>
      <c r="Y65" s="10">
        <v>82.86</v>
      </c>
      <c r="Z65" s="10">
        <v>81.19</v>
      </c>
      <c r="AA65" s="10">
        <v>81.31</v>
      </c>
      <c r="AB65" s="95">
        <v>1883300</v>
      </c>
      <c r="AC65" s="10">
        <v>80.83</v>
      </c>
      <c r="AD65" s="2">
        <f t="shared" si="0"/>
        <v>1.6700000000000017</v>
      </c>
      <c r="AE65" s="138">
        <f t="shared" si="1"/>
        <v>-2.1902226524685431E-2</v>
      </c>
    </row>
    <row r="66" spans="23:31" x14ac:dyDescent="0.25">
      <c r="W66" s="133">
        <v>42464</v>
      </c>
      <c r="X66" s="10">
        <v>82.29</v>
      </c>
      <c r="Y66" s="10">
        <v>83.27</v>
      </c>
      <c r="Z66" s="10">
        <v>82.29</v>
      </c>
      <c r="AA66" s="10">
        <v>83.13</v>
      </c>
      <c r="AB66" s="95">
        <v>1793000</v>
      </c>
      <c r="AC66" s="10">
        <v>82.64</v>
      </c>
      <c r="AD66" s="2">
        <f t="shared" si="0"/>
        <v>0.97999999999998977</v>
      </c>
      <c r="AE66" s="138">
        <f t="shared" si="1"/>
        <v>1.187706624219409E-2</v>
      </c>
    </row>
    <row r="67" spans="23:31" x14ac:dyDescent="0.25">
      <c r="W67" s="133">
        <v>42461</v>
      </c>
      <c r="X67" s="10">
        <v>81.680000000000007</v>
      </c>
      <c r="Y67" s="10">
        <v>82.28</v>
      </c>
      <c r="Z67" s="10">
        <v>81.33</v>
      </c>
      <c r="AA67" s="10">
        <v>82.16</v>
      </c>
      <c r="AB67" s="95">
        <v>1765700</v>
      </c>
      <c r="AC67" s="10">
        <v>81.67</v>
      </c>
      <c r="AD67" s="2">
        <f>Y67-Z67</f>
        <v>0.95000000000000284</v>
      </c>
      <c r="AE67" s="138" t="e">
        <f>AC67/#REF!-1</f>
        <v>#REF!</v>
      </c>
    </row>
    <row r="68" spans="23:31" x14ac:dyDescent="0.25">
      <c r="W68" s="133">
        <v>42460</v>
      </c>
      <c r="X68" s="10">
        <v>81.78</v>
      </c>
      <c r="Y68" s="10">
        <v>82.43</v>
      </c>
      <c r="Z68" s="10">
        <v>81.459999999999994</v>
      </c>
      <c r="AA68" s="10">
        <v>81.95</v>
      </c>
      <c r="AB68" s="95">
        <v>1663000</v>
      </c>
      <c r="AC68" s="10">
        <v>81.459999999999994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234</v>
      </c>
      <c r="W2" s="133">
        <v>42552</v>
      </c>
      <c r="X2" s="10">
        <v>36.409999999999997</v>
      </c>
      <c r="Y2" s="10">
        <v>37</v>
      </c>
      <c r="Z2" s="10">
        <v>36.31</v>
      </c>
      <c r="AA2" s="10">
        <v>36.770000000000003</v>
      </c>
      <c r="AB2" s="95">
        <v>9395200</v>
      </c>
      <c r="AC2" s="10">
        <v>36.770000000000003</v>
      </c>
      <c r="AD2" s="2">
        <f>Y2-Z2</f>
        <v>0.68999999999999773</v>
      </c>
      <c r="AE2" s="138">
        <f>AC2/AC3-1</f>
        <v>9.3329673346145281E-3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H3" s="7"/>
      <c r="I3" s="44"/>
      <c r="J3" s="44"/>
      <c r="K3" s="44"/>
      <c r="L3" s="4" t="s">
        <v>293</v>
      </c>
      <c r="M3" s="4"/>
      <c r="O3" s="11" t="s">
        <v>58</v>
      </c>
      <c r="Q3" s="241">
        <f>IF(Q2=0, Q4, (F18-K18-M18)/Q2)</f>
        <v>38.552549999999997</v>
      </c>
      <c r="T3" s="1"/>
      <c r="W3" s="133">
        <v>42551</v>
      </c>
      <c r="X3" s="10">
        <v>36.26</v>
      </c>
      <c r="Y3" s="10">
        <v>36.43</v>
      </c>
      <c r="Z3" s="10">
        <v>35.729999999999997</v>
      </c>
      <c r="AA3" s="10">
        <v>36.43</v>
      </c>
      <c r="AB3" s="95">
        <v>12323200</v>
      </c>
      <c r="AC3" s="10">
        <v>36.43</v>
      </c>
      <c r="AD3" s="2">
        <f t="shared" ref="AD3:AD66" si="1">Y3-Z3</f>
        <v>0.70000000000000284</v>
      </c>
      <c r="AE3" s="138">
        <f t="shared" ref="AE3:AE66" si="2">AC3/AC4-1</f>
        <v>5.2428256070640167E-3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H4" s="7"/>
      <c r="I4" s="44"/>
      <c r="J4" s="44"/>
      <c r="K4" s="44"/>
      <c r="L4" s="4"/>
      <c r="M4" s="4"/>
      <c r="O4" s="11" t="s">
        <v>66</v>
      </c>
      <c r="Q4" s="210">
        <v>36.770000000000003</v>
      </c>
      <c r="T4" s="163"/>
      <c r="W4" s="133">
        <v>42550</v>
      </c>
      <c r="X4" s="10">
        <v>35.4</v>
      </c>
      <c r="Y4" s="10">
        <v>36.380000000000003</v>
      </c>
      <c r="Z4" s="10">
        <v>34.909999999999997</v>
      </c>
      <c r="AA4" s="10">
        <v>36.24</v>
      </c>
      <c r="AB4" s="95">
        <v>15033700</v>
      </c>
      <c r="AC4" s="10">
        <v>36.24</v>
      </c>
      <c r="AD4" s="2">
        <f t="shared" si="1"/>
        <v>1.470000000000006</v>
      </c>
      <c r="AE4" s="138">
        <f t="shared" si="2"/>
        <v>4.5284107297375309E-2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H5" s="7"/>
      <c r="I5" s="44"/>
      <c r="J5" s="44"/>
      <c r="K5" s="44"/>
      <c r="L5" s="4"/>
      <c r="M5" s="4"/>
      <c r="O5" s="11" t="s">
        <v>67</v>
      </c>
      <c r="Q5" s="3">
        <f>Q4*Q2</f>
        <v>22062.000000000004</v>
      </c>
      <c r="W5" s="133">
        <v>42549</v>
      </c>
      <c r="X5" s="10">
        <v>34.270000000000003</v>
      </c>
      <c r="Y5" s="10">
        <v>34.67</v>
      </c>
      <c r="Z5" s="10">
        <v>33.6</v>
      </c>
      <c r="AA5" s="10">
        <v>34.67</v>
      </c>
      <c r="AB5" s="95">
        <v>19622400</v>
      </c>
      <c r="AC5" s="10">
        <v>34.67</v>
      </c>
      <c r="AD5" s="2">
        <f t="shared" si="1"/>
        <v>1.0700000000000003</v>
      </c>
      <c r="AE5" s="138">
        <f t="shared" si="2"/>
        <v>3.9268585131894573E-2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74">
        <v>42507</v>
      </c>
      <c r="H6" s="82">
        <v>100</v>
      </c>
      <c r="I6" s="44">
        <v>43.59</v>
      </c>
      <c r="J6" s="44">
        <v>0.1</v>
      </c>
      <c r="K6" s="44">
        <f>H6*I6-J6</f>
        <v>4358.8999999999996</v>
      </c>
      <c r="L6" s="4"/>
      <c r="M6" s="4"/>
      <c r="O6" s="11" t="s">
        <v>64</v>
      </c>
      <c r="Q6" s="2">
        <f>Q3*Q2</f>
        <v>23131.53</v>
      </c>
      <c r="W6" s="133">
        <v>42548</v>
      </c>
      <c r="X6" s="10">
        <v>34.840000000000003</v>
      </c>
      <c r="Y6" s="10">
        <v>34.94</v>
      </c>
      <c r="Z6" s="10">
        <v>32.6</v>
      </c>
      <c r="AA6" s="10">
        <v>33.36</v>
      </c>
      <c r="AB6" s="95">
        <v>28380600</v>
      </c>
      <c r="AC6" s="10">
        <v>33.36</v>
      </c>
      <c r="AD6" s="2">
        <f t="shared" si="1"/>
        <v>2.3399999999999963</v>
      </c>
      <c r="AE6" s="138">
        <f t="shared" si="2"/>
        <v>-5.1733939738487833E-2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74">
        <v>42509</v>
      </c>
      <c r="H7" s="82">
        <v>50</v>
      </c>
      <c r="I7" s="44">
        <v>43.12</v>
      </c>
      <c r="J7" s="44">
        <v>0.05</v>
      </c>
      <c r="K7" s="44">
        <f>H7*I7-J7</f>
        <v>2155.9499999999998</v>
      </c>
      <c r="L7" s="4"/>
      <c r="M7" s="4"/>
      <c r="O7" s="11" t="s">
        <v>193</v>
      </c>
      <c r="Q7" s="2">
        <f>Q10+Q8</f>
        <v>-864.50999999999522</v>
      </c>
      <c r="R7" s="195"/>
      <c r="W7" s="133">
        <v>42545</v>
      </c>
      <c r="X7" s="10">
        <v>36.090000000000003</v>
      </c>
      <c r="Y7" s="10">
        <v>37.08</v>
      </c>
      <c r="Z7" s="10">
        <v>35.17</v>
      </c>
      <c r="AA7" s="10">
        <v>35.18</v>
      </c>
      <c r="AB7" s="95">
        <v>25240600</v>
      </c>
      <c r="AC7" s="10">
        <v>35.18</v>
      </c>
      <c r="AD7" s="2">
        <f t="shared" si="1"/>
        <v>1.9099999999999966</v>
      </c>
      <c r="AE7" s="138">
        <f t="shared" si="2"/>
        <v>-8.1701905507700401E-2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74">
        <v>42515</v>
      </c>
      <c r="H8" s="82">
        <v>50</v>
      </c>
      <c r="I8" s="44">
        <v>43.96</v>
      </c>
      <c r="J8" s="44">
        <v>0.05</v>
      </c>
      <c r="K8" s="44">
        <f>H8*I8-J8</f>
        <v>2197.9499999999998</v>
      </c>
      <c r="L8" s="4"/>
      <c r="M8" s="4"/>
      <c r="O8" s="11" t="s">
        <v>197</v>
      </c>
      <c r="P8" s="34"/>
      <c r="Q8" s="2">
        <f>K18+M18-F18+Q2*Q4</f>
        <v>-1069.5299999999952</v>
      </c>
      <c r="R8" s="453"/>
      <c r="W8" s="133">
        <v>42544</v>
      </c>
      <c r="X8" s="10">
        <v>39</v>
      </c>
      <c r="Y8" s="10">
        <v>39.07</v>
      </c>
      <c r="Z8" s="10">
        <v>37.729999999999997</v>
      </c>
      <c r="AA8" s="10">
        <v>38.31</v>
      </c>
      <c r="AB8" s="95">
        <v>10935600</v>
      </c>
      <c r="AC8" s="10">
        <v>38.31</v>
      </c>
      <c r="AD8" s="2">
        <f t="shared" si="1"/>
        <v>1.3400000000000034</v>
      </c>
      <c r="AE8" s="138">
        <f t="shared" si="2"/>
        <v>-6.2256809338520069E-3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7"/>
      <c r="I9" s="44"/>
      <c r="J9" s="44"/>
      <c r="K9" s="44"/>
      <c r="L9" s="4"/>
      <c r="M9" s="4"/>
      <c r="O9" s="11" t="s">
        <v>253</v>
      </c>
      <c r="Q9" s="138">
        <f>IF(Q2=0, 0, Q8/Q6)</f>
        <v>-4.6236889648025671E-2</v>
      </c>
      <c r="W9" s="133">
        <v>42543</v>
      </c>
      <c r="X9" s="10">
        <v>38.57</v>
      </c>
      <c r="Y9" s="10">
        <v>39.159999999999997</v>
      </c>
      <c r="Z9" s="10">
        <v>38.5</v>
      </c>
      <c r="AA9" s="10">
        <v>38.549999999999997</v>
      </c>
      <c r="AB9" s="95">
        <v>7029400</v>
      </c>
      <c r="AC9" s="10">
        <v>38.549999999999997</v>
      </c>
      <c r="AD9" s="2">
        <f t="shared" si="1"/>
        <v>0.65999999999999659</v>
      </c>
      <c r="AE9" s="138">
        <f t="shared" si="2"/>
        <v>-3.1031807602793782E-3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7"/>
      <c r="I10" s="44"/>
      <c r="J10" s="44"/>
      <c r="K10" s="44"/>
      <c r="L10" s="4"/>
      <c r="M10" s="4"/>
      <c r="O10" s="11" t="s">
        <v>252</v>
      </c>
      <c r="P10" s="34"/>
      <c r="Q10" s="2">
        <f>M48</f>
        <v>205.01999999999998</v>
      </c>
      <c r="W10" s="133">
        <v>42542</v>
      </c>
      <c r="X10" s="10">
        <v>38.67</v>
      </c>
      <c r="Y10" s="10">
        <v>39</v>
      </c>
      <c r="Z10" s="10">
        <v>38.049999999999997</v>
      </c>
      <c r="AA10" s="10">
        <v>38.67</v>
      </c>
      <c r="AB10" s="95">
        <v>11898200</v>
      </c>
      <c r="AC10" s="10">
        <v>38.67</v>
      </c>
      <c r="AD10" s="2">
        <f t="shared" si="1"/>
        <v>0.95000000000000284</v>
      </c>
      <c r="AE10" s="138">
        <f t="shared" si="2"/>
        <v>1.5227093725387109E-2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74">
        <v>42545</v>
      </c>
      <c r="H11" s="82">
        <v>100</v>
      </c>
      <c r="I11" s="44">
        <v>37.01</v>
      </c>
      <c r="J11" s="44">
        <v>0.57999999999999996</v>
      </c>
      <c r="K11" s="44">
        <f>H11*I11-J11</f>
        <v>3700.42</v>
      </c>
      <c r="L11" s="4"/>
      <c r="M11" s="4"/>
      <c r="O11" s="11" t="s">
        <v>186</v>
      </c>
      <c r="P11" s="34"/>
      <c r="Q11" s="138">
        <f>VALUE(TRIM(CLEAN(MID(U58, FIND("(", U58)+1, 5))))</f>
        <v>1.5599999999999999E-2</v>
      </c>
      <c r="W11" s="133">
        <v>42541</v>
      </c>
      <c r="X11" s="10">
        <v>38.43</v>
      </c>
      <c r="Y11" s="10">
        <v>38.729999999999997</v>
      </c>
      <c r="Z11" s="10">
        <v>38</v>
      </c>
      <c r="AA11" s="10">
        <v>38.090000000000003</v>
      </c>
      <c r="AB11" s="95">
        <v>9918900</v>
      </c>
      <c r="AC11" s="10">
        <v>38.090000000000003</v>
      </c>
      <c r="AD11" s="2">
        <f t="shared" si="1"/>
        <v>0.72999999999999687</v>
      </c>
      <c r="AE11" s="138">
        <f t="shared" si="2"/>
        <v>2.1047092870298822E-3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42538</v>
      </c>
      <c r="X12" s="10">
        <v>37.94</v>
      </c>
      <c r="Y12" s="10">
        <v>38.24</v>
      </c>
      <c r="Z12" s="10">
        <v>37.68</v>
      </c>
      <c r="AA12" s="10">
        <v>38.01</v>
      </c>
      <c r="AB12" s="95">
        <v>11148800</v>
      </c>
      <c r="AC12" s="10">
        <v>38.01</v>
      </c>
      <c r="AD12" s="2">
        <f t="shared" si="1"/>
        <v>0.56000000000000227</v>
      </c>
      <c r="AE12" s="138">
        <f t="shared" si="2"/>
        <v>-2.6301946344042815E-4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42537</v>
      </c>
      <c r="X13" s="10">
        <v>38.369999999999997</v>
      </c>
      <c r="Y13" s="10">
        <v>38.57</v>
      </c>
      <c r="Z13" s="10">
        <v>37.840000000000003</v>
      </c>
      <c r="AA13" s="10">
        <v>38.020000000000003</v>
      </c>
      <c r="AB13" s="95">
        <v>13084500</v>
      </c>
      <c r="AC13" s="10">
        <v>38.020000000000003</v>
      </c>
      <c r="AD13" s="2">
        <f t="shared" si="1"/>
        <v>0.72999999999999687</v>
      </c>
      <c r="AE13" s="138">
        <f t="shared" si="2"/>
        <v>-2.2370789406016889E-2</v>
      </c>
    </row>
    <row r="14" spans="1:31" x14ac:dyDescent="0.25">
      <c r="W14" s="133">
        <v>42536</v>
      </c>
      <c r="X14" s="10">
        <v>39.369999999999997</v>
      </c>
      <c r="Y14" s="10">
        <v>39.78</v>
      </c>
      <c r="Z14" s="10">
        <v>38.83</v>
      </c>
      <c r="AA14" s="10">
        <v>38.89</v>
      </c>
      <c r="AB14" s="95">
        <v>11025900</v>
      </c>
      <c r="AC14" s="10">
        <v>38.89</v>
      </c>
      <c r="AD14" s="2">
        <f t="shared" si="1"/>
        <v>0.95000000000000284</v>
      </c>
      <c r="AE14" s="138">
        <f t="shared" si="2"/>
        <v>-5.6251598056762386E-3</v>
      </c>
    </row>
    <row r="15" spans="1:31" x14ac:dyDescent="0.25">
      <c r="W15" s="133">
        <v>42535</v>
      </c>
      <c r="X15" s="10">
        <v>40.409999999999997</v>
      </c>
      <c r="Y15" s="10">
        <v>40.56</v>
      </c>
      <c r="Z15" s="10">
        <v>38.64</v>
      </c>
      <c r="AA15" s="10">
        <v>39.11</v>
      </c>
      <c r="AB15" s="95">
        <v>14977600</v>
      </c>
      <c r="AC15" s="10">
        <v>39.11</v>
      </c>
      <c r="AD15" s="2">
        <f t="shared" si="1"/>
        <v>1.9200000000000017</v>
      </c>
      <c r="AE15" s="138">
        <f t="shared" si="2"/>
        <v>-3.5987182647276295E-2</v>
      </c>
    </row>
    <row r="16" spans="1:31" x14ac:dyDescent="0.25">
      <c r="W16" s="133">
        <v>42534</v>
      </c>
      <c r="X16" s="10">
        <v>41.59</v>
      </c>
      <c r="Y16" s="10">
        <v>41.7</v>
      </c>
      <c r="Z16" s="10">
        <v>40.53</v>
      </c>
      <c r="AA16" s="10">
        <v>40.57</v>
      </c>
      <c r="AB16" s="95">
        <v>9921800</v>
      </c>
      <c r="AC16" s="10">
        <v>40.57</v>
      </c>
      <c r="AD16" s="2">
        <f t="shared" si="1"/>
        <v>1.1700000000000017</v>
      </c>
      <c r="AE16" s="138">
        <f t="shared" si="2"/>
        <v>-3.4966698382492889E-2</v>
      </c>
    </row>
    <row r="17" spans="1:31" x14ac:dyDescent="0.25">
      <c r="H17" s="72"/>
      <c r="W17" s="133">
        <v>42531</v>
      </c>
      <c r="X17" s="10">
        <v>42.06</v>
      </c>
      <c r="Y17" s="10">
        <v>42.29</v>
      </c>
      <c r="Z17" s="10">
        <v>41.41</v>
      </c>
      <c r="AA17" s="10">
        <v>42.04</v>
      </c>
      <c r="AB17" s="95">
        <v>6754800</v>
      </c>
      <c r="AC17" s="10">
        <v>42.04</v>
      </c>
      <c r="AD17" s="2">
        <f t="shared" si="1"/>
        <v>0.88000000000000256</v>
      </c>
      <c r="AE17" s="138">
        <f t="shared" si="2"/>
        <v>-8.4905660377357917E-3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SUM(H2:H17)</f>
        <v>300</v>
      </c>
      <c r="I18" s="18"/>
      <c r="J18" s="18"/>
      <c r="K18" s="18">
        <f>SUM(K2:K17)</f>
        <v>12413.22</v>
      </c>
      <c r="L18" s="14"/>
      <c r="M18" s="18">
        <f>SUM(M2:M17)</f>
        <v>33.75</v>
      </c>
      <c r="W18" s="133">
        <v>42530</v>
      </c>
      <c r="X18" s="10">
        <v>41.75</v>
      </c>
      <c r="Y18" s="10">
        <v>42.58</v>
      </c>
      <c r="Z18" s="10">
        <v>41.52</v>
      </c>
      <c r="AA18" s="10">
        <v>42.4</v>
      </c>
      <c r="AB18" s="95">
        <v>7617000</v>
      </c>
      <c r="AC18" s="10">
        <v>42.4</v>
      </c>
      <c r="AD18" s="2">
        <f t="shared" si="1"/>
        <v>1.0599999999999952</v>
      </c>
      <c r="AE18" s="138">
        <f t="shared" si="2"/>
        <v>1.3142174432496878E-2</v>
      </c>
    </row>
    <row r="19" spans="1:31" ht="15.75" thickBot="1" x14ac:dyDescent="0.3">
      <c r="A19" s="375" t="s">
        <v>211</v>
      </c>
      <c r="B19" s="376"/>
      <c r="C19" s="377">
        <f>SumByColor($A$19,C2:C17)</f>
        <v>300</v>
      </c>
      <c r="D19" s="377"/>
      <c r="E19" s="377"/>
      <c r="F19" s="378">
        <f>SumByColor($A$19,F2:F17)</f>
        <v>12215</v>
      </c>
      <c r="G19" s="377"/>
      <c r="H19" s="377">
        <f>SumByColor($A$19,H3:H17)</f>
        <v>300</v>
      </c>
      <c r="I19" s="377"/>
      <c r="J19" s="377"/>
      <c r="K19" s="378">
        <f>SumByColor($A$19,K3:K17)</f>
        <v>12413</v>
      </c>
      <c r="L19" s="377"/>
      <c r="M19" s="378">
        <f t="shared" ref="M19" si="3">SumByColor($A$19,M2:M17)</f>
        <v>0</v>
      </c>
      <c r="W19" s="133">
        <v>42529</v>
      </c>
      <c r="X19" s="10">
        <v>42.2</v>
      </c>
      <c r="Y19" s="10">
        <v>42.45</v>
      </c>
      <c r="Z19" s="10">
        <v>41.1</v>
      </c>
      <c r="AA19" s="10">
        <v>41.85</v>
      </c>
      <c r="AB19" s="95">
        <v>13861700</v>
      </c>
      <c r="AC19" s="10">
        <v>41.85</v>
      </c>
      <c r="AD19" s="2">
        <f t="shared" si="1"/>
        <v>1.3500000000000014</v>
      </c>
      <c r="AE19" s="138">
        <f t="shared" si="2"/>
        <v>-5.9382422802850554E-3</v>
      </c>
    </row>
    <row r="20" spans="1:31" x14ac:dyDescent="0.25">
      <c r="W20" s="133">
        <v>42528</v>
      </c>
      <c r="X20" s="10">
        <v>41.35</v>
      </c>
      <c r="Y20" s="10">
        <v>42.81</v>
      </c>
      <c r="Z20" s="10">
        <v>41</v>
      </c>
      <c r="AA20" s="10">
        <v>42.1</v>
      </c>
      <c r="AB20" s="95">
        <v>11430000</v>
      </c>
      <c r="AC20" s="10">
        <v>42.1</v>
      </c>
      <c r="AD20" s="2">
        <f t="shared" si="1"/>
        <v>1.8100000000000023</v>
      </c>
      <c r="AE20" s="138">
        <f t="shared" si="2"/>
        <v>1.9864341085271242E-2</v>
      </c>
    </row>
    <row r="21" spans="1:31" x14ac:dyDescent="0.25">
      <c r="W21" s="133">
        <v>42527</v>
      </c>
      <c r="X21" s="10">
        <v>41.54</v>
      </c>
      <c r="Y21" s="10">
        <v>41.6</v>
      </c>
      <c r="Z21" s="10">
        <v>41</v>
      </c>
      <c r="AA21" s="10">
        <v>41.28</v>
      </c>
      <c r="AB21" s="95">
        <v>11532000</v>
      </c>
      <c r="AC21" s="10">
        <v>41.28</v>
      </c>
      <c r="AD21" s="2">
        <f t="shared" si="1"/>
        <v>0.60000000000000142</v>
      </c>
      <c r="AE21" s="138">
        <f t="shared" si="2"/>
        <v>-6.9761847486167206E-3</v>
      </c>
    </row>
    <row r="22" spans="1:31" x14ac:dyDescent="0.25">
      <c r="W22" s="133">
        <v>42524</v>
      </c>
      <c r="X22" s="10">
        <v>42.22</v>
      </c>
      <c r="Y22" s="10">
        <v>42.4</v>
      </c>
      <c r="Z22" s="10">
        <v>41.25</v>
      </c>
      <c r="AA22" s="10">
        <v>41.57</v>
      </c>
      <c r="AB22" s="95">
        <v>15910400</v>
      </c>
      <c r="AC22" s="10">
        <v>41.57</v>
      </c>
      <c r="AD22" s="2">
        <f t="shared" si="1"/>
        <v>1.1499999999999986</v>
      </c>
      <c r="AE22" s="138">
        <f t="shared" si="2"/>
        <v>-2.0730270906949455E-2</v>
      </c>
    </row>
    <row r="23" spans="1:31" x14ac:dyDescent="0.25">
      <c r="W23" s="133">
        <v>42523</v>
      </c>
      <c r="X23" s="10">
        <v>42.77</v>
      </c>
      <c r="Y23" s="10">
        <v>43.46</v>
      </c>
      <c r="Z23" s="10">
        <v>42.4</v>
      </c>
      <c r="AA23" s="10">
        <v>42.45</v>
      </c>
      <c r="AB23" s="95">
        <v>10003900</v>
      </c>
      <c r="AC23" s="10">
        <v>42.45</v>
      </c>
      <c r="AD23" s="2">
        <f t="shared" si="1"/>
        <v>1.0600000000000023</v>
      </c>
      <c r="AE23" s="138">
        <f t="shared" si="2"/>
        <v>-2.4362215582624525E-2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43.46</v>
      </c>
      <c r="Y24" s="10">
        <v>43.71</v>
      </c>
      <c r="Z24" s="10">
        <v>43.07</v>
      </c>
      <c r="AA24" s="10">
        <v>43.51</v>
      </c>
      <c r="AB24" s="95">
        <v>7047600</v>
      </c>
      <c r="AC24" s="10">
        <v>43.51</v>
      </c>
      <c r="AD24" s="2">
        <f t="shared" si="1"/>
        <v>0.64000000000000057</v>
      </c>
      <c r="AE24" s="138">
        <f t="shared" si="2"/>
        <v>1.1504832029451961E-3</v>
      </c>
    </row>
    <row r="25" spans="1:31" x14ac:dyDescent="0.25">
      <c r="B25" s="200">
        <v>42524</v>
      </c>
      <c r="C25" s="476">
        <v>200</v>
      </c>
      <c r="D25" s="477">
        <v>42.3598</v>
      </c>
      <c r="E25" s="40">
        <v>41.755000000000003</v>
      </c>
      <c r="F25" s="40">
        <f t="shared" ref="F25:F34" si="4">C25*(E25-D25)</f>
        <v>-120.95999999999947</v>
      </c>
      <c r="G25" s="40">
        <f t="shared" ref="G25" si="5">D25*C25</f>
        <v>8471.9599999999991</v>
      </c>
      <c r="H25" s="242">
        <f t="shared" ref="H25" si="6">(E25-D25)/D25</f>
        <v>-1.4277687807779955E-2</v>
      </c>
      <c r="I25" s="40"/>
      <c r="W25" s="133">
        <v>42521</v>
      </c>
      <c r="X25" s="10">
        <v>43.25</v>
      </c>
      <c r="Y25" s="10">
        <v>43.51</v>
      </c>
      <c r="Z25" s="10">
        <v>42.65</v>
      </c>
      <c r="AA25" s="10">
        <v>43.46</v>
      </c>
      <c r="AB25" s="95">
        <v>9193400</v>
      </c>
      <c r="AC25" s="10">
        <v>43.46</v>
      </c>
      <c r="AD25" s="2">
        <f t="shared" si="1"/>
        <v>0.85999999999999943</v>
      </c>
      <c r="AE25" s="138">
        <f t="shared" si="2"/>
        <v>7.8849721706866216E-3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4"/>
        <v>-215.95999999999975</v>
      </c>
      <c r="G26" s="40">
        <f t="shared" ref="G26" si="7">D26*C26</f>
        <v>8471.9599999999991</v>
      </c>
      <c r="H26" s="242">
        <f t="shared" ref="H26" si="8">(E26-D26)/D26</f>
        <v>-2.5491149627713039E-2</v>
      </c>
      <c r="I26" s="40"/>
      <c r="W26" s="133">
        <v>42517</v>
      </c>
      <c r="X26" s="10">
        <v>42.83</v>
      </c>
      <c r="Y26" s="10">
        <v>43.44</v>
      </c>
      <c r="Z26" s="10">
        <v>42.81</v>
      </c>
      <c r="AA26" s="10">
        <v>43.12</v>
      </c>
      <c r="AB26" s="95">
        <v>5470900</v>
      </c>
      <c r="AC26" s="10">
        <v>43.12</v>
      </c>
      <c r="AD26" s="2">
        <f t="shared" si="1"/>
        <v>0.62999999999999545</v>
      </c>
      <c r="AE26" s="138">
        <f t="shared" si="2"/>
        <v>8.4190832553787676E-3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4"/>
        <v>-64.000000000000057</v>
      </c>
      <c r="G27" s="40">
        <f t="shared" ref="G27" si="9">D27*C27</f>
        <v>8472</v>
      </c>
      <c r="H27" s="242">
        <f t="shared" ref="H27" si="10">(E27-D27)/D27</f>
        <v>-7.5542965061378723E-3</v>
      </c>
      <c r="I27" s="40"/>
      <c r="W27" s="133">
        <v>42516</v>
      </c>
      <c r="X27" s="10">
        <v>43.47</v>
      </c>
      <c r="Y27" s="10">
        <v>43.6</v>
      </c>
      <c r="Z27" s="10">
        <v>42.4</v>
      </c>
      <c r="AA27" s="10">
        <v>42.76</v>
      </c>
      <c r="AB27" s="95">
        <v>8492700</v>
      </c>
      <c r="AC27" s="10">
        <v>42.76</v>
      </c>
      <c r="AD27" s="2">
        <f t="shared" si="1"/>
        <v>1.2000000000000028</v>
      </c>
      <c r="AE27" s="138">
        <f t="shared" si="2"/>
        <v>-1.7011494252873627E-2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4"/>
        <v>-357.95999999999992</v>
      </c>
      <c r="G28" s="40">
        <f t="shared" ref="G28:G34" si="11">D28*C28</f>
        <v>8471.9599999999991</v>
      </c>
      <c r="H28" s="242">
        <f t="shared" ref="H28:H34" si="12">(E28-D28)/D28</f>
        <v>-4.2252324137507721E-2</v>
      </c>
      <c r="I28" s="40"/>
      <c r="W28" s="133">
        <v>42515</v>
      </c>
      <c r="X28" s="10">
        <v>43.68</v>
      </c>
      <c r="Y28" s="10">
        <v>44.11</v>
      </c>
      <c r="Z28" s="10">
        <v>43.38</v>
      </c>
      <c r="AA28" s="10">
        <v>43.5</v>
      </c>
      <c r="AB28" s="95">
        <v>7600800</v>
      </c>
      <c r="AC28" s="10">
        <v>43.5</v>
      </c>
      <c r="AD28" s="2">
        <f t="shared" si="1"/>
        <v>0.72999999999999687</v>
      </c>
      <c r="AE28" s="138">
        <f t="shared" si="2"/>
        <v>-2.9796011918404863E-3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4"/>
        <v>-723.96000000000095</v>
      </c>
      <c r="G29" s="40">
        <f t="shared" si="11"/>
        <v>12456.960000000001</v>
      </c>
      <c r="H29" s="242">
        <f t="shared" si="12"/>
        <v>-5.8116908138101185E-2</v>
      </c>
      <c r="I29" s="40"/>
      <c r="W29" s="133">
        <v>42514</v>
      </c>
      <c r="X29" s="10">
        <v>43.1</v>
      </c>
      <c r="Y29" s="10">
        <v>43.77</v>
      </c>
      <c r="Z29" s="10">
        <v>43.05</v>
      </c>
      <c r="AA29" s="10">
        <v>43.63</v>
      </c>
      <c r="AB29" s="95">
        <v>9359900</v>
      </c>
      <c r="AC29" s="10">
        <v>43.63</v>
      </c>
      <c r="AD29" s="2">
        <f t="shared" si="1"/>
        <v>0.72000000000000597</v>
      </c>
      <c r="AE29" s="138">
        <f t="shared" si="2"/>
        <v>1.5832363213038381E-2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4"/>
        <v>-1033.9599999999991</v>
      </c>
      <c r="G30" s="40">
        <f t="shared" si="11"/>
        <v>16241.960000000001</v>
      </c>
      <c r="H30" s="242">
        <f t="shared" si="12"/>
        <v>-6.3659804604862896E-2</v>
      </c>
      <c r="I30" s="40"/>
      <c r="W30" s="133">
        <v>42513</v>
      </c>
      <c r="X30" s="10">
        <v>43</v>
      </c>
      <c r="Y30" s="10">
        <v>43.6</v>
      </c>
      <c r="Z30" s="10">
        <v>42.91</v>
      </c>
      <c r="AA30" s="10">
        <v>42.95</v>
      </c>
      <c r="AB30" s="95">
        <v>5225500</v>
      </c>
      <c r="AC30" s="10">
        <v>42.95</v>
      </c>
      <c r="AD30" s="2">
        <f t="shared" si="1"/>
        <v>0.69000000000000483</v>
      </c>
      <c r="AE30" s="138">
        <f t="shared" si="2"/>
        <v>-3.4802784222737193E-3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4"/>
        <v>-773.95999999999958</v>
      </c>
      <c r="G31" s="40">
        <f t="shared" si="11"/>
        <v>16241.960000000001</v>
      </c>
      <c r="H31" s="242">
        <f t="shared" si="12"/>
        <v>-4.7651884378486317E-2</v>
      </c>
      <c r="I31" s="40"/>
      <c r="W31" s="133">
        <v>42510</v>
      </c>
      <c r="X31" s="10">
        <v>43.42</v>
      </c>
      <c r="Y31" s="10">
        <v>43.82</v>
      </c>
      <c r="Z31" s="10">
        <v>42.97</v>
      </c>
      <c r="AA31" s="10">
        <v>43.1</v>
      </c>
      <c r="AB31" s="95">
        <v>5937200</v>
      </c>
      <c r="AC31" s="10">
        <v>43.1</v>
      </c>
      <c r="AD31" s="2">
        <f t="shared" si="1"/>
        <v>0.85000000000000142</v>
      </c>
      <c r="AE31" s="138">
        <f t="shared" si="2"/>
        <v>0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4"/>
        <v>-687.9499999999972</v>
      </c>
      <c r="G32" s="40">
        <f t="shared" si="11"/>
        <v>19842.949999999997</v>
      </c>
      <c r="H32" s="242">
        <f t="shared" si="12"/>
        <v>-3.466974416606388E-2</v>
      </c>
      <c r="I32" s="40"/>
      <c r="W32" s="133">
        <v>42509</v>
      </c>
      <c r="X32" s="10">
        <v>43.27</v>
      </c>
      <c r="Y32" s="10">
        <v>43.88</v>
      </c>
      <c r="Z32" s="10">
        <v>42.55</v>
      </c>
      <c r="AA32" s="10">
        <v>43.1</v>
      </c>
      <c r="AB32" s="95">
        <v>8860800</v>
      </c>
      <c r="AC32" s="10">
        <v>43.1</v>
      </c>
      <c r="AD32" s="2">
        <f t="shared" si="1"/>
        <v>1.3300000000000054</v>
      </c>
      <c r="AE32" s="138">
        <f t="shared" si="2"/>
        <v>-1.7327861377108955E-2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4"/>
        <v>-2153.5499999999993</v>
      </c>
      <c r="G33" s="40">
        <f t="shared" si="11"/>
        <v>19743.55</v>
      </c>
      <c r="H33" s="242">
        <f t="shared" si="12"/>
        <v>-0.10907612865973948</v>
      </c>
      <c r="I33" s="40"/>
      <c r="W33" s="133">
        <v>42508</v>
      </c>
      <c r="X33" s="10">
        <v>43.45</v>
      </c>
      <c r="Y33" s="10">
        <v>44.66</v>
      </c>
      <c r="Z33" s="10">
        <v>43.45</v>
      </c>
      <c r="AA33" s="10">
        <v>43.86</v>
      </c>
      <c r="AB33" s="95">
        <v>10382900</v>
      </c>
      <c r="AC33" s="10">
        <v>43.86</v>
      </c>
      <c r="AD33" s="2">
        <f t="shared" si="1"/>
        <v>1.2099999999999937</v>
      </c>
      <c r="AE33" s="138">
        <f t="shared" si="2"/>
        <v>4.3508129150446884E-3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4"/>
        <v>-3115.5599999999995</v>
      </c>
      <c r="G34" s="40">
        <f t="shared" si="11"/>
        <v>23131.559999999998</v>
      </c>
      <c r="H34" s="242">
        <f t="shared" si="12"/>
        <v>-0.13468871100781787</v>
      </c>
      <c r="I34" s="40"/>
      <c r="W34" s="133">
        <v>42507</v>
      </c>
      <c r="X34" s="10">
        <v>42.79</v>
      </c>
      <c r="Y34" s="10">
        <v>44.4</v>
      </c>
      <c r="Z34" s="10">
        <v>42.75</v>
      </c>
      <c r="AA34" s="10">
        <v>43.67</v>
      </c>
      <c r="AB34" s="95">
        <v>16203000</v>
      </c>
      <c r="AC34" s="10">
        <v>43.67</v>
      </c>
      <c r="AD34" s="2">
        <f t="shared" si="1"/>
        <v>1.6499999999999986</v>
      </c>
      <c r="AE34" s="138">
        <f t="shared" si="2"/>
        <v>1.558139534883729E-2</v>
      </c>
    </row>
    <row r="35" spans="2:31" x14ac:dyDescent="0.25">
      <c r="B35" s="200">
        <v>42549</v>
      </c>
      <c r="C35" s="481">
        <v>600</v>
      </c>
      <c r="D35" s="482">
        <v>38.552599999999998</v>
      </c>
      <c r="E35" s="40">
        <v>34.67</v>
      </c>
      <c r="F35" s="40">
        <f t="shared" ref="F35" si="13">C35*(E35-D35)</f>
        <v>-2329.5599999999977</v>
      </c>
      <c r="G35" s="40">
        <f t="shared" ref="G35" si="14">D35*C35</f>
        <v>23131.559999999998</v>
      </c>
      <c r="H35" s="242">
        <f t="shared" ref="H35" si="15">(E35-D35)/D35</f>
        <v>-0.10070916099043895</v>
      </c>
      <c r="I35" s="40"/>
      <c r="W35" s="133">
        <v>42506</v>
      </c>
      <c r="X35" s="10">
        <v>42.55</v>
      </c>
      <c r="Y35" s="10">
        <v>43.16</v>
      </c>
      <c r="Z35" s="10">
        <v>42.05</v>
      </c>
      <c r="AA35" s="10">
        <v>43</v>
      </c>
      <c r="AB35" s="95">
        <v>12303100</v>
      </c>
      <c r="AC35" s="10">
        <v>43</v>
      </c>
      <c r="AD35" s="2">
        <f t="shared" si="1"/>
        <v>1.1099999999999994</v>
      </c>
      <c r="AE35" s="138">
        <f t="shared" si="2"/>
        <v>3.3653846153846034E-2</v>
      </c>
    </row>
    <row r="36" spans="2:31" x14ac:dyDescent="0.25">
      <c r="B36" s="200">
        <v>42552</v>
      </c>
      <c r="C36" s="296">
        <v>600</v>
      </c>
      <c r="D36" s="353">
        <v>38.552599999999998</v>
      </c>
      <c r="E36" s="40">
        <v>36.770000000000003</v>
      </c>
      <c r="F36" s="40">
        <f t="shared" ref="F36" si="16">C36*(E36-D36)</f>
        <v>-1069.559999999997</v>
      </c>
      <c r="G36" s="40">
        <f t="shared" ref="G36" si="17">D36*C36</f>
        <v>23131.559999999998</v>
      </c>
      <c r="H36" s="242">
        <f t="shared" ref="H36" si="18">(E36-D36)/D36</f>
        <v>-4.6238126611434643E-2</v>
      </c>
      <c r="I36" s="40"/>
      <c r="W36" s="133">
        <v>42503</v>
      </c>
      <c r="X36" s="10">
        <v>40.75</v>
      </c>
      <c r="Y36" s="10">
        <v>42.18</v>
      </c>
      <c r="Z36" s="10">
        <v>40.75</v>
      </c>
      <c r="AA36" s="10">
        <v>41.6</v>
      </c>
      <c r="AB36" s="95">
        <v>10758600</v>
      </c>
      <c r="AC36" s="10">
        <v>41.6</v>
      </c>
      <c r="AD36" s="2">
        <f t="shared" si="1"/>
        <v>1.4299999999999997</v>
      </c>
      <c r="AE36" s="138">
        <f t="shared" si="2"/>
        <v>1.2904796688580467E-2</v>
      </c>
    </row>
    <row r="37" spans="2:31" x14ac:dyDescent="0.25">
      <c r="B37" s="200"/>
      <c r="C37" s="449"/>
      <c r="D37" s="373"/>
      <c r="E37" s="40"/>
      <c r="F37" s="40"/>
      <c r="G37" s="40"/>
      <c r="H37" s="242"/>
      <c r="I37" s="40"/>
      <c r="W37" s="133">
        <v>42502</v>
      </c>
      <c r="X37" s="10">
        <v>42.44</v>
      </c>
      <c r="Y37" s="10">
        <v>42.47</v>
      </c>
      <c r="Z37" s="10">
        <v>40.64</v>
      </c>
      <c r="AA37" s="10">
        <v>41.07</v>
      </c>
      <c r="AB37" s="95">
        <v>13454000</v>
      </c>
      <c r="AC37" s="10">
        <v>41.07</v>
      </c>
      <c r="AD37" s="2">
        <f t="shared" si="1"/>
        <v>1.8299999999999983</v>
      </c>
      <c r="AE37" s="138">
        <f t="shared" si="2"/>
        <v>-2.9078014184397039E-2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42501</v>
      </c>
      <c r="X38" s="10">
        <v>42.69</v>
      </c>
      <c r="Y38" s="10">
        <v>43.31</v>
      </c>
      <c r="Z38" s="10">
        <v>42.29</v>
      </c>
      <c r="AA38" s="10">
        <v>42.3</v>
      </c>
      <c r="AB38" s="95">
        <v>9037700</v>
      </c>
      <c r="AC38" s="10">
        <v>42.3</v>
      </c>
      <c r="AD38" s="2">
        <f t="shared" si="1"/>
        <v>1.0200000000000031</v>
      </c>
      <c r="AE38" s="138">
        <f t="shared" si="2"/>
        <v>-1.5133876600698648E-2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42500</v>
      </c>
      <c r="X39" s="10">
        <v>42.49</v>
      </c>
      <c r="Y39" s="10">
        <v>43.04</v>
      </c>
      <c r="Z39" s="10">
        <v>42.41</v>
      </c>
      <c r="AA39" s="10">
        <v>42.95</v>
      </c>
      <c r="AB39" s="95">
        <v>9299300</v>
      </c>
      <c r="AC39" s="10">
        <v>42.95</v>
      </c>
      <c r="AD39" s="2">
        <f t="shared" si="1"/>
        <v>0.63000000000000256</v>
      </c>
      <c r="AE39" s="138">
        <f t="shared" si="2"/>
        <v>1.2971698113207752E-2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42499</v>
      </c>
      <c r="X40" s="10">
        <v>42.11</v>
      </c>
      <c r="Y40" s="10">
        <v>42.84</v>
      </c>
      <c r="Z40" s="10">
        <v>41.99</v>
      </c>
      <c r="AA40" s="10">
        <v>42.4</v>
      </c>
      <c r="AB40" s="95">
        <v>10512100</v>
      </c>
      <c r="AC40" s="10">
        <v>42.4</v>
      </c>
      <c r="AD40" s="2">
        <f t="shared" si="1"/>
        <v>0.85000000000000142</v>
      </c>
      <c r="AE40" s="138" t="e">
        <f t="shared" si="2"/>
        <v>#DIV/0!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42499</v>
      </c>
      <c r="X41" s="10" t="s">
        <v>188</v>
      </c>
      <c r="Y41" s="10"/>
      <c r="Z41" s="10"/>
      <c r="AA41" s="10"/>
      <c r="AB41" s="95"/>
      <c r="AC41" s="10"/>
      <c r="AD41" s="2">
        <f t="shared" si="1"/>
        <v>0</v>
      </c>
      <c r="AE41" s="138">
        <f t="shared" si="2"/>
        <v>-1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95" t="s">
        <v>78</v>
      </c>
      <c r="P42" s="495"/>
      <c r="Q42" s="2"/>
      <c r="T42" s="91" t="s">
        <v>113</v>
      </c>
      <c r="W42" s="133">
        <v>42496</v>
      </c>
      <c r="X42" s="10">
        <v>41.61</v>
      </c>
      <c r="Y42" s="10">
        <v>42.26</v>
      </c>
      <c r="Z42" s="10">
        <v>40.950000000000003</v>
      </c>
      <c r="AA42" s="10">
        <v>42.04</v>
      </c>
      <c r="AB42" s="95">
        <v>10777200</v>
      </c>
      <c r="AC42" s="10">
        <v>41.91</v>
      </c>
      <c r="AD42" s="2">
        <f t="shared" si="1"/>
        <v>1.3099999999999952</v>
      </c>
      <c r="AE42" s="138">
        <f t="shared" si="2"/>
        <v>6.9678039404132974E-3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40.44700000000001</v>
      </c>
      <c r="Q43" s="2"/>
      <c r="T43" s="128" t="s">
        <v>98</v>
      </c>
      <c r="U43" s="98">
        <v>36.43</v>
      </c>
      <c r="W43" s="133">
        <v>42495</v>
      </c>
      <c r="X43" s="10">
        <v>41.59</v>
      </c>
      <c r="Y43" s="10">
        <v>42.27</v>
      </c>
      <c r="Z43" s="10">
        <v>41.45</v>
      </c>
      <c r="AA43" s="10">
        <v>41.75</v>
      </c>
      <c r="AB43" s="95">
        <v>10271100</v>
      </c>
      <c r="AC43" s="10">
        <v>41.62</v>
      </c>
      <c r="AD43" s="2">
        <f t="shared" si="1"/>
        <v>0.82000000000000028</v>
      </c>
      <c r="AE43" s="138">
        <f t="shared" si="2"/>
        <v>7.7481840193704965E-3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19">O44*$Q$4</f>
        <v>40.079300000000003</v>
      </c>
      <c r="Q44" s="2"/>
      <c r="T44" s="93" t="s">
        <v>99</v>
      </c>
      <c r="U44" s="88">
        <v>36.409999999999997</v>
      </c>
      <c r="W44" s="133">
        <v>42494</v>
      </c>
      <c r="X44" s="10">
        <v>42.37</v>
      </c>
      <c r="Y44" s="10">
        <v>42.56</v>
      </c>
      <c r="Z44" s="10">
        <v>41.17</v>
      </c>
      <c r="AA44" s="10">
        <v>41.43</v>
      </c>
      <c r="AB44" s="95">
        <v>14860400</v>
      </c>
      <c r="AC44" s="10">
        <v>41.3</v>
      </c>
      <c r="AD44" s="2">
        <f t="shared" si="1"/>
        <v>1.3900000000000006</v>
      </c>
      <c r="AE44" s="138">
        <f t="shared" si="2"/>
        <v>-3.4595605423095033E-2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19"/>
        <v>39.711600000000004</v>
      </c>
      <c r="Q45" s="2"/>
      <c r="T45" s="93" t="s">
        <v>100</v>
      </c>
      <c r="U45" s="88" t="s">
        <v>425</v>
      </c>
      <c r="W45" s="133">
        <v>42493</v>
      </c>
      <c r="X45" s="10">
        <v>42.92</v>
      </c>
      <c r="Y45" s="10">
        <v>43.2</v>
      </c>
      <c r="Z45" s="10">
        <v>41.83</v>
      </c>
      <c r="AA45" s="10">
        <v>42.92</v>
      </c>
      <c r="AB45" s="95">
        <v>14319500</v>
      </c>
      <c r="AC45" s="10">
        <v>42.78</v>
      </c>
      <c r="AD45" s="2">
        <f t="shared" si="1"/>
        <v>1.3700000000000045</v>
      </c>
      <c r="AE45" s="138">
        <f t="shared" si="2"/>
        <v>1.7844396859386213E-2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19"/>
        <v>39.343900000000005</v>
      </c>
      <c r="Q46" s="2"/>
      <c r="T46" s="93" t="s">
        <v>101</v>
      </c>
      <c r="U46" s="88" t="s">
        <v>426</v>
      </c>
      <c r="W46" s="133">
        <v>42492</v>
      </c>
      <c r="X46" s="10">
        <v>42.11</v>
      </c>
      <c r="Y46" s="10">
        <v>42.49</v>
      </c>
      <c r="Z46" s="10">
        <v>41.8</v>
      </c>
      <c r="AA46" s="10">
        <v>42.17</v>
      </c>
      <c r="AB46" s="95">
        <v>10701800</v>
      </c>
      <c r="AC46" s="10">
        <v>42.03</v>
      </c>
      <c r="AD46" s="2">
        <f t="shared" si="1"/>
        <v>0.69000000000000483</v>
      </c>
      <c r="AE46" s="138">
        <f t="shared" si="2"/>
        <v>1.1795859412614407E-2</v>
      </c>
    </row>
    <row r="47" spans="2:31" x14ac:dyDescent="0.25">
      <c r="O47" s="83">
        <v>1.06</v>
      </c>
      <c r="P47" s="83">
        <f t="shared" si="19"/>
        <v>38.976200000000006</v>
      </c>
      <c r="Q47" s="2"/>
      <c r="T47" s="93" t="s">
        <v>102</v>
      </c>
      <c r="U47" s="88">
        <v>59</v>
      </c>
      <c r="W47" s="133">
        <v>42489</v>
      </c>
      <c r="X47" s="10">
        <v>42.55</v>
      </c>
      <c r="Y47" s="10">
        <v>42.71</v>
      </c>
      <c r="Z47" s="10">
        <v>41.22</v>
      </c>
      <c r="AA47" s="10">
        <v>41.67</v>
      </c>
      <c r="AB47" s="95">
        <v>16658500</v>
      </c>
      <c r="AC47" s="10">
        <v>41.54</v>
      </c>
      <c r="AD47" s="2">
        <f t="shared" si="1"/>
        <v>1.490000000000002</v>
      </c>
      <c r="AE47" s="138">
        <f t="shared" si="2"/>
        <v>-2.7621722846441932E-2</v>
      </c>
    </row>
    <row r="48" spans="2:31" x14ac:dyDescent="0.25">
      <c r="L48" t="s">
        <v>252</v>
      </c>
      <c r="M48" s="492">
        <f>M66+K66-F66</f>
        <v>205.01999999999998</v>
      </c>
      <c r="O48" s="83">
        <v>1.05</v>
      </c>
      <c r="P48" s="83">
        <f t="shared" si="19"/>
        <v>38.608500000000006</v>
      </c>
      <c r="Q48" s="2"/>
      <c r="T48" s="93" t="s">
        <v>103</v>
      </c>
      <c r="U48" s="88">
        <v>1.1104799999999999</v>
      </c>
      <c r="W48" s="133">
        <v>42488</v>
      </c>
      <c r="X48" s="10">
        <v>43.44</v>
      </c>
      <c r="Y48" s="10">
        <v>43.8</v>
      </c>
      <c r="Z48" s="10">
        <v>42.76</v>
      </c>
      <c r="AA48" s="10">
        <v>42.86</v>
      </c>
      <c r="AB48" s="95">
        <v>10229800</v>
      </c>
      <c r="AC48" s="10">
        <v>42.72</v>
      </c>
      <c r="AD48" s="2">
        <f t="shared" si="1"/>
        <v>1.0399999999999991</v>
      </c>
      <c r="AE48" s="138">
        <f t="shared" si="2"/>
        <v>-1.9058553386911536E-2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19"/>
        <v>38.240800000000007</v>
      </c>
      <c r="Q49" s="2"/>
      <c r="T49" s="93" t="s">
        <v>123</v>
      </c>
      <c r="U49" s="88" t="s">
        <v>216</v>
      </c>
      <c r="W49" s="133">
        <v>42487</v>
      </c>
      <c r="X49" s="10">
        <v>43.75</v>
      </c>
      <c r="Y49" s="10">
        <v>44.24</v>
      </c>
      <c r="Z49" s="10">
        <v>43.28</v>
      </c>
      <c r="AA49" s="10">
        <v>43.69</v>
      </c>
      <c r="AB49" s="95">
        <v>9097500</v>
      </c>
      <c r="AC49" s="10">
        <v>43.55</v>
      </c>
      <c r="AD49" s="2">
        <f t="shared" si="1"/>
        <v>0.96000000000000085</v>
      </c>
      <c r="AE49" s="138">
        <f t="shared" si="2"/>
        <v>2.3014959723819395E-3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20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19"/>
        <v>37.873100000000001</v>
      </c>
      <c r="Q50" s="2"/>
      <c r="T50" s="93"/>
      <c r="U50" s="88"/>
      <c r="W50" s="133">
        <v>42486</v>
      </c>
      <c r="X50" s="10">
        <v>44.15</v>
      </c>
      <c r="Y50" s="10">
        <v>44.52</v>
      </c>
      <c r="Z50" s="10">
        <v>43.06</v>
      </c>
      <c r="AA50" s="10">
        <v>43.59</v>
      </c>
      <c r="AB50" s="95">
        <v>11545700</v>
      </c>
      <c r="AC50" s="10">
        <v>43.45</v>
      </c>
      <c r="AD50" s="2">
        <f t="shared" si="1"/>
        <v>1.4600000000000009</v>
      </c>
      <c r="AE50" s="138">
        <f t="shared" si="2"/>
        <v>-7.7643297556518887E-3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19"/>
        <v>37.505400000000002</v>
      </c>
      <c r="Q51" s="2"/>
      <c r="T51" s="93" t="s">
        <v>105</v>
      </c>
      <c r="U51" s="88" t="s">
        <v>427</v>
      </c>
      <c r="W51" s="133">
        <v>42485</v>
      </c>
      <c r="X51" s="10">
        <v>44.52</v>
      </c>
      <c r="Y51" s="10">
        <v>44.88</v>
      </c>
      <c r="Z51" s="10">
        <v>43.79</v>
      </c>
      <c r="AA51" s="10">
        <v>43.93</v>
      </c>
      <c r="AB51" s="95">
        <v>8774300</v>
      </c>
      <c r="AC51" s="10">
        <v>43.79</v>
      </c>
      <c r="AD51" s="2">
        <f t="shared" si="1"/>
        <v>1.0900000000000034</v>
      </c>
      <c r="AE51" s="138">
        <f t="shared" si="2"/>
        <v>-1.5512589928057485E-2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19"/>
        <v>37.137700000000002</v>
      </c>
      <c r="Q52" s="2"/>
      <c r="T52" s="93" t="s">
        <v>106</v>
      </c>
      <c r="U52" s="88" t="s">
        <v>328</v>
      </c>
      <c r="W52" s="133">
        <v>42482</v>
      </c>
      <c r="X52" s="10">
        <v>43.43</v>
      </c>
      <c r="Y52" s="10">
        <v>44.67</v>
      </c>
      <c r="Z52" s="10">
        <v>43.16</v>
      </c>
      <c r="AA52" s="10">
        <v>44.62</v>
      </c>
      <c r="AB52" s="95">
        <v>14258600</v>
      </c>
      <c r="AC52" s="10">
        <v>44.48</v>
      </c>
      <c r="AD52" s="2">
        <f t="shared" si="1"/>
        <v>1.5100000000000051</v>
      </c>
      <c r="AE52" s="138">
        <f t="shared" si="2"/>
        <v>-7.8072719161276227E-3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19"/>
        <v>36.770000000000003</v>
      </c>
      <c r="Q53" s="2"/>
      <c r="T53" s="93" t="s">
        <v>107</v>
      </c>
      <c r="U53" s="90">
        <v>9408381</v>
      </c>
      <c r="W53" s="133">
        <v>42481</v>
      </c>
      <c r="X53" s="10">
        <v>46.28</v>
      </c>
      <c r="Y53" s="10">
        <v>46.31</v>
      </c>
      <c r="Z53" s="10">
        <v>44.74</v>
      </c>
      <c r="AA53" s="10">
        <v>44.97</v>
      </c>
      <c r="AB53" s="95">
        <v>15330300</v>
      </c>
      <c r="AC53" s="10">
        <v>44.83</v>
      </c>
      <c r="AD53" s="2">
        <f t="shared" si="1"/>
        <v>1.5700000000000003</v>
      </c>
      <c r="AE53" s="138">
        <f t="shared" si="2"/>
        <v>-3.4876210979547961E-2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19"/>
        <v>36.402300000000004</v>
      </c>
      <c r="T54" s="93" t="s">
        <v>110</v>
      </c>
      <c r="U54" s="90">
        <v>11179200</v>
      </c>
      <c r="W54" s="133">
        <v>42480</v>
      </c>
      <c r="X54" s="10">
        <v>46.9</v>
      </c>
      <c r="Y54" s="10">
        <v>47.53</v>
      </c>
      <c r="Z54" s="10">
        <v>46.58</v>
      </c>
      <c r="AA54" s="10">
        <v>46.6</v>
      </c>
      <c r="AB54" s="95">
        <v>8397200</v>
      </c>
      <c r="AC54" s="10">
        <v>46.45</v>
      </c>
      <c r="AD54" s="2">
        <f t="shared" si="1"/>
        <v>0.95000000000000284</v>
      </c>
      <c r="AE54" s="138">
        <f t="shared" si="2"/>
        <v>-5.7791095890410427E-3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19"/>
        <v>36.034600000000005</v>
      </c>
      <c r="T55" s="93" t="s">
        <v>108</v>
      </c>
      <c r="U55" s="88" t="s">
        <v>428</v>
      </c>
      <c r="W55" s="133">
        <v>42479</v>
      </c>
      <c r="X55" s="10">
        <v>46.69</v>
      </c>
      <c r="Y55" s="10">
        <v>47.42</v>
      </c>
      <c r="Z55" s="10">
        <v>46.6</v>
      </c>
      <c r="AA55" s="10">
        <v>46.87</v>
      </c>
      <c r="AB55" s="95">
        <v>8759000</v>
      </c>
      <c r="AC55" s="10">
        <v>46.72</v>
      </c>
      <c r="AD55" s="2">
        <f t="shared" si="1"/>
        <v>0.82000000000000028</v>
      </c>
      <c r="AE55" s="138">
        <f t="shared" si="2"/>
        <v>6.8965517241379448E-3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19"/>
        <v>35.666900000000005</v>
      </c>
      <c r="T56" s="93" t="s">
        <v>111</v>
      </c>
      <c r="U56" s="88">
        <v>6.16</v>
      </c>
      <c r="W56" s="133">
        <v>42478</v>
      </c>
      <c r="X56" s="10">
        <v>47.65</v>
      </c>
      <c r="Y56" s="10">
        <v>47.65</v>
      </c>
      <c r="Z56" s="10">
        <v>46.21</v>
      </c>
      <c r="AA56" s="10">
        <v>46.55</v>
      </c>
      <c r="AB56" s="95">
        <v>11664700</v>
      </c>
      <c r="AC56" s="10">
        <v>46.4</v>
      </c>
      <c r="AD56" s="2">
        <f t="shared" si="1"/>
        <v>1.4399999999999977</v>
      </c>
      <c r="AE56" s="138">
        <f t="shared" si="2"/>
        <v>-2.0063357972544993E-2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19"/>
        <v>35.299199999999999</v>
      </c>
      <c r="T57" s="93" t="s">
        <v>112</v>
      </c>
      <c r="U57" s="88">
        <v>5.97</v>
      </c>
      <c r="W57" s="133">
        <v>42475</v>
      </c>
      <c r="X57" s="10">
        <v>48.74</v>
      </c>
      <c r="Y57" s="10">
        <v>48.81</v>
      </c>
      <c r="Z57" s="10">
        <v>47.15</v>
      </c>
      <c r="AA57" s="10">
        <v>47.5</v>
      </c>
      <c r="AB57" s="95">
        <v>11822200</v>
      </c>
      <c r="AC57" s="10">
        <v>47.35</v>
      </c>
      <c r="AD57" s="2">
        <f t="shared" si="1"/>
        <v>1.6600000000000037</v>
      </c>
      <c r="AE57" s="138">
        <f t="shared" si="2"/>
        <v>-2.0277260500724092E-2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19"/>
        <v>34.9315</v>
      </c>
      <c r="T58" s="93" t="s">
        <v>109</v>
      </c>
      <c r="U58" s="88" t="s">
        <v>429</v>
      </c>
      <c r="W58" s="133">
        <v>42474</v>
      </c>
      <c r="X58" s="10">
        <v>48.95</v>
      </c>
      <c r="Y58" s="10">
        <v>49.8</v>
      </c>
      <c r="Z58" s="10">
        <v>48.27</v>
      </c>
      <c r="AA58" s="10">
        <v>48.49</v>
      </c>
      <c r="AB58" s="95">
        <v>15906500</v>
      </c>
      <c r="AC58" s="10">
        <v>48.33</v>
      </c>
      <c r="AD58" s="2">
        <f t="shared" si="1"/>
        <v>1.529999999999994</v>
      </c>
      <c r="AE58" s="138">
        <f t="shared" si="2"/>
        <v>9.1877218626017498E-3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19"/>
        <v>34.563800000000001</v>
      </c>
      <c r="W59" s="133">
        <v>42473</v>
      </c>
      <c r="X59" s="10">
        <v>47.15</v>
      </c>
      <c r="Y59" s="10">
        <v>48.13</v>
      </c>
      <c r="Z59" s="10">
        <v>46.86</v>
      </c>
      <c r="AA59" s="10">
        <v>48.04</v>
      </c>
      <c r="AB59" s="95">
        <v>10882500</v>
      </c>
      <c r="AC59" s="10">
        <v>47.89</v>
      </c>
      <c r="AD59" s="2">
        <f t="shared" si="1"/>
        <v>1.2700000000000031</v>
      </c>
      <c r="AE59" s="138">
        <f t="shared" si="2"/>
        <v>3.0335628227194489E-2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19"/>
        <v>34.196100000000001</v>
      </c>
      <c r="W60" s="133">
        <v>42472</v>
      </c>
      <c r="X60" s="10">
        <v>46.83</v>
      </c>
      <c r="Y60" s="10">
        <v>47.26</v>
      </c>
      <c r="Z60" s="10">
        <v>46.52</v>
      </c>
      <c r="AA60" s="10">
        <v>46.63</v>
      </c>
      <c r="AB60" s="95">
        <v>8254600</v>
      </c>
      <c r="AC60" s="10">
        <v>46.48</v>
      </c>
      <c r="AD60" s="2">
        <f t="shared" si="1"/>
        <v>0.73999999999999488</v>
      </c>
      <c r="AE60" s="138">
        <f t="shared" si="2"/>
        <v>1.7241379310344307E-3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19"/>
        <v>33.828400000000002</v>
      </c>
      <c r="W61" s="133">
        <v>42471</v>
      </c>
      <c r="X61" s="10">
        <v>46.87</v>
      </c>
      <c r="Y61" s="10">
        <v>47.8</v>
      </c>
      <c r="Z61" s="10">
        <v>46.5</v>
      </c>
      <c r="AA61" s="10">
        <v>46.55</v>
      </c>
      <c r="AB61" s="95">
        <v>8880400</v>
      </c>
      <c r="AC61" s="10">
        <v>46.4</v>
      </c>
      <c r="AD61" s="2">
        <f t="shared" si="1"/>
        <v>1.2999999999999972</v>
      </c>
      <c r="AE61" s="138">
        <f t="shared" si="2"/>
        <v>5.6350238404854203E-3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19"/>
        <v>33.460700000000003</v>
      </c>
      <c r="W62" s="133">
        <v>42468</v>
      </c>
      <c r="X62" s="10">
        <v>46.1</v>
      </c>
      <c r="Y62" s="10">
        <v>46.62</v>
      </c>
      <c r="Z62" s="10">
        <v>45.66</v>
      </c>
      <c r="AA62" s="10">
        <v>46.29</v>
      </c>
      <c r="AB62" s="95">
        <v>5845000</v>
      </c>
      <c r="AC62" s="10">
        <v>46.14</v>
      </c>
      <c r="AD62" s="2">
        <f t="shared" si="1"/>
        <v>0.96000000000000085</v>
      </c>
      <c r="AE62" s="138">
        <f t="shared" si="2"/>
        <v>1.0733844468784337E-2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19"/>
        <v>33.093000000000004</v>
      </c>
      <c r="W63" s="133">
        <v>42467</v>
      </c>
      <c r="X63" s="10">
        <v>47</v>
      </c>
      <c r="Y63" s="10">
        <v>47.19</v>
      </c>
      <c r="Z63" s="10">
        <v>45.41</v>
      </c>
      <c r="AA63" s="10">
        <v>45.8</v>
      </c>
      <c r="AB63" s="95">
        <v>10434300</v>
      </c>
      <c r="AC63" s="10">
        <v>45.65</v>
      </c>
      <c r="AD63" s="2">
        <f t="shared" si="1"/>
        <v>1.7800000000000011</v>
      </c>
      <c r="AE63" s="138">
        <f t="shared" si="2"/>
        <v>-2.9755579171094504E-2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42466</v>
      </c>
      <c r="X64" s="10">
        <v>47.22</v>
      </c>
      <c r="Y64" s="10">
        <v>47.32</v>
      </c>
      <c r="Z64" s="10">
        <v>46.85</v>
      </c>
      <c r="AA64" s="10">
        <v>47.2</v>
      </c>
      <c r="AB64" s="95">
        <v>5542600</v>
      </c>
      <c r="AC64" s="10">
        <v>47.05</v>
      </c>
      <c r="AD64" s="2">
        <f t="shared" si="1"/>
        <v>0.46999999999999886</v>
      </c>
      <c r="AE64" s="138">
        <f t="shared" si="2"/>
        <v>8.50882790895513E-4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42465</v>
      </c>
      <c r="X65" s="10">
        <v>46.97</v>
      </c>
      <c r="Y65" s="10">
        <v>47.81</v>
      </c>
      <c r="Z65" s="10">
        <v>46.72</v>
      </c>
      <c r="AA65" s="10">
        <v>47.16</v>
      </c>
      <c r="AB65" s="95">
        <v>6506900</v>
      </c>
      <c r="AC65" s="10">
        <v>47.01</v>
      </c>
      <c r="AD65" s="2">
        <f t="shared" si="1"/>
        <v>1.0900000000000034</v>
      </c>
      <c r="AE65" s="138">
        <f t="shared" si="2"/>
        <v>2.1276595744668114E-4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42464</v>
      </c>
      <c r="X66" s="10">
        <v>47.11</v>
      </c>
      <c r="Y66" s="10">
        <v>48.32</v>
      </c>
      <c r="Z66" s="10">
        <v>46.76</v>
      </c>
      <c r="AA66" s="10">
        <v>47.15</v>
      </c>
      <c r="AB66" s="95">
        <v>7863200</v>
      </c>
      <c r="AC66" s="10">
        <v>47</v>
      </c>
      <c r="AD66" s="2">
        <f t="shared" si="1"/>
        <v>1.5600000000000023</v>
      </c>
      <c r="AE66" s="138">
        <f t="shared" si="2"/>
        <v>2.9876227059326688E-3</v>
      </c>
    </row>
    <row r="67" spans="1:31" x14ac:dyDescent="0.25">
      <c r="W67" s="133">
        <v>42461</v>
      </c>
      <c r="X67" s="10">
        <v>47.5</v>
      </c>
      <c r="Y67" s="10">
        <v>47.57</v>
      </c>
      <c r="Z67" s="10">
        <v>46.74</v>
      </c>
      <c r="AA67" s="10">
        <v>47.01</v>
      </c>
      <c r="AB67" s="95">
        <v>13932200</v>
      </c>
      <c r="AC67" s="10">
        <v>46.86</v>
      </c>
      <c r="AD67" s="2">
        <f>Y67-Z67</f>
        <v>0.82999999999999829</v>
      </c>
      <c r="AE67" s="138" t="e">
        <f>AC67/#REF!-1</f>
        <v>#REF!</v>
      </c>
    </row>
    <row r="68" spans="1:31" x14ac:dyDescent="0.25">
      <c r="W68" s="133">
        <v>42460</v>
      </c>
      <c r="X68" s="10">
        <v>49.37</v>
      </c>
      <c r="Y68" s="10">
        <v>49.74</v>
      </c>
      <c r="Z68" s="10">
        <v>48.66</v>
      </c>
      <c r="AA68" s="10">
        <v>48.68</v>
      </c>
      <c r="AB68" s="95">
        <v>6550500</v>
      </c>
      <c r="AC68" s="10">
        <v>48.52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294</v>
      </c>
      <c r="O2" s="11" t="s">
        <v>57</v>
      </c>
      <c r="Q2">
        <f>C18-H18</f>
        <v>15</v>
      </c>
      <c r="W2" s="133">
        <v>42552</v>
      </c>
      <c r="X2" s="10">
        <v>97.75</v>
      </c>
      <c r="Y2" s="10">
        <v>98.64</v>
      </c>
      <c r="Z2" s="10">
        <v>97.71</v>
      </c>
      <c r="AA2" s="10">
        <v>98.03</v>
      </c>
      <c r="AB2" s="95">
        <v>5653000</v>
      </c>
      <c r="AC2" s="10">
        <v>98.03</v>
      </c>
      <c r="AD2" s="2">
        <f>Y2-Z2</f>
        <v>0.93000000000000682</v>
      </c>
      <c r="AE2" s="138">
        <f>AC2/AC3-1</f>
        <v>2.1468002453486346E-3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42551</v>
      </c>
      <c r="X3" s="10">
        <v>97.1</v>
      </c>
      <c r="Y3" s="10">
        <v>98.07</v>
      </c>
      <c r="Z3" s="10">
        <v>96.88</v>
      </c>
      <c r="AA3" s="10">
        <v>97.82</v>
      </c>
      <c r="AB3" s="95">
        <v>7169500</v>
      </c>
      <c r="AC3" s="10">
        <v>97.82</v>
      </c>
      <c r="AD3" s="2">
        <f t="shared" ref="AD3:AD66" si="1">Y3-Z3</f>
        <v>1.1899999999999977</v>
      </c>
      <c r="AE3" s="138">
        <f t="shared" ref="AE3:AE66" si="2">AC3/AC4-1</f>
        <v>8.6615797071560863E-3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98.03</v>
      </c>
      <c r="T4" s="163"/>
      <c r="W4" s="133">
        <v>42550</v>
      </c>
      <c r="X4" s="10">
        <v>96.91</v>
      </c>
      <c r="Y4" s="10">
        <v>97.29</v>
      </c>
      <c r="Z4" s="10">
        <v>96.28</v>
      </c>
      <c r="AA4" s="10">
        <v>96.98</v>
      </c>
      <c r="AB4" s="95">
        <v>6405900</v>
      </c>
      <c r="AC4" s="10">
        <v>96.98</v>
      </c>
      <c r="AD4" s="2">
        <f t="shared" si="1"/>
        <v>1.0100000000000051</v>
      </c>
      <c r="AE4" s="138">
        <f t="shared" si="2"/>
        <v>9.6824570536180321E-3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1470.45</v>
      </c>
      <c r="W5" s="133">
        <v>42549</v>
      </c>
      <c r="X5" s="10">
        <v>95.46</v>
      </c>
      <c r="Y5" s="10">
        <v>96.28</v>
      </c>
      <c r="Z5" s="10">
        <v>95.14</v>
      </c>
      <c r="AA5" s="10">
        <v>96.05</v>
      </c>
      <c r="AB5" s="95">
        <v>6995600</v>
      </c>
      <c r="AC5" s="10">
        <v>96.05</v>
      </c>
      <c r="AD5" s="2">
        <f t="shared" si="1"/>
        <v>1.1400000000000006</v>
      </c>
      <c r="AE5" s="138">
        <f t="shared" si="2"/>
        <v>1.7694426785335837E-2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42548</v>
      </c>
      <c r="X6" s="10">
        <v>94.91</v>
      </c>
      <c r="Y6" s="10">
        <v>95.23</v>
      </c>
      <c r="Z6" s="10">
        <v>94</v>
      </c>
      <c r="AA6" s="10">
        <v>94.38</v>
      </c>
      <c r="AB6" s="95">
        <v>9438400</v>
      </c>
      <c r="AC6" s="10">
        <v>94.38</v>
      </c>
      <c r="AD6" s="2">
        <f t="shared" si="1"/>
        <v>1.230000000000004</v>
      </c>
      <c r="AE6" s="138">
        <f t="shared" si="2"/>
        <v>-1.3999164229001271E-2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87.839999999999463</v>
      </c>
      <c r="R7" s="195"/>
      <c r="W7" s="133">
        <v>42545</v>
      </c>
      <c r="X7" s="10">
        <v>96.01</v>
      </c>
      <c r="Y7" s="10">
        <v>97.28</v>
      </c>
      <c r="Z7" s="10">
        <v>95.14</v>
      </c>
      <c r="AA7" s="10">
        <v>95.72</v>
      </c>
      <c r="AB7" s="95">
        <v>14195000</v>
      </c>
      <c r="AC7" s="10">
        <v>95.72</v>
      </c>
      <c r="AD7" s="2">
        <f t="shared" si="1"/>
        <v>2.1400000000000006</v>
      </c>
      <c r="AE7" s="138">
        <f t="shared" si="2"/>
        <v>-3.3326600686729879E-2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87.839999999999463</v>
      </c>
      <c r="W8" s="133">
        <v>42544</v>
      </c>
      <c r="X8" s="10">
        <v>99.44</v>
      </c>
      <c r="Y8" s="10">
        <v>99.62</v>
      </c>
      <c r="Z8" s="10">
        <v>98.61</v>
      </c>
      <c r="AA8" s="10">
        <v>99.02</v>
      </c>
      <c r="AB8" s="95">
        <v>5781200</v>
      </c>
      <c r="AC8" s="10">
        <v>99.02</v>
      </c>
      <c r="AD8" s="2">
        <f t="shared" si="1"/>
        <v>1.0100000000000051</v>
      </c>
      <c r="AE8" s="138">
        <f t="shared" si="2"/>
        <v>2.3281708674967039E-3</v>
      </c>
    </row>
    <row r="9" spans="1:31" x14ac:dyDescent="0.25">
      <c r="C9" s="4"/>
      <c r="D9" s="3"/>
      <c r="E9" s="3"/>
      <c r="F9" s="3"/>
      <c r="H9" s="72"/>
      <c r="O9" s="11" t="s">
        <v>253</v>
      </c>
      <c r="Q9" s="138">
        <f>IF(Q2=0, 0, Q8/Q6)</f>
        <v>6.3532015535833986E-2</v>
      </c>
      <c r="W9" s="133">
        <v>42543</v>
      </c>
      <c r="X9" s="10">
        <v>99.08</v>
      </c>
      <c r="Y9" s="10">
        <v>99.62</v>
      </c>
      <c r="Z9" s="10">
        <v>98.7</v>
      </c>
      <c r="AA9" s="10">
        <v>98.79</v>
      </c>
      <c r="AB9" s="95">
        <v>4941500</v>
      </c>
      <c r="AC9" s="10">
        <v>98.79</v>
      </c>
      <c r="AD9" s="2">
        <f t="shared" si="1"/>
        <v>0.92000000000000171</v>
      </c>
      <c r="AE9" s="138">
        <f t="shared" si="2"/>
        <v>-3.0358227079529954E-4</v>
      </c>
    </row>
    <row r="10" spans="1:31" x14ac:dyDescent="0.25">
      <c r="O10" s="11" t="s">
        <v>252</v>
      </c>
      <c r="P10" s="34"/>
      <c r="Q10" s="2">
        <f>M32</f>
        <v>0</v>
      </c>
      <c r="W10" s="133">
        <v>42542</v>
      </c>
      <c r="X10" s="10">
        <v>99.73</v>
      </c>
      <c r="Y10" s="10">
        <v>99.79</v>
      </c>
      <c r="Z10" s="10">
        <v>98.77</v>
      </c>
      <c r="AA10" s="10">
        <v>98.82</v>
      </c>
      <c r="AB10" s="95">
        <v>5177800</v>
      </c>
      <c r="AC10" s="10">
        <v>98.82</v>
      </c>
      <c r="AD10" s="2">
        <f t="shared" si="1"/>
        <v>1.0200000000000102</v>
      </c>
      <c r="AE10" s="138">
        <f t="shared" si="2"/>
        <v>-7.532389273877671E-3</v>
      </c>
    </row>
    <row r="11" spans="1:31" x14ac:dyDescent="0.25">
      <c r="O11" s="11" t="s">
        <v>186</v>
      </c>
      <c r="P11" s="34"/>
      <c r="Q11" s="138">
        <f>VALUE(TRIM(CLEAN(MID(U58, FIND("(", U58)+1, 5))))</f>
        <v>1.4800000000000001E-2</v>
      </c>
      <c r="W11" s="133">
        <v>42541</v>
      </c>
      <c r="X11" s="10">
        <v>100.08</v>
      </c>
      <c r="Y11" s="10">
        <v>100.96</v>
      </c>
      <c r="Z11" s="10">
        <v>99.5</v>
      </c>
      <c r="AA11" s="10">
        <v>99.57</v>
      </c>
      <c r="AB11" s="95">
        <v>8254000</v>
      </c>
      <c r="AC11" s="10">
        <v>99.57</v>
      </c>
      <c r="AD11" s="2">
        <f t="shared" si="1"/>
        <v>1.4599999999999937</v>
      </c>
      <c r="AE11" s="138">
        <f t="shared" si="2"/>
        <v>5.7575757575756281E-3</v>
      </c>
    </row>
    <row r="12" spans="1:31" x14ac:dyDescent="0.25">
      <c r="W12" s="133">
        <v>42538</v>
      </c>
      <c r="X12" s="10">
        <v>98.41</v>
      </c>
      <c r="Y12" s="10">
        <v>99.14</v>
      </c>
      <c r="Z12" s="10">
        <v>98.27</v>
      </c>
      <c r="AA12" s="10">
        <v>99</v>
      </c>
      <c r="AB12" s="95">
        <v>8854300</v>
      </c>
      <c r="AC12" s="10">
        <v>99</v>
      </c>
      <c r="AD12" s="2">
        <f t="shared" si="1"/>
        <v>0.87000000000000455</v>
      </c>
      <c r="AE12" s="138">
        <f t="shared" si="2"/>
        <v>6.3020939215288063E-3</v>
      </c>
    </row>
    <row r="13" spans="1:31" x14ac:dyDescent="0.25">
      <c r="W13" s="133">
        <v>42537</v>
      </c>
      <c r="X13" s="10">
        <v>97.8</v>
      </c>
      <c r="Y13" s="10">
        <v>98.63</v>
      </c>
      <c r="Z13" s="10">
        <v>96.86</v>
      </c>
      <c r="AA13" s="10">
        <v>98.38</v>
      </c>
      <c r="AB13" s="95">
        <v>7115500</v>
      </c>
      <c r="AC13" s="10">
        <v>98.38</v>
      </c>
      <c r="AD13" s="2">
        <f t="shared" si="1"/>
        <v>1.769999999999996</v>
      </c>
      <c r="AE13" s="138">
        <f t="shared" si="2"/>
        <v>1.1193650147551804E-3</v>
      </c>
    </row>
    <row r="14" spans="1:31" x14ac:dyDescent="0.25">
      <c r="W14" s="133">
        <v>42536</v>
      </c>
      <c r="X14" s="10">
        <v>98.19</v>
      </c>
      <c r="Y14" s="10">
        <v>99</v>
      </c>
      <c r="Z14" s="10">
        <v>98.19</v>
      </c>
      <c r="AA14" s="10">
        <v>98.27</v>
      </c>
      <c r="AB14" s="95">
        <v>6518200</v>
      </c>
      <c r="AC14" s="10">
        <v>98.27</v>
      </c>
      <c r="AD14" s="2">
        <f t="shared" si="1"/>
        <v>0.81000000000000227</v>
      </c>
      <c r="AE14" s="138">
        <f t="shared" si="2"/>
        <v>-1.3211382113822445E-3</v>
      </c>
    </row>
    <row r="15" spans="1:31" x14ac:dyDescent="0.25">
      <c r="W15" s="133">
        <v>42535</v>
      </c>
      <c r="X15" s="10">
        <v>97.2</v>
      </c>
      <c r="Y15" s="10">
        <v>98.55</v>
      </c>
      <c r="Z15" s="10">
        <v>97.18</v>
      </c>
      <c r="AA15" s="10">
        <v>98.4</v>
      </c>
      <c r="AB15" s="95">
        <v>5975100</v>
      </c>
      <c r="AC15" s="10">
        <v>98.4</v>
      </c>
      <c r="AD15" s="2">
        <f t="shared" si="1"/>
        <v>1.3699999999999903</v>
      </c>
      <c r="AE15" s="138">
        <f t="shared" si="2"/>
        <v>8.5067131290357256E-3</v>
      </c>
    </row>
    <row r="16" spans="1:31" x14ac:dyDescent="0.25">
      <c r="W16" s="133">
        <v>42534</v>
      </c>
      <c r="X16" s="10">
        <v>96.75</v>
      </c>
      <c r="Y16" s="10">
        <v>98.98</v>
      </c>
      <c r="Z16" s="10">
        <v>96.7</v>
      </c>
      <c r="AA16" s="10">
        <v>97.57</v>
      </c>
      <c r="AB16" s="95">
        <v>8750000</v>
      </c>
      <c r="AC16" s="10">
        <v>97.57</v>
      </c>
      <c r="AD16" s="2">
        <f t="shared" si="1"/>
        <v>2.2800000000000011</v>
      </c>
      <c r="AE16" s="138">
        <f t="shared" si="2"/>
        <v>2.3628518594616121E-3</v>
      </c>
    </row>
    <row r="17" spans="1:31" x14ac:dyDescent="0.25">
      <c r="W17" s="133">
        <v>42531</v>
      </c>
      <c r="X17" s="10">
        <v>97.15</v>
      </c>
      <c r="Y17" s="10">
        <v>97.71</v>
      </c>
      <c r="Z17" s="10">
        <v>96.78</v>
      </c>
      <c r="AA17" s="10">
        <v>97.34</v>
      </c>
      <c r="AB17" s="95">
        <v>7183300</v>
      </c>
      <c r="AC17" s="10">
        <v>97.34</v>
      </c>
      <c r="AD17" s="2">
        <f t="shared" si="1"/>
        <v>0.92999999999999261</v>
      </c>
      <c r="AE17" s="138">
        <f t="shared" si="2"/>
        <v>-5.1103843008993843E-3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42530</v>
      </c>
      <c r="X18" s="10">
        <v>97.82</v>
      </c>
      <c r="Y18" s="10">
        <v>97.93</v>
      </c>
      <c r="Z18" s="10">
        <v>97.1</v>
      </c>
      <c r="AA18" s="10">
        <v>97.84</v>
      </c>
      <c r="AB18" s="95">
        <v>5339900</v>
      </c>
      <c r="AC18" s="10">
        <v>97.84</v>
      </c>
      <c r="AD18" s="2">
        <f t="shared" si="1"/>
        <v>0.83000000000001251</v>
      </c>
      <c r="AE18" s="138">
        <f t="shared" si="2"/>
        <v>-2.039983680130586E-3</v>
      </c>
    </row>
    <row r="19" spans="1:31" ht="15.75" thickBot="1" x14ac:dyDescent="0.3">
      <c r="A19" s="375" t="s">
        <v>211</v>
      </c>
      <c r="B19" s="376"/>
      <c r="C19" s="377">
        <f>SumByColor($A$19,C2:C17)</f>
        <v>55</v>
      </c>
      <c r="D19" s="377"/>
      <c r="E19" s="377"/>
      <c r="F19" s="378">
        <f>SumByColor($A$19,F2:F17)</f>
        <v>5548</v>
      </c>
      <c r="G19" s="377"/>
      <c r="H19" s="377">
        <f>SumByColor($A$19,H2:H17)</f>
        <v>55</v>
      </c>
      <c r="I19" s="377"/>
      <c r="J19" s="377"/>
      <c r="K19" s="378">
        <f>SumByColor($A$19,K2:K17)</f>
        <v>5770</v>
      </c>
      <c r="L19" s="377"/>
      <c r="M19" s="378">
        <f t="shared" ref="M19" si="3">SumByColor($A$19,M2:M17)</f>
        <v>0</v>
      </c>
      <c r="W19" s="133">
        <v>42529</v>
      </c>
      <c r="X19" s="10">
        <v>98.49</v>
      </c>
      <c r="Y19" s="10">
        <v>98.82</v>
      </c>
      <c r="Z19" s="10">
        <v>97.7</v>
      </c>
      <c r="AA19" s="10">
        <v>98.04</v>
      </c>
      <c r="AB19" s="95">
        <v>5424700</v>
      </c>
      <c r="AC19" s="10">
        <v>98.04</v>
      </c>
      <c r="AD19" s="2">
        <f t="shared" si="1"/>
        <v>1.1199999999999903</v>
      </c>
      <c r="AE19" s="138">
        <f t="shared" si="2"/>
        <v>-3.1520081342144568E-3</v>
      </c>
    </row>
    <row r="20" spans="1:31" x14ac:dyDescent="0.25">
      <c r="W20" s="133">
        <v>42528</v>
      </c>
      <c r="X20" s="10">
        <v>99</v>
      </c>
      <c r="Y20" s="10">
        <v>99.04</v>
      </c>
      <c r="Z20" s="10">
        <v>98.32</v>
      </c>
      <c r="AA20" s="10">
        <v>98.35</v>
      </c>
      <c r="AB20" s="95">
        <v>5602200</v>
      </c>
      <c r="AC20" s="10">
        <v>98.35</v>
      </c>
      <c r="AD20" s="2">
        <f t="shared" si="1"/>
        <v>0.72000000000001307</v>
      </c>
      <c r="AE20" s="138">
        <f t="shared" si="2"/>
        <v>-4.3531079165823883E-3</v>
      </c>
    </row>
    <row r="21" spans="1:31" x14ac:dyDescent="0.25">
      <c r="W21" s="133">
        <v>42527</v>
      </c>
      <c r="X21" s="10">
        <v>98.96</v>
      </c>
      <c r="Y21" s="10">
        <v>99.12</v>
      </c>
      <c r="Z21" s="10">
        <v>98.47</v>
      </c>
      <c r="AA21" s="10">
        <v>98.78</v>
      </c>
      <c r="AB21" s="95">
        <v>4979200</v>
      </c>
      <c r="AC21" s="10">
        <v>98.78</v>
      </c>
      <c r="AD21" s="2">
        <f t="shared" si="1"/>
        <v>0.65000000000000568</v>
      </c>
      <c r="AE21" s="138">
        <f t="shared" si="2"/>
        <v>3.0379746835440535E-4</v>
      </c>
    </row>
    <row r="22" spans="1:31" x14ac:dyDescent="0.25">
      <c r="W22" s="133">
        <v>42524</v>
      </c>
      <c r="X22" s="10">
        <v>98.66</v>
      </c>
      <c r="Y22" s="10">
        <v>98.92</v>
      </c>
      <c r="Z22" s="10">
        <v>97.73</v>
      </c>
      <c r="AA22" s="10">
        <v>98.75</v>
      </c>
      <c r="AB22" s="95">
        <v>6845600</v>
      </c>
      <c r="AC22" s="10">
        <v>98.75</v>
      </c>
      <c r="AD22" s="2">
        <f t="shared" si="1"/>
        <v>1.1899999999999977</v>
      </c>
      <c r="AE22" s="138">
        <f t="shared" si="2"/>
        <v>3.0388978930306898E-4</v>
      </c>
    </row>
    <row r="23" spans="1:31" x14ac:dyDescent="0.25">
      <c r="W23" s="133">
        <v>42523</v>
      </c>
      <c r="X23" s="10">
        <v>98.07</v>
      </c>
      <c r="Y23" s="10">
        <v>98.72</v>
      </c>
      <c r="Z23" s="10">
        <v>97.87</v>
      </c>
      <c r="AA23" s="10">
        <v>98.72</v>
      </c>
      <c r="AB23" s="95">
        <v>4822100</v>
      </c>
      <c r="AC23" s="10">
        <v>98.72</v>
      </c>
      <c r="AD23" s="2">
        <f t="shared" si="1"/>
        <v>0.84999999999999432</v>
      </c>
      <c r="AE23" s="138">
        <f t="shared" si="2"/>
        <v>2.0300446609826661E-3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98.67</v>
      </c>
      <c r="Y24" s="10">
        <v>98.99</v>
      </c>
      <c r="Z24" s="10">
        <v>97.73</v>
      </c>
      <c r="AA24" s="10">
        <v>98.52</v>
      </c>
      <c r="AB24" s="95">
        <v>7228300</v>
      </c>
      <c r="AC24" s="10">
        <v>98.52</v>
      </c>
      <c r="AD24" s="2">
        <f t="shared" si="1"/>
        <v>1.2599999999999909</v>
      </c>
      <c r="AE24" s="138">
        <f t="shared" si="2"/>
        <v>-7.0550292279782933E-3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42521</v>
      </c>
      <c r="X25" s="10">
        <v>99.85</v>
      </c>
      <c r="Y25" s="10">
        <v>99.89</v>
      </c>
      <c r="Z25" s="10">
        <v>98.57</v>
      </c>
      <c r="AA25" s="10">
        <v>99.22</v>
      </c>
      <c r="AB25" s="95">
        <v>9986300</v>
      </c>
      <c r="AC25" s="10">
        <v>99.22</v>
      </c>
      <c r="AD25" s="2">
        <f t="shared" si="1"/>
        <v>1.3200000000000074</v>
      </c>
      <c r="AE25" s="138">
        <f t="shared" si="2"/>
        <v>-1.0669059726792329E-2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42517</v>
      </c>
      <c r="X26" s="10">
        <v>99.81</v>
      </c>
      <c r="Y26" s="10">
        <v>100.53</v>
      </c>
      <c r="Z26" s="10">
        <v>99.81</v>
      </c>
      <c r="AA26" s="10">
        <v>100.29</v>
      </c>
      <c r="AB26" s="95">
        <v>4473200</v>
      </c>
      <c r="AC26" s="10">
        <v>100.29</v>
      </c>
      <c r="AD26" s="2">
        <f t="shared" si="1"/>
        <v>0.71999999999999886</v>
      </c>
      <c r="AE26" s="138">
        <f t="shared" si="2"/>
        <v>4.8091373609859822E-3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42516</v>
      </c>
      <c r="X27" s="10">
        <v>99.89</v>
      </c>
      <c r="Y27" s="10">
        <v>100.49</v>
      </c>
      <c r="Z27" s="10">
        <v>99.57</v>
      </c>
      <c r="AA27" s="10">
        <v>99.81</v>
      </c>
      <c r="AB27" s="95">
        <v>3749700</v>
      </c>
      <c r="AC27" s="10">
        <v>99.81</v>
      </c>
      <c r="AD27" s="2">
        <f t="shared" si="1"/>
        <v>0.92000000000000171</v>
      </c>
      <c r="AE27" s="138">
        <f t="shared" si="2"/>
        <v>-5.0070098137389163E-4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42">
        <f t="shared" ref="H28:H36" si="5">(E28-D28)/D28</f>
        <v>-3.346973035358302E-2</v>
      </c>
      <c r="I28" s="40"/>
      <c r="W28" s="133">
        <v>42515</v>
      </c>
      <c r="X28" s="10">
        <v>99.92</v>
      </c>
      <c r="Y28" s="10">
        <v>100.8</v>
      </c>
      <c r="Z28" s="10">
        <v>99.81</v>
      </c>
      <c r="AA28" s="10">
        <v>99.86</v>
      </c>
      <c r="AB28" s="95">
        <v>5667300</v>
      </c>
      <c r="AC28" s="10">
        <v>99.86</v>
      </c>
      <c r="AD28" s="2">
        <f t="shared" si="1"/>
        <v>0.98999999999999488</v>
      </c>
      <c r="AE28" s="138">
        <f t="shared" si="2"/>
        <v>3.5172344487990337E-3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42">
        <f t="shared" si="5"/>
        <v>-4.5956110261602609E-2</v>
      </c>
      <c r="I29" s="40"/>
      <c r="W29" s="133">
        <v>42514</v>
      </c>
      <c r="X29" s="10">
        <v>99.45</v>
      </c>
      <c r="Y29" s="10">
        <v>100.04</v>
      </c>
      <c r="Z29" s="10">
        <v>99.38</v>
      </c>
      <c r="AA29" s="10">
        <v>99.51</v>
      </c>
      <c r="AB29" s="95">
        <v>5246300</v>
      </c>
      <c r="AC29" s="10">
        <v>99.51</v>
      </c>
      <c r="AD29" s="2">
        <f t="shared" si="1"/>
        <v>0.6600000000000108</v>
      </c>
      <c r="AE29" s="138">
        <f t="shared" si="2"/>
        <v>3.3272837265576616E-3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42">
        <f t="shared" si="5"/>
        <v>-1.8370045873455299E-2</v>
      </c>
      <c r="I30" s="40"/>
      <c r="W30" s="133">
        <v>42513</v>
      </c>
      <c r="X30" s="10">
        <v>99.6</v>
      </c>
      <c r="Y30" s="10">
        <v>100.33</v>
      </c>
      <c r="Z30" s="10">
        <v>99.12</v>
      </c>
      <c r="AA30" s="10">
        <v>99.18</v>
      </c>
      <c r="AB30" s="95">
        <v>5453400</v>
      </c>
      <c r="AC30" s="10">
        <v>99.18</v>
      </c>
      <c r="AD30" s="2">
        <f t="shared" si="1"/>
        <v>1.2099999999999937</v>
      </c>
      <c r="AE30" s="138">
        <f t="shared" si="2"/>
        <v>-6.0132291040287944E-3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42">
        <f t="shared" si="5"/>
        <v>8.9060627350498918E-3</v>
      </c>
      <c r="I31" s="40"/>
      <c r="W31" s="133">
        <v>42510</v>
      </c>
      <c r="X31" s="10">
        <v>99</v>
      </c>
      <c r="Y31" s="10">
        <v>99.93</v>
      </c>
      <c r="Z31" s="10">
        <v>98.77</v>
      </c>
      <c r="AA31" s="10">
        <v>99.78</v>
      </c>
      <c r="AB31" s="95">
        <v>7290000</v>
      </c>
      <c r="AC31" s="10">
        <v>99.78</v>
      </c>
      <c r="AD31" s="2">
        <f t="shared" si="1"/>
        <v>1.1600000000000108</v>
      </c>
      <c r="AE31" s="138">
        <f t="shared" si="2"/>
        <v>1.3921349456356147E-2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42">
        <f t="shared" si="5"/>
        <v>2.4924680434270562E-2</v>
      </c>
      <c r="I32" s="40"/>
      <c r="W32" s="133">
        <v>42509</v>
      </c>
      <c r="X32" s="10">
        <v>98.58</v>
      </c>
      <c r="Y32" s="10">
        <v>98.61</v>
      </c>
      <c r="Z32" s="10">
        <v>97.51</v>
      </c>
      <c r="AA32" s="10">
        <v>98.41</v>
      </c>
      <c r="AB32" s="95">
        <v>7050300</v>
      </c>
      <c r="AC32" s="10">
        <v>98.41</v>
      </c>
      <c r="AD32" s="2">
        <f t="shared" si="1"/>
        <v>1.0999999999999943</v>
      </c>
      <c r="AE32" s="138">
        <f t="shared" si="2"/>
        <v>-5.9595959595959425E-3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42">
        <f t="shared" si="5"/>
        <v>-5.3477924858143155E-3</v>
      </c>
      <c r="I33" s="40"/>
      <c r="W33" s="133">
        <v>42508</v>
      </c>
      <c r="X33" s="10">
        <v>99.59</v>
      </c>
      <c r="Y33" s="10">
        <v>99.77</v>
      </c>
      <c r="Z33" s="10">
        <v>98.36</v>
      </c>
      <c r="AA33" s="10">
        <v>99</v>
      </c>
      <c r="AB33" s="95">
        <v>9302900</v>
      </c>
      <c r="AC33" s="10">
        <v>99</v>
      </c>
      <c r="AD33" s="2">
        <f t="shared" si="1"/>
        <v>1.4099999999999966</v>
      </c>
      <c r="AE33" s="138">
        <f t="shared" si="2"/>
        <v>-9.4056433860315591E-3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42">
        <f t="shared" si="5"/>
        <v>0.12515459891075559</v>
      </c>
      <c r="I34" s="40"/>
      <c r="W34" s="133">
        <v>42507</v>
      </c>
      <c r="X34" s="10">
        <v>100.79</v>
      </c>
      <c r="Y34" s="10">
        <v>101.29</v>
      </c>
      <c r="Z34" s="10">
        <v>99.55</v>
      </c>
      <c r="AA34" s="10">
        <v>99.94</v>
      </c>
      <c r="AB34" s="95">
        <v>8510000</v>
      </c>
      <c r="AC34" s="10">
        <v>99.94</v>
      </c>
      <c r="AD34" s="2">
        <f t="shared" si="1"/>
        <v>1.7400000000000091</v>
      </c>
      <c r="AE34" s="138">
        <f t="shared" si="2"/>
        <v>-4.184934236747706E-3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42">
        <f t="shared" si="5"/>
        <v>0.14500835376570398</v>
      </c>
      <c r="I35" s="40"/>
      <c r="W35" s="133">
        <v>42506</v>
      </c>
      <c r="X35" s="10">
        <v>100.41</v>
      </c>
      <c r="Y35" s="10">
        <v>100.67</v>
      </c>
      <c r="Z35" s="10">
        <v>99.37</v>
      </c>
      <c r="AA35" s="10">
        <v>100.36</v>
      </c>
      <c r="AB35" s="95">
        <v>9087500</v>
      </c>
      <c r="AC35" s="10">
        <v>100.36</v>
      </c>
      <c r="AD35" s="2">
        <f t="shared" si="1"/>
        <v>1.2999999999999972</v>
      </c>
      <c r="AE35" s="138">
        <f t="shared" si="2"/>
        <v>-1.591723040190951E-3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42">
        <f t="shared" si="5"/>
        <v>0.10345650617310724</v>
      </c>
      <c r="I36" s="40"/>
      <c r="W36" s="133">
        <v>42503</v>
      </c>
      <c r="X36" s="10">
        <v>101.71</v>
      </c>
      <c r="Y36" s="10">
        <v>102.04</v>
      </c>
      <c r="Z36" s="10">
        <v>100.36</v>
      </c>
      <c r="AA36" s="10">
        <v>100.52</v>
      </c>
      <c r="AB36" s="95">
        <v>9314100</v>
      </c>
      <c r="AC36" s="10">
        <v>100.52</v>
      </c>
      <c r="AD36" s="2">
        <f t="shared" si="1"/>
        <v>1.6800000000000068</v>
      </c>
      <c r="AE36" s="138">
        <f t="shared" si="2"/>
        <v>-1.16999311768754E-2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42">
        <f>(E37-D37)/D37</f>
        <v>3.8470718423850456E-2</v>
      </c>
      <c r="I37" s="40"/>
      <c r="W37" s="133">
        <v>42502</v>
      </c>
      <c r="X37" s="10">
        <v>102.5</v>
      </c>
      <c r="Y37" s="10">
        <v>102.85</v>
      </c>
      <c r="Z37" s="10">
        <v>101.13</v>
      </c>
      <c r="AA37" s="10">
        <v>101.71</v>
      </c>
      <c r="AB37" s="95">
        <v>11222000</v>
      </c>
      <c r="AC37" s="10">
        <v>101.71</v>
      </c>
      <c r="AD37" s="2">
        <f t="shared" si="1"/>
        <v>1.7199999999999989</v>
      </c>
      <c r="AE37" s="138">
        <f t="shared" si="2"/>
        <v>-5.6701534851892887E-3</v>
      </c>
    </row>
    <row r="38" spans="2:31" x14ac:dyDescent="0.25">
      <c r="B38" s="200">
        <v>42552</v>
      </c>
      <c r="C38" s="10">
        <v>15</v>
      </c>
      <c r="D38" s="40">
        <v>92.174000000000007</v>
      </c>
      <c r="E38" s="40">
        <v>98.03</v>
      </c>
      <c r="F38" s="40">
        <f>C38*(E38-D38)</f>
        <v>87.839999999999918</v>
      </c>
      <c r="G38" s="40">
        <f>D38*C38</f>
        <v>1382.6100000000001</v>
      </c>
      <c r="H38" s="242">
        <f>(E38-D38)/D38</f>
        <v>6.3532015535834332E-2</v>
      </c>
      <c r="I38" s="40"/>
      <c r="W38" s="133">
        <v>42501</v>
      </c>
      <c r="X38" s="10">
        <v>101.46</v>
      </c>
      <c r="Y38" s="10">
        <v>102.5</v>
      </c>
      <c r="Z38" s="10">
        <v>100.62</v>
      </c>
      <c r="AA38" s="10">
        <v>102.29</v>
      </c>
      <c r="AB38" s="95">
        <v>26932700</v>
      </c>
      <c r="AC38" s="10">
        <v>102.29</v>
      </c>
      <c r="AD38" s="2">
        <f t="shared" si="1"/>
        <v>1.8799999999999955</v>
      </c>
      <c r="AE38" s="138">
        <f t="shared" si="2"/>
        <v>-4.0431519699812291E-2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42500</v>
      </c>
      <c r="X39" s="10">
        <v>105.53</v>
      </c>
      <c r="Y39" s="10">
        <v>106.75</v>
      </c>
      <c r="Z39" s="10">
        <v>105.45</v>
      </c>
      <c r="AA39" s="10">
        <v>106.6</v>
      </c>
      <c r="AB39" s="95">
        <v>10761800</v>
      </c>
      <c r="AC39" s="10">
        <v>106.6</v>
      </c>
      <c r="AD39" s="2">
        <f t="shared" si="1"/>
        <v>1.2999999999999972</v>
      </c>
      <c r="AE39" s="138">
        <f t="shared" si="2"/>
        <v>1.1961268274159886E-2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5" t="s">
        <v>78</v>
      </c>
      <c r="P40" s="495"/>
      <c r="W40" s="133">
        <v>42499</v>
      </c>
      <c r="X40" s="10">
        <v>106.01</v>
      </c>
      <c r="Y40" s="10">
        <v>106.68</v>
      </c>
      <c r="Z40" s="10">
        <v>104.97</v>
      </c>
      <c r="AA40" s="10">
        <v>105.34</v>
      </c>
      <c r="AB40" s="95">
        <v>8048300</v>
      </c>
      <c r="AC40" s="10">
        <v>105.34</v>
      </c>
      <c r="AD40" s="2">
        <f t="shared" si="1"/>
        <v>1.710000000000008</v>
      </c>
      <c r="AE40" s="138">
        <f t="shared" si="2"/>
        <v>-1.895016107636982E-3</v>
      </c>
    </row>
    <row r="41" spans="2:31" ht="15.75" thickTop="1" x14ac:dyDescent="0.25">
      <c r="O41" s="83">
        <v>1.1000000000000001</v>
      </c>
      <c r="P41" s="83">
        <f>O41*$Q$4</f>
        <v>107.83300000000001</v>
      </c>
      <c r="Q41" s="2"/>
      <c r="W41" s="133">
        <v>42496</v>
      </c>
      <c r="X41" s="10">
        <v>104.51</v>
      </c>
      <c r="Y41" s="10">
        <v>105.74</v>
      </c>
      <c r="Z41" s="10">
        <v>104.39</v>
      </c>
      <c r="AA41" s="10">
        <v>105.54</v>
      </c>
      <c r="AB41" s="95">
        <v>7383600</v>
      </c>
      <c r="AC41" s="10">
        <v>105.54</v>
      </c>
      <c r="AD41" s="2">
        <f t="shared" si="1"/>
        <v>1.3499999999999943</v>
      </c>
      <c r="AE41" s="138">
        <f t="shared" si="2"/>
        <v>5.813399409129838E-3</v>
      </c>
    </row>
    <row r="42" spans="2:31" ht="20.25" thickBot="1" x14ac:dyDescent="0.35">
      <c r="O42" s="83">
        <v>1.0900000000000001</v>
      </c>
      <c r="P42" s="83">
        <f t="shared" ref="P42:P61" si="7">O42*$Q$4</f>
        <v>106.85270000000001</v>
      </c>
      <c r="Q42" s="2"/>
      <c r="T42" s="91" t="s">
        <v>113</v>
      </c>
      <c r="W42" s="133">
        <v>42495</v>
      </c>
      <c r="X42" s="10">
        <v>103.98</v>
      </c>
      <c r="Y42" s="10">
        <v>105.13</v>
      </c>
      <c r="Z42" s="10">
        <v>103.45</v>
      </c>
      <c r="AA42" s="10">
        <v>104.93</v>
      </c>
      <c r="AB42" s="95">
        <v>6418000</v>
      </c>
      <c r="AC42" s="10">
        <v>104.93</v>
      </c>
      <c r="AD42" s="2">
        <f t="shared" si="1"/>
        <v>1.6799999999999926</v>
      </c>
      <c r="AE42" s="138">
        <f t="shared" si="2"/>
        <v>1.2153950033761074E-2</v>
      </c>
    </row>
    <row r="43" spans="2:31" ht="15.75" thickTop="1" x14ac:dyDescent="0.25">
      <c r="O43" s="83">
        <v>1.08</v>
      </c>
      <c r="P43" s="83">
        <f t="shared" si="7"/>
        <v>105.87240000000001</v>
      </c>
      <c r="Q43" s="2"/>
      <c r="T43" s="128" t="s">
        <v>98</v>
      </c>
      <c r="U43" s="98">
        <v>97.82</v>
      </c>
      <c r="W43" s="133">
        <v>42494</v>
      </c>
      <c r="X43" s="10">
        <v>103.31</v>
      </c>
      <c r="Y43" s="10">
        <v>104.48</v>
      </c>
      <c r="Z43" s="10">
        <v>103.2</v>
      </c>
      <c r="AA43" s="10">
        <v>103.67</v>
      </c>
      <c r="AB43" s="95">
        <v>6423600</v>
      </c>
      <c r="AC43" s="10">
        <v>103.67</v>
      </c>
      <c r="AD43" s="2">
        <f t="shared" si="1"/>
        <v>1.2800000000000011</v>
      </c>
      <c r="AE43" s="138">
        <f t="shared" si="2"/>
        <v>-1.0599344767777685E-3</v>
      </c>
    </row>
    <row r="44" spans="2:31" x14ac:dyDescent="0.25">
      <c r="O44" s="83">
        <v>1.07</v>
      </c>
      <c r="P44" s="83">
        <f t="shared" si="7"/>
        <v>104.89210000000001</v>
      </c>
      <c r="Q44" s="2"/>
      <c r="T44" s="93" t="s">
        <v>99</v>
      </c>
      <c r="U44" s="88">
        <v>97.75</v>
      </c>
      <c r="W44" s="133">
        <v>42493</v>
      </c>
      <c r="X44" s="10">
        <v>103.88</v>
      </c>
      <c r="Y44" s="10">
        <v>103.99</v>
      </c>
      <c r="Z44" s="10">
        <v>103.19</v>
      </c>
      <c r="AA44" s="10">
        <v>103.78</v>
      </c>
      <c r="AB44" s="95">
        <v>6218000</v>
      </c>
      <c r="AC44" s="10">
        <v>103.78</v>
      </c>
      <c r="AD44" s="2">
        <f t="shared" si="1"/>
        <v>0.79999999999999716</v>
      </c>
      <c r="AE44" s="138">
        <f t="shared" si="2"/>
        <v>-5.5576849367573455E-3</v>
      </c>
    </row>
    <row r="45" spans="2:31" x14ac:dyDescent="0.25">
      <c r="O45" s="83">
        <v>1.06</v>
      </c>
      <c r="P45" s="83">
        <f t="shared" si="7"/>
        <v>103.9118</v>
      </c>
      <c r="Q45" s="2"/>
      <c r="T45" s="93" t="s">
        <v>100</v>
      </c>
      <c r="U45" s="88" t="s">
        <v>430</v>
      </c>
      <c r="W45" s="133">
        <v>42492</v>
      </c>
      <c r="X45" s="10">
        <v>103.3</v>
      </c>
      <c r="Y45" s="10">
        <v>104.57</v>
      </c>
      <c r="Z45" s="10">
        <v>102.8</v>
      </c>
      <c r="AA45" s="10">
        <v>104.36</v>
      </c>
      <c r="AB45" s="95">
        <v>5271700</v>
      </c>
      <c r="AC45" s="10">
        <v>104.36</v>
      </c>
      <c r="AD45" s="2">
        <f t="shared" si="1"/>
        <v>1.769999999999996</v>
      </c>
      <c r="AE45" s="138">
        <f t="shared" si="2"/>
        <v>1.0652721286073863E-2</v>
      </c>
    </row>
    <row r="46" spans="2:31" x14ac:dyDescent="0.25">
      <c r="O46" s="83">
        <v>1.05</v>
      </c>
      <c r="P46" s="83">
        <f t="shared" si="7"/>
        <v>102.9315</v>
      </c>
      <c r="Q46" s="2"/>
      <c r="T46" s="93" t="s">
        <v>101</v>
      </c>
      <c r="U46" s="88" t="s">
        <v>431</v>
      </c>
      <c r="W46" s="133">
        <v>42489</v>
      </c>
      <c r="X46" s="10">
        <v>103.95</v>
      </c>
      <c r="Y46" s="10">
        <v>104.21</v>
      </c>
      <c r="Z46" s="10">
        <v>102.4</v>
      </c>
      <c r="AA46" s="10">
        <v>103.26</v>
      </c>
      <c r="AB46" s="95">
        <v>6954000</v>
      </c>
      <c r="AC46" s="10">
        <v>103.26</v>
      </c>
      <c r="AD46" s="2">
        <f t="shared" si="1"/>
        <v>1.8099999999999881</v>
      </c>
      <c r="AE46" s="138">
        <f t="shared" si="2"/>
        <v>-7.4017110448908463E-3</v>
      </c>
    </row>
    <row r="47" spans="2:31" x14ac:dyDescent="0.25">
      <c r="O47" s="83">
        <v>1.04</v>
      </c>
      <c r="P47" s="83">
        <f t="shared" si="7"/>
        <v>101.9512</v>
      </c>
      <c r="Q47" s="2"/>
      <c r="T47" s="93" t="s">
        <v>102</v>
      </c>
      <c r="U47" s="88">
        <v>108.23</v>
      </c>
      <c r="W47" s="133">
        <v>42488</v>
      </c>
      <c r="X47" s="10">
        <v>104.54</v>
      </c>
      <c r="Y47" s="10">
        <v>105.49</v>
      </c>
      <c r="Z47" s="10">
        <v>103.8</v>
      </c>
      <c r="AA47" s="10">
        <v>104.03</v>
      </c>
      <c r="AB47" s="95">
        <v>5569800</v>
      </c>
      <c r="AC47" s="10">
        <v>104.03</v>
      </c>
      <c r="AD47" s="2">
        <f t="shared" si="1"/>
        <v>1.6899999999999977</v>
      </c>
      <c r="AE47" s="138">
        <f t="shared" si="2"/>
        <v>-1.1873100303951389E-2</v>
      </c>
    </row>
    <row r="48" spans="2:31" x14ac:dyDescent="0.25">
      <c r="O48" s="83">
        <v>1.03</v>
      </c>
      <c r="P48" s="83">
        <f t="shared" si="7"/>
        <v>100.9709</v>
      </c>
      <c r="Q48" s="2"/>
      <c r="T48" s="93" t="s">
        <v>103</v>
      </c>
      <c r="U48" s="88">
        <v>1.4416500000000001</v>
      </c>
      <c r="W48" s="133">
        <v>42487</v>
      </c>
      <c r="X48" s="10">
        <v>105.19</v>
      </c>
      <c r="Y48" s="10">
        <v>105.6</v>
      </c>
      <c r="Z48" s="10">
        <v>104.76</v>
      </c>
      <c r="AA48" s="10">
        <v>105.28</v>
      </c>
      <c r="AB48" s="95">
        <v>5971600</v>
      </c>
      <c r="AC48" s="10">
        <v>105.28</v>
      </c>
      <c r="AD48" s="2">
        <f t="shared" si="1"/>
        <v>0.8399999999999892</v>
      </c>
      <c r="AE48" s="138">
        <f t="shared" si="2"/>
        <v>3.7181809514730269E-3</v>
      </c>
    </row>
    <row r="49" spans="15:31" x14ac:dyDescent="0.25">
      <c r="O49" s="83">
        <v>1.02</v>
      </c>
      <c r="P49" s="83">
        <f t="shared" si="7"/>
        <v>99.990600000000001</v>
      </c>
      <c r="Q49" s="2"/>
      <c r="T49" s="93" t="s">
        <v>123</v>
      </c>
      <c r="U49" s="88" t="s">
        <v>257</v>
      </c>
      <c r="W49" s="133">
        <v>42486</v>
      </c>
      <c r="X49" s="10">
        <v>104.58</v>
      </c>
      <c r="Y49" s="10">
        <v>105.57</v>
      </c>
      <c r="Z49" s="10">
        <v>104.18</v>
      </c>
      <c r="AA49" s="10">
        <v>104.89</v>
      </c>
      <c r="AB49" s="95">
        <v>6436300</v>
      </c>
      <c r="AC49" s="10">
        <v>104.89</v>
      </c>
      <c r="AD49" s="2">
        <f t="shared" si="1"/>
        <v>1.3899999999999864</v>
      </c>
      <c r="AE49" s="138">
        <f t="shared" si="2"/>
        <v>3.0601510949603838E-3</v>
      </c>
    </row>
    <row r="50" spans="15:31" x14ac:dyDescent="0.25">
      <c r="O50" s="83">
        <v>1.01</v>
      </c>
      <c r="P50" s="83">
        <f t="shared" si="7"/>
        <v>99.010300000000001</v>
      </c>
      <c r="Q50" s="2"/>
      <c r="T50" s="93"/>
      <c r="U50" s="88"/>
      <c r="W50" s="133">
        <v>42485</v>
      </c>
      <c r="X50" s="10">
        <v>103.5</v>
      </c>
      <c r="Y50" s="10">
        <v>104.62</v>
      </c>
      <c r="Z50" s="10">
        <v>103.35</v>
      </c>
      <c r="AA50" s="10">
        <v>104.57</v>
      </c>
      <c r="AB50" s="95">
        <v>6065300</v>
      </c>
      <c r="AC50" s="10">
        <v>104.57</v>
      </c>
      <c r="AD50" s="2">
        <f t="shared" si="1"/>
        <v>1.2700000000000102</v>
      </c>
      <c r="AE50" s="138">
        <f t="shared" si="2"/>
        <v>7.7093572323407855E-3</v>
      </c>
    </row>
    <row r="51" spans="15:31" x14ac:dyDescent="0.25">
      <c r="O51" s="83">
        <v>1</v>
      </c>
      <c r="P51" s="83">
        <f t="shared" si="7"/>
        <v>98.03</v>
      </c>
      <c r="Q51" s="2"/>
      <c r="T51" s="93" t="s">
        <v>105</v>
      </c>
      <c r="U51" s="88" t="s">
        <v>432</v>
      </c>
      <c r="W51" s="133">
        <v>42482</v>
      </c>
      <c r="X51" s="10">
        <v>103.06</v>
      </c>
      <c r="Y51" s="10">
        <v>103.99</v>
      </c>
      <c r="Z51" s="10">
        <v>102.93</v>
      </c>
      <c r="AA51" s="10">
        <v>103.77</v>
      </c>
      <c r="AB51" s="95">
        <v>5702200</v>
      </c>
      <c r="AC51" s="10">
        <v>103.77</v>
      </c>
      <c r="AD51" s="2">
        <f t="shared" si="1"/>
        <v>1.0599999999999881</v>
      </c>
      <c r="AE51" s="138">
        <f t="shared" si="2"/>
        <v>8.356816635895381E-3</v>
      </c>
    </row>
    <row r="52" spans="15:31" x14ac:dyDescent="0.25">
      <c r="O52" s="83">
        <v>0.99</v>
      </c>
      <c r="P52" s="83">
        <f t="shared" si="7"/>
        <v>97.049700000000001</v>
      </c>
      <c r="Q52" s="2"/>
      <c r="T52" s="93" t="s">
        <v>106</v>
      </c>
      <c r="U52" s="88" t="s">
        <v>189</v>
      </c>
      <c r="W52" s="133">
        <v>42481</v>
      </c>
      <c r="X52" s="10">
        <v>103.36</v>
      </c>
      <c r="Y52" s="10">
        <v>104.12</v>
      </c>
      <c r="Z52" s="10">
        <v>102.65</v>
      </c>
      <c r="AA52" s="10">
        <v>102.91</v>
      </c>
      <c r="AB52" s="95">
        <v>6802600</v>
      </c>
      <c r="AC52" s="10">
        <v>102.91</v>
      </c>
      <c r="AD52" s="2">
        <f t="shared" si="1"/>
        <v>1.4699999999999989</v>
      </c>
      <c r="AE52" s="138">
        <f t="shared" si="2"/>
        <v>-3.4860075530163126E-3</v>
      </c>
    </row>
    <row r="53" spans="15:31" x14ac:dyDescent="0.25">
      <c r="O53" s="83">
        <v>0.98</v>
      </c>
      <c r="P53" s="83">
        <f t="shared" si="7"/>
        <v>96.069400000000002</v>
      </c>
      <c r="Q53" s="2"/>
      <c r="T53" s="93" t="s">
        <v>107</v>
      </c>
      <c r="U53" s="90">
        <v>5681627</v>
      </c>
      <c r="W53" s="133">
        <v>42480</v>
      </c>
      <c r="X53" s="10">
        <v>103.02</v>
      </c>
      <c r="Y53" s="10">
        <v>103.48</v>
      </c>
      <c r="Z53" s="10">
        <v>101.96</v>
      </c>
      <c r="AA53" s="10">
        <v>103.27</v>
      </c>
      <c r="AB53" s="95">
        <v>7676600</v>
      </c>
      <c r="AC53" s="10">
        <v>103.27</v>
      </c>
      <c r="AD53" s="2">
        <f t="shared" si="1"/>
        <v>1.5200000000000102</v>
      </c>
      <c r="AE53" s="138">
        <f t="shared" si="2"/>
        <v>6.1379579111457971E-3</v>
      </c>
    </row>
    <row r="54" spans="15:31" x14ac:dyDescent="0.25">
      <c r="O54" s="83">
        <v>0.97</v>
      </c>
      <c r="P54" s="83">
        <f t="shared" si="7"/>
        <v>95.089100000000002</v>
      </c>
      <c r="T54" s="93" t="s">
        <v>110</v>
      </c>
      <c r="U54" s="90">
        <v>7559650</v>
      </c>
      <c r="W54" s="133">
        <v>42479</v>
      </c>
      <c r="X54" s="10">
        <v>102</v>
      </c>
      <c r="Y54" s="10">
        <v>103.64</v>
      </c>
      <c r="Z54" s="10">
        <v>101.93</v>
      </c>
      <c r="AA54" s="10">
        <v>102.64</v>
      </c>
      <c r="AB54" s="95">
        <v>10494900</v>
      </c>
      <c r="AC54" s="10">
        <v>102.64</v>
      </c>
      <c r="AD54" s="2">
        <f t="shared" si="1"/>
        <v>1.7099999999999937</v>
      </c>
      <c r="AE54" s="138">
        <f t="shared" si="2"/>
        <v>1.1430823807646817E-2</v>
      </c>
    </row>
    <row r="55" spans="15:31" x14ac:dyDescent="0.25">
      <c r="O55" s="83">
        <v>0.96</v>
      </c>
      <c r="P55" s="83">
        <f t="shared" si="7"/>
        <v>94.108800000000002</v>
      </c>
      <c r="T55" s="93" t="s">
        <v>108</v>
      </c>
      <c r="U55" s="88" t="s">
        <v>433</v>
      </c>
      <c r="W55" s="133">
        <v>42478</v>
      </c>
      <c r="X55" s="10">
        <v>99.6</v>
      </c>
      <c r="Y55" s="10">
        <v>101.95</v>
      </c>
      <c r="Z55" s="10">
        <v>99.5</v>
      </c>
      <c r="AA55" s="10">
        <v>101.48</v>
      </c>
      <c r="AB55" s="95">
        <v>10650400</v>
      </c>
      <c r="AC55" s="10">
        <v>101.48</v>
      </c>
      <c r="AD55" s="2">
        <f t="shared" si="1"/>
        <v>2.4500000000000028</v>
      </c>
      <c r="AE55" s="138">
        <f t="shared" si="2"/>
        <v>2.9313317780707893E-2</v>
      </c>
    </row>
    <row r="56" spans="15:31" x14ac:dyDescent="0.25">
      <c r="O56" s="83">
        <v>0.95</v>
      </c>
      <c r="P56" s="83">
        <f t="shared" si="7"/>
        <v>93.128500000000003</v>
      </c>
      <c r="T56" s="93" t="s">
        <v>111</v>
      </c>
      <c r="U56" s="88">
        <v>18.05</v>
      </c>
      <c r="W56" s="133">
        <v>42475</v>
      </c>
      <c r="X56" s="10">
        <v>98.5</v>
      </c>
      <c r="Y56" s="10">
        <v>98.89</v>
      </c>
      <c r="Z56" s="10">
        <v>98.18</v>
      </c>
      <c r="AA56" s="10">
        <v>98.59</v>
      </c>
      <c r="AB56" s="95">
        <v>6117100</v>
      </c>
      <c r="AC56" s="10">
        <v>98.59</v>
      </c>
      <c r="AD56" s="2">
        <f t="shared" si="1"/>
        <v>0.70999999999999375</v>
      </c>
      <c r="AE56" s="138">
        <f t="shared" si="2"/>
        <v>-4.0555611882786557E-4</v>
      </c>
    </row>
    <row r="57" spans="15:31" x14ac:dyDescent="0.25">
      <c r="O57" s="83">
        <v>0.94</v>
      </c>
      <c r="P57" s="83">
        <f t="shared" si="7"/>
        <v>92.148200000000003</v>
      </c>
      <c r="T57" s="93" t="s">
        <v>112</v>
      </c>
      <c r="U57" s="88">
        <v>5.43</v>
      </c>
      <c r="W57" s="133">
        <v>42474</v>
      </c>
      <c r="X57" s="10">
        <v>99.79</v>
      </c>
      <c r="Y57" s="10">
        <v>99.87</v>
      </c>
      <c r="Z57" s="10">
        <v>98.26</v>
      </c>
      <c r="AA57" s="10">
        <v>98.63</v>
      </c>
      <c r="AB57" s="95">
        <v>6641900</v>
      </c>
      <c r="AC57" s="10">
        <v>98.63</v>
      </c>
      <c r="AD57" s="2">
        <f t="shared" si="1"/>
        <v>1.6099999999999994</v>
      </c>
      <c r="AE57" s="138">
        <f t="shared" si="2"/>
        <v>-8.5444310414154456E-3</v>
      </c>
    </row>
    <row r="58" spans="15:31" x14ac:dyDescent="0.25">
      <c r="O58" s="83">
        <v>0.93</v>
      </c>
      <c r="P58" s="83">
        <f t="shared" si="7"/>
        <v>91.167900000000003</v>
      </c>
      <c r="T58" s="93" t="s">
        <v>109</v>
      </c>
      <c r="U58" s="88" t="s">
        <v>329</v>
      </c>
      <c r="W58" s="133">
        <v>42473</v>
      </c>
      <c r="X58" s="10">
        <v>98.03</v>
      </c>
      <c r="Y58" s="10">
        <v>99.81</v>
      </c>
      <c r="Z58" s="10">
        <v>97.96</v>
      </c>
      <c r="AA58" s="10">
        <v>99.48</v>
      </c>
      <c r="AB58" s="95">
        <v>7932100</v>
      </c>
      <c r="AC58" s="10">
        <v>99.48</v>
      </c>
      <c r="AD58" s="2">
        <f t="shared" si="1"/>
        <v>1.8500000000000085</v>
      </c>
      <c r="AE58" s="138">
        <f t="shared" si="2"/>
        <v>2.1879815100154243E-2</v>
      </c>
    </row>
    <row r="59" spans="15:31" x14ac:dyDescent="0.25">
      <c r="O59" s="83">
        <v>0.92</v>
      </c>
      <c r="P59" s="83">
        <f t="shared" si="7"/>
        <v>90.187600000000003</v>
      </c>
      <c r="W59" s="133">
        <v>42472</v>
      </c>
      <c r="X59" s="10">
        <v>96.28</v>
      </c>
      <c r="Y59" s="10">
        <v>97.53</v>
      </c>
      <c r="Z59" s="10">
        <v>96.07</v>
      </c>
      <c r="AA59" s="10">
        <v>97.35</v>
      </c>
      <c r="AB59" s="95">
        <v>6213400</v>
      </c>
      <c r="AC59" s="10">
        <v>97.35</v>
      </c>
      <c r="AD59" s="2">
        <f t="shared" si="1"/>
        <v>1.460000000000008</v>
      </c>
      <c r="AE59" s="138">
        <f t="shared" si="2"/>
        <v>1.1218448114677537E-2</v>
      </c>
    </row>
    <row r="60" spans="15:31" x14ac:dyDescent="0.25">
      <c r="O60" s="83">
        <v>0.91</v>
      </c>
      <c r="P60" s="83">
        <f t="shared" si="7"/>
        <v>89.207300000000004</v>
      </c>
      <c r="W60" s="133">
        <v>42471</v>
      </c>
      <c r="X60" s="10">
        <v>96.93</v>
      </c>
      <c r="Y60" s="10">
        <v>97.64</v>
      </c>
      <c r="Z60" s="10">
        <v>96.2</v>
      </c>
      <c r="AA60" s="10">
        <v>96.27</v>
      </c>
      <c r="AB60" s="95">
        <v>5889000</v>
      </c>
      <c r="AC60" s="10">
        <v>96.27</v>
      </c>
      <c r="AD60" s="2">
        <f t="shared" si="1"/>
        <v>1.4399999999999977</v>
      </c>
      <c r="AE60" s="138">
        <f t="shared" si="2"/>
        <v>-1.5556938394524211E-3</v>
      </c>
    </row>
    <row r="61" spans="15:31" x14ac:dyDescent="0.25">
      <c r="O61" s="83">
        <v>0.9</v>
      </c>
      <c r="P61" s="83">
        <f t="shared" si="7"/>
        <v>88.227000000000004</v>
      </c>
      <c r="W61" s="133">
        <v>42468</v>
      </c>
      <c r="X61" s="10">
        <v>96.63</v>
      </c>
      <c r="Y61" s="10">
        <v>96.84</v>
      </c>
      <c r="Z61" s="10">
        <v>95.8</v>
      </c>
      <c r="AA61" s="10">
        <v>96.42</v>
      </c>
      <c r="AB61" s="95">
        <v>6968300</v>
      </c>
      <c r="AC61" s="10">
        <v>96.42</v>
      </c>
      <c r="AD61" s="2">
        <f t="shared" si="1"/>
        <v>1.0400000000000063</v>
      </c>
      <c r="AE61" s="138">
        <f t="shared" si="2"/>
        <v>2.7038269550749838E-3</v>
      </c>
    </row>
    <row r="62" spans="15:31" x14ac:dyDescent="0.25">
      <c r="W62" s="133">
        <v>42467</v>
      </c>
      <c r="X62" s="10">
        <v>97.11</v>
      </c>
      <c r="Y62" s="10">
        <v>97.42</v>
      </c>
      <c r="Z62" s="10">
        <v>95.92</v>
      </c>
      <c r="AA62" s="10">
        <v>96.16</v>
      </c>
      <c r="AB62" s="95">
        <v>7502200</v>
      </c>
      <c r="AC62" s="10">
        <v>96.16</v>
      </c>
      <c r="AD62" s="2">
        <f t="shared" si="1"/>
        <v>1.5</v>
      </c>
      <c r="AE62" s="138">
        <f t="shared" si="2"/>
        <v>-1.3541239228559765E-2</v>
      </c>
    </row>
    <row r="63" spans="15:31" x14ac:dyDescent="0.25">
      <c r="W63" s="133">
        <v>42466</v>
      </c>
      <c r="X63" s="10">
        <v>96.96</v>
      </c>
      <c r="Y63" s="10">
        <v>97.63</v>
      </c>
      <c r="Z63" s="10">
        <v>96.83</v>
      </c>
      <c r="AA63" s="10">
        <v>97.48</v>
      </c>
      <c r="AB63" s="95">
        <v>6934400</v>
      </c>
      <c r="AC63" s="10">
        <v>97.48</v>
      </c>
      <c r="AD63" s="2">
        <f t="shared" si="1"/>
        <v>0.79999999999999716</v>
      </c>
      <c r="AE63" s="138">
        <f t="shared" si="2"/>
        <v>4.9484536082473607E-3</v>
      </c>
    </row>
    <row r="64" spans="15:31" x14ac:dyDescent="0.25">
      <c r="W64" s="133">
        <v>42465</v>
      </c>
      <c r="X64" s="10">
        <v>96.85</v>
      </c>
      <c r="Y64" s="10">
        <v>97.61</v>
      </c>
      <c r="Z64" s="10">
        <v>96.15</v>
      </c>
      <c r="AA64" s="10">
        <v>97</v>
      </c>
      <c r="AB64" s="95">
        <v>10769600</v>
      </c>
      <c r="AC64" s="10">
        <v>97</v>
      </c>
      <c r="AD64" s="2">
        <f t="shared" si="1"/>
        <v>1.4599999999999937</v>
      </c>
      <c r="AE64" s="138">
        <f t="shared" si="2"/>
        <v>-1.7024726388325973E-2</v>
      </c>
    </row>
    <row r="65" spans="23:31" x14ac:dyDescent="0.25">
      <c r="W65" s="133">
        <v>42464</v>
      </c>
      <c r="X65" s="10">
        <v>99.3</v>
      </c>
      <c r="Y65" s="10">
        <v>99.44</v>
      </c>
      <c r="Z65" s="10">
        <v>98.58</v>
      </c>
      <c r="AA65" s="10">
        <v>98.68</v>
      </c>
      <c r="AB65" s="95">
        <v>5262400</v>
      </c>
      <c r="AC65" s="10">
        <v>98.68</v>
      </c>
      <c r="AD65" s="2">
        <f t="shared" si="1"/>
        <v>0.85999999999999943</v>
      </c>
      <c r="AE65" s="138">
        <f t="shared" si="2"/>
        <v>-3.9366104774400945E-3</v>
      </c>
    </row>
    <row r="66" spans="23:31" x14ac:dyDescent="0.25">
      <c r="W66" s="133">
        <v>42461</v>
      </c>
      <c r="X66" s="10">
        <v>98.8</v>
      </c>
      <c r="Y66" s="10">
        <v>99.34</v>
      </c>
      <c r="Z66" s="10">
        <v>98.58</v>
      </c>
      <c r="AA66" s="10">
        <v>99.07</v>
      </c>
      <c r="AB66" s="95">
        <v>5869100</v>
      </c>
      <c r="AC66" s="10">
        <v>99.07</v>
      </c>
      <c r="AD66" s="2">
        <f t="shared" si="1"/>
        <v>0.76000000000000512</v>
      </c>
      <c r="AE66" s="138">
        <f t="shared" si="2"/>
        <v>-2.4166750578995533E-3</v>
      </c>
    </row>
    <row r="67" spans="23:31" x14ac:dyDescent="0.25">
      <c r="W67" s="133">
        <v>42460</v>
      </c>
      <c r="X67" s="10">
        <v>99.01</v>
      </c>
      <c r="Y67" s="10">
        <v>100.37</v>
      </c>
      <c r="Z67" s="10">
        <v>99.01</v>
      </c>
      <c r="AA67" s="10">
        <v>99.31</v>
      </c>
      <c r="AB67" s="95">
        <v>6974000</v>
      </c>
      <c r="AC67" s="10">
        <v>99.31</v>
      </c>
      <c r="AD67" s="2">
        <f>Y67-Z67</f>
        <v>1.3599999999999994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42552</v>
      </c>
      <c r="X2" s="9">
        <v>4.9400000000000004</v>
      </c>
      <c r="Y2" s="9">
        <v>4.96</v>
      </c>
      <c r="Z2" s="9">
        <v>4.8899999999999997</v>
      </c>
      <c r="AA2" s="9">
        <v>4.96</v>
      </c>
      <c r="AB2" s="104">
        <v>8855100</v>
      </c>
      <c r="AC2" s="9">
        <v>4.96</v>
      </c>
      <c r="AD2" s="40">
        <f>Y2-Z2</f>
        <v>7.0000000000000284E-2</v>
      </c>
      <c r="AE2" s="162">
        <f>AC2/AC3-1</f>
        <v>4.0485829959513442E-3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4.96</v>
      </c>
      <c r="T3" s="1"/>
      <c r="W3" s="110">
        <v>42551</v>
      </c>
      <c r="X3" s="9">
        <v>4.9400000000000004</v>
      </c>
      <c r="Y3" s="9">
        <v>4.9400000000000004</v>
      </c>
      <c r="Z3" s="9">
        <v>4.8</v>
      </c>
      <c r="AA3" s="9">
        <v>4.9400000000000004</v>
      </c>
      <c r="AB3" s="104">
        <v>14303400</v>
      </c>
      <c r="AC3" s="9">
        <v>4.9400000000000004</v>
      </c>
      <c r="AD3" s="40">
        <f t="shared" ref="AD3:AD66" si="0">Y3-Z3</f>
        <v>0.14000000000000057</v>
      </c>
      <c r="AE3" s="162">
        <f t="shared" ref="AE3:AE66" si="1">AC3/AC4-1</f>
        <v>1.8556701030927991E-2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4.96</v>
      </c>
      <c r="T4" s="163"/>
      <c r="W4" s="110">
        <v>42550</v>
      </c>
      <c r="X4" s="9">
        <v>4.8899999999999997</v>
      </c>
      <c r="Y4" s="9">
        <v>4.8899999999999997</v>
      </c>
      <c r="Z4" s="9">
        <v>4.78</v>
      </c>
      <c r="AA4" s="9">
        <v>4.8499999999999996</v>
      </c>
      <c r="AB4" s="104">
        <v>17053000</v>
      </c>
      <c r="AC4" s="9">
        <v>4.8499999999999996</v>
      </c>
      <c r="AD4" s="40">
        <f t="shared" si="0"/>
        <v>0.10999999999999943</v>
      </c>
      <c r="AE4" s="162">
        <f t="shared" si="1"/>
        <v>2.3206751054852148E-2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42549</v>
      </c>
      <c r="X5" s="9">
        <v>4.7</v>
      </c>
      <c r="Y5" s="9">
        <v>4.76</v>
      </c>
      <c r="Z5" s="9">
        <v>4.67</v>
      </c>
      <c r="AA5" s="9">
        <v>4.74</v>
      </c>
      <c r="AB5" s="104">
        <v>16223000</v>
      </c>
      <c r="AC5" s="9">
        <v>4.74</v>
      </c>
      <c r="AD5" s="40">
        <f t="shared" si="0"/>
        <v>8.9999999999999858E-2</v>
      </c>
      <c r="AE5" s="162">
        <f t="shared" si="1"/>
        <v>3.0434782608695699E-2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42548</v>
      </c>
      <c r="X6" s="9">
        <v>4.88</v>
      </c>
      <c r="Y6" s="9">
        <v>4.91</v>
      </c>
      <c r="Z6" s="9">
        <v>4.57</v>
      </c>
      <c r="AA6" s="9">
        <v>4.5999999999999996</v>
      </c>
      <c r="AB6" s="104">
        <v>24747500</v>
      </c>
      <c r="AC6" s="9">
        <v>4.5999999999999996</v>
      </c>
      <c r="AD6" s="40">
        <f t="shared" si="0"/>
        <v>0.33999999999999986</v>
      </c>
      <c r="AE6" s="162">
        <f t="shared" si="1"/>
        <v>-5.5441478439425151E-2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42545</v>
      </c>
      <c r="X7" s="9">
        <v>4.92</v>
      </c>
      <c r="Y7" s="9">
        <v>5.05</v>
      </c>
      <c r="Z7" s="9">
        <v>4.83</v>
      </c>
      <c r="AA7" s="9">
        <v>4.87</v>
      </c>
      <c r="AB7" s="104">
        <v>26870900</v>
      </c>
      <c r="AC7" s="9">
        <v>4.87</v>
      </c>
      <c r="AD7" s="40">
        <f t="shared" si="0"/>
        <v>0.21999999999999975</v>
      </c>
      <c r="AE7" s="162">
        <f t="shared" si="1"/>
        <v>-4.5098039215686225E-2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42544</v>
      </c>
      <c r="X8" s="9">
        <v>5.17</v>
      </c>
      <c r="Y8" s="9">
        <v>5.18</v>
      </c>
      <c r="Z8" s="9">
        <v>5.04</v>
      </c>
      <c r="AA8" s="9">
        <v>5.0999999999999996</v>
      </c>
      <c r="AB8" s="104">
        <v>13295600</v>
      </c>
      <c r="AC8" s="9">
        <v>5.0999999999999996</v>
      </c>
      <c r="AD8" s="40">
        <f t="shared" si="0"/>
        <v>0.13999999999999968</v>
      </c>
      <c r="AE8" s="162">
        <f t="shared" si="1"/>
        <v>1.9646365422396617E-3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253</v>
      </c>
      <c r="Q9" s="138">
        <f>IF(Q2=0, 0, Q8/Q6)</f>
        <v>0</v>
      </c>
      <c r="W9" s="110">
        <v>42543</v>
      </c>
      <c r="X9" s="9">
        <v>5.19</v>
      </c>
      <c r="Y9" s="9">
        <v>5.22</v>
      </c>
      <c r="Z9" s="9">
        <v>5.07</v>
      </c>
      <c r="AA9" s="9">
        <v>5.09</v>
      </c>
      <c r="AB9" s="104">
        <v>22433700</v>
      </c>
      <c r="AC9" s="9">
        <v>5.09</v>
      </c>
      <c r="AD9" s="40">
        <f t="shared" si="0"/>
        <v>0.14999999999999947</v>
      </c>
      <c r="AE9" s="162">
        <f t="shared" si="1"/>
        <v>-2.303262955854124E-2</v>
      </c>
    </row>
    <row r="10" spans="1:31" x14ac:dyDescent="0.25">
      <c r="O10" s="11" t="s">
        <v>252</v>
      </c>
      <c r="P10" s="34"/>
      <c r="Q10" s="2">
        <f>M43</f>
        <v>434.93000000000029</v>
      </c>
      <c r="W10" s="110">
        <v>42542</v>
      </c>
      <c r="X10" s="9">
        <v>5.17</v>
      </c>
      <c r="Y10" s="9">
        <v>5.21</v>
      </c>
      <c r="Z10" s="9">
        <v>5.09</v>
      </c>
      <c r="AA10" s="9">
        <v>5.21</v>
      </c>
      <c r="AB10" s="104">
        <v>10720000</v>
      </c>
      <c r="AC10" s="9">
        <v>5.21</v>
      </c>
      <c r="AD10" s="40">
        <f t="shared" si="0"/>
        <v>0.12000000000000011</v>
      </c>
      <c r="AE10" s="162">
        <f t="shared" si="1"/>
        <v>7.7369439071566237E-3</v>
      </c>
    </row>
    <row r="11" spans="1:31" x14ac:dyDescent="0.25">
      <c r="O11" s="11" t="s">
        <v>186</v>
      </c>
      <c r="P11" s="34"/>
      <c r="Q11" s="138">
        <f>VALUE(TRIM(CLEAN(MID(U58, FIND("(", U58)+1, 5))))</f>
        <v>8.8599999999999998E-2</v>
      </c>
      <c r="W11" s="110">
        <v>42541</v>
      </c>
      <c r="X11" s="9">
        <v>5.16</v>
      </c>
      <c r="Y11" s="9">
        <v>5.2</v>
      </c>
      <c r="Z11" s="9">
        <v>5.14</v>
      </c>
      <c r="AA11" s="9">
        <v>5.17</v>
      </c>
      <c r="AB11" s="104">
        <v>14614300</v>
      </c>
      <c r="AC11" s="9">
        <v>5.17</v>
      </c>
      <c r="AD11" s="40">
        <f t="shared" si="0"/>
        <v>6.0000000000000497E-2</v>
      </c>
      <c r="AE11" s="162">
        <f t="shared" si="1"/>
        <v>1.1741682974559575E-2</v>
      </c>
    </row>
    <row r="12" spans="1:31" x14ac:dyDescent="0.25">
      <c r="W12" s="110">
        <v>42538</v>
      </c>
      <c r="X12" s="9">
        <v>5.04</v>
      </c>
      <c r="Y12" s="9">
        <v>5.15</v>
      </c>
      <c r="Z12" s="9">
        <v>5.0199999999999996</v>
      </c>
      <c r="AA12" s="9">
        <v>5.1100000000000003</v>
      </c>
      <c r="AB12" s="104">
        <v>18634800</v>
      </c>
      <c r="AC12" s="9">
        <v>5.1100000000000003</v>
      </c>
      <c r="AD12" s="40">
        <f t="shared" si="0"/>
        <v>0.13000000000000078</v>
      </c>
      <c r="AE12" s="162">
        <f t="shared" si="1"/>
        <v>1.388888888888884E-2</v>
      </c>
    </row>
    <row r="13" spans="1:31" x14ac:dyDescent="0.25">
      <c r="W13" s="110">
        <v>42537</v>
      </c>
      <c r="X13" s="9">
        <v>4.84</v>
      </c>
      <c r="Y13" s="9">
        <v>5.07</v>
      </c>
      <c r="Z13" s="9">
        <v>4.84</v>
      </c>
      <c r="AA13" s="9">
        <v>5.04</v>
      </c>
      <c r="AB13" s="104">
        <v>17525000</v>
      </c>
      <c r="AC13" s="9">
        <v>5.04</v>
      </c>
      <c r="AD13" s="40">
        <f t="shared" si="0"/>
        <v>0.23000000000000043</v>
      </c>
      <c r="AE13" s="162">
        <f t="shared" si="1"/>
        <v>3.7037037037036979E-2</v>
      </c>
    </row>
    <row r="14" spans="1:31" x14ac:dyDescent="0.25">
      <c r="W14" s="110">
        <v>42536</v>
      </c>
      <c r="X14" s="9">
        <v>4.91</v>
      </c>
      <c r="Y14" s="9">
        <v>4.9800000000000004</v>
      </c>
      <c r="Z14" s="9">
        <v>4.82</v>
      </c>
      <c r="AA14" s="9">
        <v>4.8600000000000003</v>
      </c>
      <c r="AB14" s="104">
        <v>19216100</v>
      </c>
      <c r="AC14" s="9">
        <v>4.8600000000000003</v>
      </c>
      <c r="AD14" s="40">
        <f t="shared" si="0"/>
        <v>0.16000000000000014</v>
      </c>
      <c r="AE14" s="162">
        <f t="shared" si="1"/>
        <v>6.2111801242237252E-3</v>
      </c>
    </row>
    <row r="15" spans="1:31" x14ac:dyDescent="0.25">
      <c r="W15" s="110">
        <v>42535</v>
      </c>
      <c r="X15" s="9">
        <v>4.87</v>
      </c>
      <c r="Y15" s="9">
        <v>4.9000000000000004</v>
      </c>
      <c r="Z15" s="9">
        <v>4.75</v>
      </c>
      <c r="AA15" s="9">
        <v>4.83</v>
      </c>
      <c r="AB15" s="104">
        <v>17161100</v>
      </c>
      <c r="AC15" s="9">
        <v>4.83</v>
      </c>
      <c r="AD15" s="40">
        <f t="shared" si="0"/>
        <v>0.15000000000000036</v>
      </c>
      <c r="AE15" s="162">
        <f t="shared" si="1"/>
        <v>-8.2135523613963146E-3</v>
      </c>
    </row>
    <row r="16" spans="1:31" x14ac:dyDescent="0.25">
      <c r="W16" s="110">
        <v>42534</v>
      </c>
      <c r="X16" s="9">
        <v>4.97</v>
      </c>
      <c r="Y16" s="9">
        <v>5.05</v>
      </c>
      <c r="Z16" s="9">
        <v>4.87</v>
      </c>
      <c r="AA16" s="9">
        <v>4.87</v>
      </c>
      <c r="AB16" s="104">
        <v>18954900</v>
      </c>
      <c r="AC16" s="9">
        <v>4.87</v>
      </c>
      <c r="AD16" s="40">
        <f t="shared" si="0"/>
        <v>0.17999999999999972</v>
      </c>
      <c r="AE16" s="162" t="e">
        <f t="shared" si="1"/>
        <v>#DIV/0!</v>
      </c>
    </row>
    <row r="17" spans="1:31" x14ac:dyDescent="0.25">
      <c r="H17" s="72"/>
      <c r="W17" s="110">
        <v>42534</v>
      </c>
      <c r="X17" s="9" t="s">
        <v>178</v>
      </c>
      <c r="Y17" s="9"/>
      <c r="Z17" s="9"/>
      <c r="AA17" s="9"/>
      <c r="AB17" s="104"/>
      <c r="AC17" s="9"/>
      <c r="AD17" s="40">
        <f t="shared" si="0"/>
        <v>0</v>
      </c>
      <c r="AE17" s="162">
        <f t="shared" si="1"/>
        <v>-1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42531</v>
      </c>
      <c r="X18" s="9">
        <v>5.1100000000000003</v>
      </c>
      <c r="Y18" s="9">
        <v>5.13</v>
      </c>
      <c r="Z18" s="9">
        <v>5.04</v>
      </c>
      <c r="AA18" s="9">
        <v>5.1100000000000003</v>
      </c>
      <c r="AB18" s="104">
        <v>13416900</v>
      </c>
      <c r="AC18" s="9">
        <v>5.01</v>
      </c>
      <c r="AD18" s="40">
        <f t="shared" si="0"/>
        <v>8.9999999999999858E-2</v>
      </c>
      <c r="AE18" s="162">
        <f t="shared" si="1"/>
        <v>0</v>
      </c>
    </row>
    <row r="19" spans="1:31" x14ac:dyDescent="0.25">
      <c r="W19" s="110">
        <v>42530</v>
      </c>
      <c r="X19" s="9">
        <v>5.21</v>
      </c>
      <c r="Y19" s="9">
        <v>5.24</v>
      </c>
      <c r="Z19" s="9">
        <v>5.1100000000000003</v>
      </c>
      <c r="AA19" s="9">
        <v>5.12</v>
      </c>
      <c r="AB19" s="104">
        <v>10560900</v>
      </c>
      <c r="AC19" s="9">
        <v>5.01</v>
      </c>
      <c r="AD19" s="40">
        <f t="shared" si="0"/>
        <v>0.12999999999999989</v>
      </c>
      <c r="AE19" s="162">
        <f t="shared" si="1"/>
        <v>-1.5717092337917515E-2</v>
      </c>
    </row>
    <row r="20" spans="1:31" x14ac:dyDescent="0.25">
      <c r="W20" s="110">
        <v>42529</v>
      </c>
      <c r="X20" s="9">
        <v>5.23</v>
      </c>
      <c r="Y20" s="9">
        <v>5.27</v>
      </c>
      <c r="Z20" s="9">
        <v>5.19</v>
      </c>
      <c r="AA20" s="9">
        <v>5.2</v>
      </c>
      <c r="AB20" s="104">
        <v>8946700</v>
      </c>
      <c r="AC20" s="9">
        <v>5.09</v>
      </c>
      <c r="AD20" s="40">
        <f t="shared" si="0"/>
        <v>7.9999999999999183E-2</v>
      </c>
      <c r="AE20" s="162">
        <f t="shared" si="1"/>
        <v>-1.9607843137254832E-3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42528</v>
      </c>
      <c r="X21" s="9">
        <v>5.22</v>
      </c>
      <c r="Y21" s="9">
        <v>5.27</v>
      </c>
      <c r="Z21" s="9">
        <v>5.16</v>
      </c>
      <c r="AA21" s="9">
        <v>5.21</v>
      </c>
      <c r="AB21" s="104">
        <v>16625100</v>
      </c>
      <c r="AC21" s="9">
        <v>5.0999999999999996</v>
      </c>
      <c r="AD21" s="40">
        <f t="shared" si="0"/>
        <v>0.10999999999999943</v>
      </c>
      <c r="AE21" s="162">
        <f t="shared" si="1"/>
        <v>3.937007874015741E-3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42527</v>
      </c>
      <c r="X22" s="9">
        <v>5.24</v>
      </c>
      <c r="Y22" s="9">
        <v>5.3</v>
      </c>
      <c r="Z22" s="9">
        <v>5.17</v>
      </c>
      <c r="AA22" s="9">
        <v>5.19</v>
      </c>
      <c r="AB22" s="104">
        <v>15016200</v>
      </c>
      <c r="AC22" s="9">
        <v>5.08</v>
      </c>
      <c r="AD22" s="40">
        <f t="shared" si="0"/>
        <v>0.12999999999999989</v>
      </c>
      <c r="AE22" s="162">
        <f t="shared" si="1"/>
        <v>-7.8125E-3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42524</v>
      </c>
      <c r="X23" s="9">
        <v>5.07</v>
      </c>
      <c r="Y23" s="9">
        <v>5.24</v>
      </c>
      <c r="Z23" s="9">
        <v>5.07</v>
      </c>
      <c r="AA23" s="9">
        <v>5.23</v>
      </c>
      <c r="AB23" s="104">
        <v>9578000</v>
      </c>
      <c r="AC23" s="9">
        <v>5.12</v>
      </c>
      <c r="AD23" s="40">
        <f t="shared" si="0"/>
        <v>0.16999999999999993</v>
      </c>
      <c r="AE23" s="162">
        <f t="shared" si="1"/>
        <v>1.3861386138613874E-2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42523</v>
      </c>
      <c r="X24" s="9">
        <v>5.08</v>
      </c>
      <c r="Y24" s="9">
        <v>5.17</v>
      </c>
      <c r="Z24" s="9">
        <v>5.0199999999999996</v>
      </c>
      <c r="AA24" s="9">
        <v>5.16</v>
      </c>
      <c r="AB24" s="104">
        <v>9541300</v>
      </c>
      <c r="AC24" s="9">
        <v>5.05</v>
      </c>
      <c r="AD24" s="40">
        <f t="shared" si="0"/>
        <v>0.15000000000000036</v>
      </c>
      <c r="AE24" s="162">
        <f t="shared" si="1"/>
        <v>1.6096579476861272E-2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42522</v>
      </c>
      <c r="X25" s="9">
        <v>5.14</v>
      </c>
      <c r="Y25" s="9">
        <v>5.2</v>
      </c>
      <c r="Z25" s="9">
        <v>5.0599999999999996</v>
      </c>
      <c r="AA25" s="9">
        <v>5.07</v>
      </c>
      <c r="AB25" s="104">
        <v>13850200</v>
      </c>
      <c r="AC25" s="9">
        <v>4.97</v>
      </c>
      <c r="AD25" s="40">
        <f t="shared" si="0"/>
        <v>0.14000000000000057</v>
      </c>
      <c r="AE25" s="162">
        <f t="shared" si="1"/>
        <v>-1.7786561264822143E-2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42521</v>
      </c>
      <c r="X26" s="9">
        <v>5.18</v>
      </c>
      <c r="Y26" s="9">
        <v>5.2</v>
      </c>
      <c r="Z26" s="9">
        <v>5.14</v>
      </c>
      <c r="AA26" s="9">
        <v>5.17</v>
      </c>
      <c r="AB26" s="104">
        <v>9974500</v>
      </c>
      <c r="AC26" s="9">
        <v>5.0599999999999996</v>
      </c>
      <c r="AD26" s="40">
        <f t="shared" si="0"/>
        <v>6.0000000000000497E-2</v>
      </c>
      <c r="AE26" s="162">
        <f t="shared" si="1"/>
        <v>3.9682539682539542E-3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42517</v>
      </c>
      <c r="X27" s="9">
        <v>5.16</v>
      </c>
      <c r="Y27" s="9">
        <v>5.2</v>
      </c>
      <c r="Z27" s="9">
        <v>5.0999999999999996</v>
      </c>
      <c r="AA27" s="9">
        <v>5.15</v>
      </c>
      <c r="AB27" s="104">
        <v>6227100</v>
      </c>
      <c r="AC27" s="9">
        <v>5.04</v>
      </c>
      <c r="AD27" s="40">
        <f t="shared" si="0"/>
        <v>0.10000000000000053</v>
      </c>
      <c r="AE27" s="162">
        <f t="shared" si="1"/>
        <v>-1.980198019801982E-3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42516</v>
      </c>
      <c r="X28" s="9">
        <v>5.22</v>
      </c>
      <c r="Y28" s="9">
        <v>5.28</v>
      </c>
      <c r="Z28" s="9">
        <v>5.15</v>
      </c>
      <c r="AA28" s="9">
        <v>5.16</v>
      </c>
      <c r="AB28" s="104">
        <v>8489100</v>
      </c>
      <c r="AC28" s="9">
        <v>5.05</v>
      </c>
      <c r="AD28" s="40">
        <f t="shared" si="0"/>
        <v>0.12999999999999989</v>
      </c>
      <c r="AE28" s="162">
        <f t="shared" si="1"/>
        <v>-1.1741682974559797E-2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42515</v>
      </c>
      <c r="X29" s="9">
        <v>5.12</v>
      </c>
      <c r="Y29" s="9">
        <v>5.24</v>
      </c>
      <c r="Z29" s="9">
        <v>5.0999999999999996</v>
      </c>
      <c r="AA29" s="9">
        <v>5.22</v>
      </c>
      <c r="AB29" s="104">
        <v>10657200</v>
      </c>
      <c r="AC29" s="9">
        <v>5.1100000000000003</v>
      </c>
      <c r="AD29" s="40">
        <f t="shared" si="0"/>
        <v>0.14000000000000057</v>
      </c>
      <c r="AE29" s="162">
        <f t="shared" si="1"/>
        <v>2.4048096192384794E-2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42514</v>
      </c>
      <c r="X30" s="9">
        <v>4.9400000000000004</v>
      </c>
      <c r="Y30" s="9">
        <v>5.12</v>
      </c>
      <c r="Z30" s="9">
        <v>4.91</v>
      </c>
      <c r="AA30" s="9">
        <v>5.09</v>
      </c>
      <c r="AB30" s="104">
        <v>14852500</v>
      </c>
      <c r="AC30" s="9">
        <v>4.99</v>
      </c>
      <c r="AD30" s="40">
        <f t="shared" si="0"/>
        <v>0.20999999999999996</v>
      </c>
      <c r="AE30" s="162">
        <f t="shared" si="1"/>
        <v>4.175365344467652E-2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42513</v>
      </c>
      <c r="X31" s="9">
        <v>4.99</v>
      </c>
      <c r="Y31" s="9">
        <v>5.04</v>
      </c>
      <c r="Z31" s="9">
        <v>4.8899999999999997</v>
      </c>
      <c r="AA31" s="9">
        <v>4.8899999999999997</v>
      </c>
      <c r="AB31" s="104">
        <v>16998900</v>
      </c>
      <c r="AC31" s="9">
        <v>4.79</v>
      </c>
      <c r="AD31" s="40">
        <f t="shared" si="0"/>
        <v>0.15000000000000036</v>
      </c>
      <c r="AE31" s="162">
        <f t="shared" si="1"/>
        <v>-2.4439918533604943E-2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42510</v>
      </c>
      <c r="X32" s="9">
        <v>5</v>
      </c>
      <c r="Y32" s="9">
        <v>5.0199999999999996</v>
      </c>
      <c r="Z32" s="9">
        <v>4.95</v>
      </c>
      <c r="AA32" s="9">
        <v>5.01</v>
      </c>
      <c r="AB32" s="104">
        <v>11909400</v>
      </c>
      <c r="AC32" s="9">
        <v>4.91</v>
      </c>
      <c r="AD32" s="40">
        <f t="shared" si="0"/>
        <v>6.9999999999999396E-2</v>
      </c>
      <c r="AE32" s="162">
        <f t="shared" si="1"/>
        <v>1.0288065843621297E-2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42509</v>
      </c>
      <c r="X33" s="9">
        <v>5.01</v>
      </c>
      <c r="Y33" s="9">
        <v>5.0199999999999996</v>
      </c>
      <c r="Z33" s="9">
        <v>4.9000000000000004</v>
      </c>
      <c r="AA33" s="9">
        <v>4.96</v>
      </c>
      <c r="AB33" s="104">
        <v>16003700</v>
      </c>
      <c r="AC33" s="9">
        <v>4.8600000000000003</v>
      </c>
      <c r="AD33" s="40">
        <f t="shared" si="0"/>
        <v>0.11999999999999922</v>
      </c>
      <c r="AE33" s="162">
        <f t="shared" si="1"/>
        <v>-1.2195121951219412E-2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42508</v>
      </c>
      <c r="X34" s="9">
        <v>5.13</v>
      </c>
      <c r="Y34" s="9">
        <v>5.19</v>
      </c>
      <c r="Z34" s="9">
        <v>4.96</v>
      </c>
      <c r="AA34" s="9">
        <v>5.0199999999999996</v>
      </c>
      <c r="AB34" s="104">
        <v>17685500</v>
      </c>
      <c r="AC34" s="9">
        <v>4.92</v>
      </c>
      <c r="AD34" s="40">
        <f t="shared" si="0"/>
        <v>0.23000000000000043</v>
      </c>
      <c r="AE34" s="162">
        <f t="shared" si="1"/>
        <v>-2.1868787276342005E-2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42507</v>
      </c>
      <c r="X35" s="9">
        <v>5.23</v>
      </c>
      <c r="Y35" s="9">
        <v>5.31</v>
      </c>
      <c r="Z35" s="9">
        <v>5.12</v>
      </c>
      <c r="AA35" s="9">
        <v>5.14</v>
      </c>
      <c r="AB35" s="104">
        <v>16113500</v>
      </c>
      <c r="AC35" s="9">
        <v>5.03</v>
      </c>
      <c r="AD35" s="40">
        <f t="shared" si="0"/>
        <v>0.1899999999999995</v>
      </c>
      <c r="AE35" s="162">
        <f t="shared" si="1"/>
        <v>-1.9493177387914118E-2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42506</v>
      </c>
      <c r="X36" s="9">
        <v>5.25</v>
      </c>
      <c r="Y36" s="9">
        <v>5.31</v>
      </c>
      <c r="Z36" s="9">
        <v>5.22</v>
      </c>
      <c r="AA36" s="9">
        <v>5.24</v>
      </c>
      <c r="AB36" s="104">
        <v>8997200</v>
      </c>
      <c r="AC36" s="9">
        <v>5.13</v>
      </c>
      <c r="AD36" s="40">
        <f t="shared" si="0"/>
        <v>8.9999999999999858E-2</v>
      </c>
      <c r="AE36" s="162">
        <f t="shared" si="1"/>
        <v>-3.8834951456311328E-3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42503</v>
      </c>
      <c r="X37" s="9">
        <v>5.34</v>
      </c>
      <c r="Y37" s="9">
        <v>5.36</v>
      </c>
      <c r="Z37" s="9">
        <v>5.26</v>
      </c>
      <c r="AA37" s="9">
        <v>5.26</v>
      </c>
      <c r="AB37" s="104">
        <v>6623300</v>
      </c>
      <c r="AC37" s="9">
        <v>5.15</v>
      </c>
      <c r="AD37" s="40">
        <f t="shared" si="0"/>
        <v>0.10000000000000053</v>
      </c>
      <c r="AE37" s="162">
        <f t="shared" si="1"/>
        <v>-1.3409961685823646E-2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42502</v>
      </c>
      <c r="X38" s="9">
        <v>5.39</v>
      </c>
      <c r="Y38" s="9">
        <v>5.42</v>
      </c>
      <c r="Z38" s="9">
        <v>5.3</v>
      </c>
      <c r="AA38" s="9">
        <v>5.33</v>
      </c>
      <c r="AB38" s="104">
        <v>7834600</v>
      </c>
      <c r="AC38" s="9">
        <v>5.22</v>
      </c>
      <c r="AD38" s="40">
        <f t="shared" si="0"/>
        <v>0.12000000000000011</v>
      </c>
      <c r="AE38" s="162">
        <f t="shared" si="1"/>
        <v>-1.3232514177693777E-2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42501</v>
      </c>
      <c r="X39" s="9">
        <v>5.43</v>
      </c>
      <c r="Y39" s="9">
        <v>5.53</v>
      </c>
      <c r="Z39" s="9">
        <v>5.36</v>
      </c>
      <c r="AA39" s="9">
        <v>5.4</v>
      </c>
      <c r="AB39" s="104">
        <v>15083000</v>
      </c>
      <c r="AC39" s="9">
        <v>5.29</v>
      </c>
      <c r="AD39" s="40">
        <f t="shared" si="0"/>
        <v>0.16999999999999993</v>
      </c>
      <c r="AE39" s="162">
        <f t="shared" si="1"/>
        <v>-5.6390977443609991E-3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95" t="s">
        <v>78</v>
      </c>
      <c r="P40" s="495"/>
      <c r="W40" s="110">
        <v>42500</v>
      </c>
      <c r="X40" s="9">
        <v>5.27</v>
      </c>
      <c r="Y40" s="9">
        <v>5.44</v>
      </c>
      <c r="Z40" s="9">
        <v>5.25</v>
      </c>
      <c r="AA40" s="9">
        <v>5.43</v>
      </c>
      <c r="AB40" s="104">
        <v>10999500</v>
      </c>
      <c r="AC40" s="9">
        <v>5.32</v>
      </c>
      <c r="AD40" s="40">
        <f t="shared" si="0"/>
        <v>0.19000000000000039</v>
      </c>
      <c r="AE40" s="162">
        <f t="shared" si="1"/>
        <v>3.5019455252918386E-2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5.4560000000000004</v>
      </c>
      <c r="Q41" s="2"/>
      <c r="W41" s="110">
        <v>42499</v>
      </c>
      <c r="X41" s="9">
        <v>5.3</v>
      </c>
      <c r="Y41" s="9">
        <v>5.31</v>
      </c>
      <c r="Z41" s="9">
        <v>5.2</v>
      </c>
      <c r="AA41" s="9">
        <v>5.25</v>
      </c>
      <c r="AB41" s="104">
        <v>11305100</v>
      </c>
      <c r="AC41" s="9">
        <v>5.14</v>
      </c>
      <c r="AD41" s="40">
        <f t="shared" si="0"/>
        <v>0.10999999999999943</v>
      </c>
      <c r="AE41" s="162">
        <f t="shared" si="1"/>
        <v>-3.8759689922481799E-3</v>
      </c>
    </row>
    <row r="42" spans="1:31" ht="20.25" thickBot="1" x14ac:dyDescent="0.35">
      <c r="O42" s="83">
        <v>1.0900000000000001</v>
      </c>
      <c r="P42" s="83">
        <f t="shared" ref="P42:P61" si="5">O42*$Q$4</f>
        <v>5.4064000000000005</v>
      </c>
      <c r="Q42" s="2"/>
      <c r="T42" s="91" t="s">
        <v>113</v>
      </c>
      <c r="W42" s="110">
        <v>42496</v>
      </c>
      <c r="X42" s="9">
        <v>5.2</v>
      </c>
      <c r="Y42" s="9">
        <v>5.28</v>
      </c>
      <c r="Z42" s="9">
        <v>5.0999999999999996</v>
      </c>
      <c r="AA42" s="9">
        <v>5.27</v>
      </c>
      <c r="AB42" s="104">
        <v>11187400</v>
      </c>
      <c r="AC42" s="9">
        <v>5.16</v>
      </c>
      <c r="AD42" s="40">
        <f t="shared" si="0"/>
        <v>0.1800000000000006</v>
      </c>
      <c r="AE42" s="162">
        <f t="shared" si="1"/>
        <v>1.7751479289940697E-2</v>
      </c>
    </row>
    <row r="43" spans="1:31" ht="15.75" thickTop="1" x14ac:dyDescent="0.25">
      <c r="L43" t="s">
        <v>252</v>
      </c>
      <c r="M43" s="2">
        <f>K61+M61-F61</f>
        <v>434.93000000000029</v>
      </c>
      <c r="O43" s="83">
        <v>1.08</v>
      </c>
      <c r="P43" s="83">
        <f t="shared" si="5"/>
        <v>5.3568000000000007</v>
      </c>
      <c r="Q43" s="2"/>
      <c r="T43" s="128" t="s">
        <v>98</v>
      </c>
      <c r="U43" s="98">
        <v>4.9400000000000004</v>
      </c>
      <c r="W43" s="110">
        <v>42495</v>
      </c>
      <c r="X43" s="9">
        <v>5.31</v>
      </c>
      <c r="Y43" s="9">
        <v>5.32</v>
      </c>
      <c r="Z43" s="9">
        <v>5.17</v>
      </c>
      <c r="AA43" s="9">
        <v>5.18</v>
      </c>
      <c r="AB43" s="104">
        <v>18066400</v>
      </c>
      <c r="AC43" s="9">
        <v>5.07</v>
      </c>
      <c r="AD43" s="40">
        <f t="shared" si="0"/>
        <v>0.15000000000000036</v>
      </c>
      <c r="AE43" s="162">
        <f t="shared" si="1"/>
        <v>-3.244274809160308E-2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5.3071999999999999</v>
      </c>
      <c r="Q44" s="2"/>
      <c r="T44" s="93" t="s">
        <v>99</v>
      </c>
      <c r="U44" s="88">
        <v>4.9400000000000004</v>
      </c>
      <c r="W44" s="110">
        <v>42494</v>
      </c>
      <c r="X44" s="9">
        <v>5.19</v>
      </c>
      <c r="Y44" s="9">
        <v>5.38</v>
      </c>
      <c r="Z44" s="9">
        <v>5.15</v>
      </c>
      <c r="AA44" s="9">
        <v>5.35</v>
      </c>
      <c r="AB44" s="104">
        <v>31823500</v>
      </c>
      <c r="AC44" s="9">
        <v>5.24</v>
      </c>
      <c r="AD44" s="40">
        <f t="shared" si="0"/>
        <v>0.22999999999999954</v>
      </c>
      <c r="AE44" s="162">
        <f t="shared" si="1"/>
        <v>2.5440313111545931E-2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5.2576000000000001</v>
      </c>
      <c r="Q45" s="2"/>
      <c r="T45" s="93" t="s">
        <v>100</v>
      </c>
      <c r="U45" s="88" t="s">
        <v>434</v>
      </c>
      <c r="W45" s="110">
        <v>42493</v>
      </c>
      <c r="X45" s="9">
        <v>5.46</v>
      </c>
      <c r="Y45" s="9">
        <v>5.47</v>
      </c>
      <c r="Z45" s="9">
        <v>5.07</v>
      </c>
      <c r="AA45" s="9">
        <v>5.22</v>
      </c>
      <c r="AB45" s="104">
        <v>49253300</v>
      </c>
      <c r="AC45" s="9">
        <v>5.1100000000000003</v>
      </c>
      <c r="AD45" s="40">
        <f t="shared" si="0"/>
        <v>0.39999999999999947</v>
      </c>
      <c r="AE45" s="162">
        <f t="shared" si="1"/>
        <v>-4.1275797373358292E-2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5.2080000000000002</v>
      </c>
      <c r="Q46" s="2"/>
      <c r="T46" s="93" t="s">
        <v>101</v>
      </c>
      <c r="U46" s="88" t="s">
        <v>435</v>
      </c>
      <c r="W46" s="110">
        <v>42492</v>
      </c>
      <c r="X46" s="9">
        <v>5.57</v>
      </c>
      <c r="Y46" s="9">
        <v>5.58</v>
      </c>
      <c r="Z46" s="9">
        <v>5.38</v>
      </c>
      <c r="AA46" s="9">
        <v>5.44</v>
      </c>
      <c r="AB46" s="104">
        <v>41093600</v>
      </c>
      <c r="AC46" s="9">
        <v>5.33</v>
      </c>
      <c r="AD46" s="40">
        <f t="shared" si="0"/>
        <v>0.20000000000000018</v>
      </c>
      <c r="AE46" s="162">
        <f t="shared" si="1"/>
        <v>-2.2018348623853212E-2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5.1584000000000003</v>
      </c>
      <c r="Q47" s="2"/>
      <c r="T47" s="93" t="s">
        <v>102</v>
      </c>
      <c r="U47" s="88">
        <v>6.07</v>
      </c>
      <c r="W47" s="110">
        <v>42489</v>
      </c>
      <c r="X47" s="9">
        <v>5.54</v>
      </c>
      <c r="Y47" s="9">
        <v>5.56</v>
      </c>
      <c r="Z47" s="9">
        <v>5.41</v>
      </c>
      <c r="AA47" s="9">
        <v>5.56</v>
      </c>
      <c r="AB47" s="104">
        <v>17025000</v>
      </c>
      <c r="AC47" s="9">
        <v>5.45</v>
      </c>
      <c r="AD47" s="40">
        <f t="shared" si="0"/>
        <v>0.14999999999999947</v>
      </c>
      <c r="AE47" s="162">
        <f t="shared" si="1"/>
        <v>1.8382352941175295E-3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5.1088000000000005</v>
      </c>
      <c r="Q48" s="2"/>
      <c r="T48" s="93" t="s">
        <v>103</v>
      </c>
      <c r="U48" s="88">
        <v>0.67380600000000002</v>
      </c>
      <c r="W48" s="110">
        <v>42488</v>
      </c>
      <c r="X48" s="9">
        <v>5.61</v>
      </c>
      <c r="Y48" s="9">
        <v>5.66</v>
      </c>
      <c r="Z48" s="9">
        <v>5.52</v>
      </c>
      <c r="AA48" s="9">
        <v>5.55</v>
      </c>
      <c r="AB48" s="104">
        <v>11448500</v>
      </c>
      <c r="AC48" s="9">
        <v>5.44</v>
      </c>
      <c r="AD48" s="40">
        <f t="shared" si="0"/>
        <v>0.14000000000000057</v>
      </c>
      <c r="AE48" s="162">
        <f t="shared" si="1"/>
        <v>-1.270417422867498E-2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5.0591999999999997</v>
      </c>
      <c r="Q49" s="2"/>
      <c r="T49" s="93" t="s">
        <v>104</v>
      </c>
      <c r="U49" s="88" t="s">
        <v>436</v>
      </c>
      <c r="W49" s="110">
        <v>42487</v>
      </c>
      <c r="X49" s="9">
        <v>5.62</v>
      </c>
      <c r="Y49" s="9">
        <v>5.7</v>
      </c>
      <c r="Z49" s="9">
        <v>5.54</v>
      </c>
      <c r="AA49" s="9">
        <v>5.63</v>
      </c>
      <c r="AB49" s="104">
        <v>9896500</v>
      </c>
      <c r="AC49" s="9">
        <v>5.51</v>
      </c>
      <c r="AD49" s="40">
        <f t="shared" si="0"/>
        <v>0.16000000000000014</v>
      </c>
      <c r="AE49" s="162">
        <f t="shared" si="1"/>
        <v>3.6429872495444826E-3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5.0095999999999998</v>
      </c>
      <c r="Q50" s="2"/>
      <c r="T50" s="93"/>
      <c r="U50" s="88"/>
      <c r="W50" s="110">
        <v>42486</v>
      </c>
      <c r="X50" s="9">
        <v>5.58</v>
      </c>
      <c r="Y50" s="9">
        <v>5.62</v>
      </c>
      <c r="Z50" s="9">
        <v>5.55</v>
      </c>
      <c r="AA50" s="9">
        <v>5.61</v>
      </c>
      <c r="AB50" s="104">
        <v>8752300</v>
      </c>
      <c r="AC50" s="9">
        <v>5.49</v>
      </c>
      <c r="AD50" s="40">
        <f t="shared" si="0"/>
        <v>7.0000000000000284E-2</v>
      </c>
      <c r="AE50" s="162">
        <f t="shared" si="1"/>
        <v>9.1911764705880916E-3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4.96</v>
      </c>
      <c r="Q51" s="2"/>
      <c r="T51" s="93" t="s">
        <v>105</v>
      </c>
      <c r="U51" s="88" t="s">
        <v>437</v>
      </c>
      <c r="W51" s="110">
        <v>42485</v>
      </c>
      <c r="X51" s="9">
        <v>5.61</v>
      </c>
      <c r="Y51" s="9">
        <v>5.64</v>
      </c>
      <c r="Z51" s="9">
        <v>5.51</v>
      </c>
      <c r="AA51" s="9">
        <v>5.55</v>
      </c>
      <c r="AB51" s="104">
        <v>7950200</v>
      </c>
      <c r="AC51" s="9">
        <v>5.44</v>
      </c>
      <c r="AD51" s="40">
        <f t="shared" si="0"/>
        <v>0.12999999999999989</v>
      </c>
      <c r="AE51" s="162">
        <f t="shared" si="1"/>
        <v>-1.270417422867498E-2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4.9104000000000001</v>
      </c>
      <c r="Q52" s="2"/>
      <c r="T52" s="93" t="s">
        <v>106</v>
      </c>
      <c r="U52" s="88" t="s">
        <v>244</v>
      </c>
      <c r="W52" s="110">
        <v>42482</v>
      </c>
      <c r="X52" s="9">
        <v>5.54</v>
      </c>
      <c r="Y52" s="9">
        <v>5.63</v>
      </c>
      <c r="Z52" s="9">
        <v>5.49</v>
      </c>
      <c r="AA52" s="9">
        <v>5.63</v>
      </c>
      <c r="AB52" s="104">
        <v>20710600</v>
      </c>
      <c r="AC52" s="9">
        <v>5.51</v>
      </c>
      <c r="AD52" s="40">
        <f t="shared" si="0"/>
        <v>0.13999999999999968</v>
      </c>
      <c r="AE52" s="162">
        <f t="shared" si="1"/>
        <v>1.2867647058823373E-2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4.8608000000000002</v>
      </c>
      <c r="Q53" s="2"/>
      <c r="T53" s="93" t="s">
        <v>107</v>
      </c>
      <c r="U53" s="90">
        <v>8855758</v>
      </c>
      <c r="W53" s="110">
        <v>42481</v>
      </c>
      <c r="X53" s="9">
        <v>5.63</v>
      </c>
      <c r="Y53" s="9">
        <v>5.71</v>
      </c>
      <c r="Z53" s="9">
        <v>5.52</v>
      </c>
      <c r="AA53" s="9">
        <v>5.55</v>
      </c>
      <c r="AB53" s="104">
        <v>17444500</v>
      </c>
      <c r="AC53" s="9">
        <v>5.44</v>
      </c>
      <c r="AD53" s="40">
        <f t="shared" si="0"/>
        <v>0.19000000000000039</v>
      </c>
      <c r="AE53" s="162">
        <f t="shared" si="1"/>
        <v>-1.270417422867498E-2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4.8111999999999995</v>
      </c>
      <c r="T54" s="93" t="s">
        <v>110</v>
      </c>
      <c r="U54" s="90">
        <v>15945000</v>
      </c>
      <c r="W54" s="110">
        <v>42480</v>
      </c>
      <c r="X54" s="9">
        <v>5.68</v>
      </c>
      <c r="Y54" s="9">
        <v>5.75</v>
      </c>
      <c r="Z54" s="9">
        <v>5.61</v>
      </c>
      <c r="AA54" s="9">
        <v>5.63</v>
      </c>
      <c r="AB54" s="104">
        <v>26278300</v>
      </c>
      <c r="AC54" s="9">
        <v>5.51</v>
      </c>
      <c r="AD54" s="40">
        <f t="shared" si="0"/>
        <v>0.13999999999999968</v>
      </c>
      <c r="AE54" s="162">
        <f t="shared" si="1"/>
        <v>-8.9928057553956275E-3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4.7615999999999996</v>
      </c>
      <c r="T55" s="93" t="s">
        <v>108</v>
      </c>
      <c r="U55" s="88" t="s">
        <v>438</v>
      </c>
      <c r="W55" s="110">
        <v>42479</v>
      </c>
      <c r="X55" s="9">
        <v>5.46</v>
      </c>
      <c r="Y55" s="9">
        <v>5.68</v>
      </c>
      <c r="Z55" s="9">
        <v>5.46</v>
      </c>
      <c r="AA55" s="9">
        <v>5.68</v>
      </c>
      <c r="AB55" s="104">
        <v>16708600</v>
      </c>
      <c r="AC55" s="9">
        <v>5.56</v>
      </c>
      <c r="AD55" s="40">
        <f t="shared" si="0"/>
        <v>0.21999999999999975</v>
      </c>
      <c r="AE55" s="162">
        <f t="shared" si="1"/>
        <v>3.9252336448598157E-2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4.7119999999999997</v>
      </c>
      <c r="T56" s="93" t="s">
        <v>111</v>
      </c>
      <c r="U56" s="88" t="s">
        <v>130</v>
      </c>
      <c r="W56" s="110">
        <v>42478</v>
      </c>
      <c r="X56" s="9">
        <v>5.39</v>
      </c>
      <c r="Y56" s="9">
        <v>5.49</v>
      </c>
      <c r="Z56" s="9">
        <v>5.36</v>
      </c>
      <c r="AA56" s="9">
        <v>5.46</v>
      </c>
      <c r="AB56" s="104">
        <v>15790200</v>
      </c>
      <c r="AC56" s="9">
        <v>5.35</v>
      </c>
      <c r="AD56" s="40">
        <f t="shared" si="0"/>
        <v>0.12999999999999989</v>
      </c>
      <c r="AE56" s="162">
        <f t="shared" si="1"/>
        <v>9.4339622641508303E-3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4.6623999999999999</v>
      </c>
      <c r="T57" s="93" t="s">
        <v>112</v>
      </c>
      <c r="U57" s="88">
        <v>-0.45</v>
      </c>
      <c r="W57" s="110">
        <v>42475</v>
      </c>
      <c r="X57" s="9">
        <v>5.36</v>
      </c>
      <c r="Y57" s="9">
        <v>5.42</v>
      </c>
      <c r="Z57" s="9">
        <v>5.34</v>
      </c>
      <c r="AA57" s="9">
        <v>5.41</v>
      </c>
      <c r="AB57" s="104">
        <v>11075600</v>
      </c>
      <c r="AC57" s="9">
        <v>5.3</v>
      </c>
      <c r="AD57" s="40">
        <f t="shared" si="0"/>
        <v>8.0000000000000071E-2</v>
      </c>
      <c r="AE57" s="162">
        <f t="shared" si="1"/>
        <v>5.6925996204935103E-3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4.6128</v>
      </c>
      <c r="T58" s="93" t="s">
        <v>109</v>
      </c>
      <c r="U58" s="88" t="s">
        <v>439</v>
      </c>
      <c r="W58" s="110">
        <v>42474</v>
      </c>
      <c r="X58" s="9">
        <v>5.38</v>
      </c>
      <c r="Y58" s="9">
        <v>5.41</v>
      </c>
      <c r="Z58" s="9">
        <v>5.32</v>
      </c>
      <c r="AA58" s="9">
        <v>5.38</v>
      </c>
      <c r="AB58" s="104">
        <v>9092400</v>
      </c>
      <c r="AC58" s="9">
        <v>5.27</v>
      </c>
      <c r="AD58" s="40">
        <f t="shared" si="0"/>
        <v>8.9999999999999858E-2</v>
      </c>
      <c r="AE58" s="162">
        <f t="shared" si="1"/>
        <v>3.8095238095237072E-3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4.5632000000000001</v>
      </c>
      <c r="W59" s="110">
        <v>42473</v>
      </c>
      <c r="X59" s="9">
        <v>5.37</v>
      </c>
      <c r="Y59" s="9">
        <v>5.37</v>
      </c>
      <c r="Z59" s="9">
        <v>5.26</v>
      </c>
      <c r="AA59" s="9">
        <v>5.36</v>
      </c>
      <c r="AB59" s="104">
        <v>24201500</v>
      </c>
      <c r="AC59" s="9">
        <v>5.25</v>
      </c>
      <c r="AD59" s="40">
        <f t="shared" si="0"/>
        <v>0.11000000000000032</v>
      </c>
      <c r="AE59" s="162">
        <f t="shared" si="1"/>
        <v>3.8240917782026429E-3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4.5136000000000003</v>
      </c>
      <c r="W60" s="110">
        <v>42472</v>
      </c>
      <c r="X60" s="9">
        <v>5.27</v>
      </c>
      <c r="Y60" s="9">
        <v>5.4</v>
      </c>
      <c r="Z60" s="9">
        <v>5.21</v>
      </c>
      <c r="AA60" s="9">
        <v>5.34</v>
      </c>
      <c r="AB60" s="104">
        <v>13576700</v>
      </c>
      <c r="AC60" s="9">
        <v>5.23</v>
      </c>
      <c r="AD60" s="40">
        <f t="shared" si="0"/>
        <v>0.19000000000000039</v>
      </c>
      <c r="AE60" s="162">
        <f t="shared" si="1"/>
        <v>1.949317738791434E-2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4.4640000000000004</v>
      </c>
      <c r="W61" s="110">
        <v>42471</v>
      </c>
      <c r="X61" s="9">
        <v>5.25</v>
      </c>
      <c r="Y61" s="9">
        <v>5.3</v>
      </c>
      <c r="Z61" s="9">
        <v>5.18</v>
      </c>
      <c r="AA61" s="9">
        <v>5.24</v>
      </c>
      <c r="AB61" s="104">
        <v>15855800</v>
      </c>
      <c r="AC61" s="9">
        <v>5.13</v>
      </c>
      <c r="AD61" s="40">
        <f t="shared" si="0"/>
        <v>0.12000000000000011</v>
      </c>
      <c r="AE61" s="162">
        <f t="shared" si="1"/>
        <v>-1.9455252918287869E-3</v>
      </c>
    </row>
    <row r="62" spans="1:31" x14ac:dyDescent="0.25">
      <c r="W62" s="110">
        <v>42468</v>
      </c>
      <c r="X62" s="9">
        <v>5.4</v>
      </c>
      <c r="Y62" s="9">
        <v>5.41</v>
      </c>
      <c r="Z62" s="9">
        <v>5.23</v>
      </c>
      <c r="AA62" s="9">
        <v>5.25</v>
      </c>
      <c r="AB62" s="104">
        <v>18531300</v>
      </c>
      <c r="AC62" s="9">
        <v>5.14</v>
      </c>
      <c r="AD62" s="40">
        <f t="shared" si="0"/>
        <v>0.17999999999999972</v>
      </c>
      <c r="AE62" s="162">
        <f t="shared" si="1"/>
        <v>-1.7208413001912226E-2</v>
      </c>
    </row>
    <row r="63" spans="1:31" x14ac:dyDescent="0.25">
      <c r="W63" s="110">
        <v>42467</v>
      </c>
      <c r="X63" s="9">
        <v>5.31</v>
      </c>
      <c r="Y63" s="9">
        <v>5.46</v>
      </c>
      <c r="Z63" s="9">
        <v>5.3</v>
      </c>
      <c r="AA63" s="9">
        <v>5.34</v>
      </c>
      <c r="AB63" s="104">
        <v>37903000</v>
      </c>
      <c r="AC63" s="9">
        <v>5.23</v>
      </c>
      <c r="AD63" s="40">
        <f t="shared" si="0"/>
        <v>0.16000000000000014</v>
      </c>
      <c r="AE63" s="162">
        <f t="shared" si="1"/>
        <v>-3.8095238095237072E-3</v>
      </c>
    </row>
    <row r="64" spans="1:31" x14ac:dyDescent="0.25">
      <c r="W64" s="110">
        <v>42466</v>
      </c>
      <c r="X64" s="9">
        <v>5.23</v>
      </c>
      <c r="Y64" s="9">
        <v>5.38</v>
      </c>
      <c r="Z64" s="9">
        <v>5.21</v>
      </c>
      <c r="AA64" s="9">
        <v>5.36</v>
      </c>
      <c r="AB64" s="104">
        <v>11486900</v>
      </c>
      <c r="AC64" s="9">
        <v>5.25</v>
      </c>
      <c r="AD64" s="40">
        <f t="shared" si="0"/>
        <v>0.16999999999999993</v>
      </c>
      <c r="AE64" s="162">
        <f t="shared" si="1"/>
        <v>2.5390625E-2</v>
      </c>
    </row>
    <row r="65" spans="23:31" x14ac:dyDescent="0.25">
      <c r="W65" s="110">
        <v>42465</v>
      </c>
      <c r="X65" s="9">
        <v>5.4</v>
      </c>
      <c r="Y65" s="9">
        <v>5.43</v>
      </c>
      <c r="Z65" s="9">
        <v>5.22</v>
      </c>
      <c r="AA65" s="9">
        <v>5.23</v>
      </c>
      <c r="AB65" s="104">
        <v>14354800</v>
      </c>
      <c r="AC65" s="9">
        <v>5.12</v>
      </c>
      <c r="AD65" s="40">
        <f t="shared" si="0"/>
        <v>0.20999999999999996</v>
      </c>
      <c r="AE65" s="162">
        <f t="shared" si="1"/>
        <v>-3.5781544256120457E-2</v>
      </c>
    </row>
    <row r="66" spans="23:31" x14ac:dyDescent="0.25">
      <c r="W66" s="110">
        <v>42464</v>
      </c>
      <c r="X66" s="9">
        <v>5.5</v>
      </c>
      <c r="Y66" s="9">
        <v>5.52</v>
      </c>
      <c r="Z66" s="9">
        <v>5.39</v>
      </c>
      <c r="AA66" s="9">
        <v>5.42</v>
      </c>
      <c r="AB66" s="104">
        <v>13072700</v>
      </c>
      <c r="AC66" s="9">
        <v>5.31</v>
      </c>
      <c r="AD66" s="40">
        <f t="shared" si="0"/>
        <v>0.12999999999999989</v>
      </c>
      <c r="AE66" s="162">
        <f t="shared" si="1"/>
        <v>-9.3283582089553896E-3</v>
      </c>
    </row>
    <row r="67" spans="23:31" x14ac:dyDescent="0.25">
      <c r="W67" s="110">
        <v>42461</v>
      </c>
      <c r="X67" s="9">
        <v>5.55</v>
      </c>
      <c r="Y67" s="9">
        <v>5.59</v>
      </c>
      <c r="Z67" s="9">
        <v>5.41</v>
      </c>
      <c r="AA67" s="9">
        <v>5.47</v>
      </c>
      <c r="AB67" s="104">
        <v>17361100</v>
      </c>
      <c r="AC67" s="9">
        <v>5.36</v>
      </c>
      <c r="AD67" s="40">
        <f>Y67-Z67</f>
        <v>0.17999999999999972</v>
      </c>
      <c r="AE67" s="162">
        <f>AC67/AC68-1</f>
        <v>-2.1897810218978075E-2</v>
      </c>
    </row>
    <row r="68" spans="23:31" x14ac:dyDescent="0.25">
      <c r="W68" s="110">
        <v>42460</v>
      </c>
      <c r="X68" s="9">
        <v>5.66</v>
      </c>
      <c r="Y68" s="9">
        <v>5.72</v>
      </c>
      <c r="Z68" s="9">
        <v>5.59</v>
      </c>
      <c r="AA68" s="9">
        <v>5.59</v>
      </c>
      <c r="AB68" s="104">
        <v>23381800</v>
      </c>
      <c r="AC68" s="9">
        <v>5.48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42552</v>
      </c>
      <c r="X2" s="10">
        <v>83.15</v>
      </c>
      <c r="Y2" s="10">
        <v>85.3</v>
      </c>
      <c r="Z2" s="10">
        <v>82.75</v>
      </c>
      <c r="AA2" s="10">
        <v>84.86</v>
      </c>
      <c r="AB2" s="95">
        <v>8245600</v>
      </c>
      <c r="AC2" s="10">
        <v>84.86</v>
      </c>
      <c r="AD2" s="40">
        <f>Y2-Z2</f>
        <v>2.5499999999999972</v>
      </c>
      <c r="AE2" s="162">
        <f>AC2/AC3-1</f>
        <v>1.7262047470630426E-2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41">
        <f>(F18-K18-M18)/Q2</f>
        <v>89.084800000000001</v>
      </c>
      <c r="W3" s="133">
        <v>42551</v>
      </c>
      <c r="X3" s="10">
        <v>82.27</v>
      </c>
      <c r="Y3" s="10">
        <v>83.42</v>
      </c>
      <c r="Z3" s="10">
        <v>81.53</v>
      </c>
      <c r="AA3" s="10">
        <v>83.42</v>
      </c>
      <c r="AB3" s="95">
        <v>9706500</v>
      </c>
      <c r="AC3" s="10">
        <v>83.42</v>
      </c>
      <c r="AD3" s="40">
        <f t="shared" ref="AD3:AD66" si="1">Y3-Z3</f>
        <v>1.8900000000000006</v>
      </c>
      <c r="AE3" s="162">
        <f t="shared" ref="AE3:AE66" si="2">AC3/AC4-1</f>
        <v>1.3978363923666137E-2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84.86</v>
      </c>
      <c r="W4" s="133">
        <v>42550</v>
      </c>
      <c r="X4" s="10">
        <v>83.39</v>
      </c>
      <c r="Y4" s="10">
        <v>83.46</v>
      </c>
      <c r="Z4" s="10">
        <v>81.75</v>
      </c>
      <c r="AA4" s="10">
        <v>82.27</v>
      </c>
      <c r="AB4" s="95">
        <v>10452600</v>
      </c>
      <c r="AC4" s="10">
        <v>82.27</v>
      </c>
      <c r="AD4" s="40">
        <f t="shared" si="1"/>
        <v>1.7099999999999937</v>
      </c>
      <c r="AE4" s="162">
        <f t="shared" si="2"/>
        <v>-4.8596768314912442E-4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8486</v>
      </c>
      <c r="T5" s="1"/>
      <c r="W5" s="133">
        <v>42549</v>
      </c>
      <c r="X5" s="10">
        <v>79.67</v>
      </c>
      <c r="Y5" s="10">
        <v>82.42</v>
      </c>
      <c r="Z5" s="10">
        <v>79.45</v>
      </c>
      <c r="AA5" s="10">
        <v>82.31</v>
      </c>
      <c r="AB5" s="95">
        <v>14751000</v>
      </c>
      <c r="AC5" s="10">
        <v>82.31</v>
      </c>
      <c r="AD5" s="40">
        <f t="shared" si="1"/>
        <v>2.9699999999999989</v>
      </c>
      <c r="AE5" s="162">
        <f t="shared" si="2"/>
        <v>5.1884984025559078E-2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340</v>
      </c>
      <c r="O6" s="11" t="s">
        <v>64</v>
      </c>
      <c r="Q6" s="2">
        <f>Q3*Q2</f>
        <v>8908.48</v>
      </c>
      <c r="W6" s="133">
        <v>42548</v>
      </c>
      <c r="X6" s="10">
        <v>79.900000000000006</v>
      </c>
      <c r="Y6" s="10">
        <v>80.47</v>
      </c>
      <c r="Z6" s="10">
        <v>77.92</v>
      </c>
      <c r="AA6" s="10">
        <v>78.25</v>
      </c>
      <c r="AB6" s="95">
        <v>11724000</v>
      </c>
      <c r="AC6" s="10">
        <v>78.25</v>
      </c>
      <c r="AD6" s="40">
        <f t="shared" si="1"/>
        <v>2.5499999999999972</v>
      </c>
      <c r="AE6" s="162">
        <f t="shared" si="2"/>
        <v>-2.7587920964334489E-2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7"/>
      <c r="I7" s="7"/>
      <c r="J7" s="7"/>
      <c r="K7" s="7"/>
      <c r="O7" s="11" t="s">
        <v>193</v>
      </c>
      <c r="Q7" s="2">
        <f>Q10+Q8</f>
        <v>-422.47999999999956</v>
      </c>
      <c r="R7" s="195"/>
      <c r="W7" s="133">
        <v>42545</v>
      </c>
      <c r="X7" s="10">
        <v>81.17</v>
      </c>
      <c r="Y7" s="10">
        <v>82.25</v>
      </c>
      <c r="Z7" s="10">
        <v>80.22</v>
      </c>
      <c r="AA7" s="10">
        <v>80.47</v>
      </c>
      <c r="AB7" s="95">
        <v>12438000</v>
      </c>
      <c r="AC7" s="10">
        <v>80.47</v>
      </c>
      <c r="AD7" s="40">
        <f t="shared" si="1"/>
        <v>2.0300000000000011</v>
      </c>
      <c r="AE7" s="162">
        <f t="shared" si="2"/>
        <v>-3.4784694734317001E-2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82"/>
      <c r="I8" s="7"/>
      <c r="J8" s="7"/>
      <c r="K8" s="7"/>
      <c r="O8" s="11" t="s">
        <v>197</v>
      </c>
      <c r="P8" s="34"/>
      <c r="Q8" s="2">
        <f>K18+M18-F18+Q2*Q4</f>
        <v>-422.47999999999956</v>
      </c>
      <c r="T8" s="1"/>
      <c r="W8" s="133">
        <v>42544</v>
      </c>
      <c r="X8" s="10">
        <v>83.29</v>
      </c>
      <c r="Y8" s="10">
        <v>83.58</v>
      </c>
      <c r="Z8" s="10">
        <v>82.54</v>
      </c>
      <c r="AA8" s="10">
        <v>83.37</v>
      </c>
      <c r="AB8" s="95">
        <v>5844000</v>
      </c>
      <c r="AC8" s="10">
        <v>83.37</v>
      </c>
      <c r="AD8" s="40">
        <f t="shared" si="1"/>
        <v>1.039999999999992</v>
      </c>
      <c r="AE8" s="162">
        <f t="shared" si="2"/>
        <v>1.1158277744087286E-2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H9" s="7"/>
      <c r="I9" s="7"/>
      <c r="J9" s="7"/>
      <c r="K9" s="7"/>
      <c r="O9" s="11" t="s">
        <v>253</v>
      </c>
      <c r="Q9" s="138">
        <f>IF(Q2=0, 0, Q8/Q6)</f>
        <v>-4.7424476453895567E-2</v>
      </c>
      <c r="W9" s="133">
        <v>42543</v>
      </c>
      <c r="X9" s="10">
        <v>81.56</v>
      </c>
      <c r="Y9" s="10">
        <v>83.79</v>
      </c>
      <c r="Z9" s="10">
        <v>81.56</v>
      </c>
      <c r="AA9" s="10">
        <v>82.45</v>
      </c>
      <c r="AB9" s="95">
        <v>10069600</v>
      </c>
      <c r="AC9" s="10">
        <v>82.45</v>
      </c>
      <c r="AD9" s="40">
        <f t="shared" si="1"/>
        <v>2.230000000000004</v>
      </c>
      <c r="AE9" s="162">
        <f t="shared" si="2"/>
        <v>8.0694461425601105E-3</v>
      </c>
    </row>
    <row r="10" spans="1:40" x14ac:dyDescent="0.25">
      <c r="A10" s="444" t="s">
        <v>258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H10" s="7"/>
      <c r="I10" s="7"/>
      <c r="J10" s="7"/>
      <c r="K10" s="7"/>
      <c r="O10" s="11" t="s">
        <v>252</v>
      </c>
      <c r="P10" s="34"/>
      <c r="Q10" s="2">
        <f>M49</f>
        <v>0</v>
      </c>
      <c r="W10" s="133">
        <v>42542</v>
      </c>
      <c r="X10" s="10">
        <v>83.35</v>
      </c>
      <c r="Y10" s="10">
        <v>83.44</v>
      </c>
      <c r="Z10" s="10">
        <v>81.430000000000007</v>
      </c>
      <c r="AA10" s="10">
        <v>81.790000000000006</v>
      </c>
      <c r="AB10" s="95">
        <v>8412000</v>
      </c>
      <c r="AC10" s="10">
        <v>81.790000000000006</v>
      </c>
      <c r="AD10" s="40">
        <f t="shared" si="1"/>
        <v>2.0099999999999909</v>
      </c>
      <c r="AE10" s="162">
        <f t="shared" si="2"/>
        <v>-1.4459573442583307E-2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H11" s="7"/>
      <c r="I11" s="7"/>
      <c r="J11" s="7"/>
      <c r="K11" s="7"/>
      <c r="N11" s="5"/>
      <c r="O11" s="11" t="s">
        <v>186</v>
      </c>
      <c r="P11" s="34"/>
      <c r="Q11" s="138">
        <f>VALUE(TRIM(CLEAN(MID(U58, FIND("(", U58)+1, 5))))</f>
        <v>2.2800000000000001E-2</v>
      </c>
      <c r="W11" s="133">
        <v>42541</v>
      </c>
      <c r="X11" s="10">
        <v>83.26</v>
      </c>
      <c r="Y11" s="10">
        <v>84.12</v>
      </c>
      <c r="Z11" s="10">
        <v>82.9</v>
      </c>
      <c r="AA11" s="10">
        <v>82.99</v>
      </c>
      <c r="AB11" s="95">
        <v>6951800</v>
      </c>
      <c r="AC11" s="10">
        <v>82.99</v>
      </c>
      <c r="AD11" s="40">
        <f t="shared" si="1"/>
        <v>1.2199999999999989</v>
      </c>
      <c r="AE11" s="162">
        <f t="shared" si="2"/>
        <v>4.1137326073803493E-3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1">
        <v>42552</v>
      </c>
      <c r="H12" s="82">
        <v>100</v>
      </c>
      <c r="I12" s="44">
        <v>83.74</v>
      </c>
      <c r="J12" s="44">
        <v>0.18</v>
      </c>
      <c r="K12" s="44">
        <f>I12*H12-J12</f>
        <v>8373.82</v>
      </c>
      <c r="N12" s="5"/>
      <c r="W12" s="133">
        <v>42538</v>
      </c>
      <c r="X12" s="10">
        <v>83.68</v>
      </c>
      <c r="Y12" s="10">
        <v>84.17</v>
      </c>
      <c r="Z12" s="10">
        <v>82.53</v>
      </c>
      <c r="AA12" s="10">
        <v>82.65</v>
      </c>
      <c r="AB12" s="95">
        <v>15951300</v>
      </c>
      <c r="AC12" s="10">
        <v>82.65</v>
      </c>
      <c r="AD12" s="40">
        <f t="shared" si="1"/>
        <v>1.6400000000000006</v>
      </c>
      <c r="AE12" s="162">
        <f t="shared" si="2"/>
        <v>-1.0298167884085774E-2</v>
      </c>
    </row>
    <row r="13" spans="1:40" x14ac:dyDescent="0.25">
      <c r="C13" s="4"/>
      <c r="W13" s="133">
        <v>42537</v>
      </c>
      <c r="X13" s="10">
        <v>82.78</v>
      </c>
      <c r="Y13" s="10">
        <v>83.7</v>
      </c>
      <c r="Z13" s="10">
        <v>82.23</v>
      </c>
      <c r="AA13" s="10">
        <v>83.51</v>
      </c>
      <c r="AB13" s="95">
        <v>6172200</v>
      </c>
      <c r="AC13" s="10">
        <v>83.51</v>
      </c>
      <c r="AD13" s="40">
        <f t="shared" si="1"/>
        <v>1.4699999999999989</v>
      </c>
      <c r="AE13" s="162">
        <f t="shared" si="2"/>
        <v>5.6599229287090935E-3</v>
      </c>
    </row>
    <row r="14" spans="1:40" x14ac:dyDescent="0.25">
      <c r="W14" s="133">
        <v>42536</v>
      </c>
      <c r="X14" s="10">
        <v>84.05</v>
      </c>
      <c r="Y14" s="10">
        <v>84.44</v>
      </c>
      <c r="Z14" s="10">
        <v>82.97</v>
      </c>
      <c r="AA14" s="10">
        <v>83.04</v>
      </c>
      <c r="AB14" s="95">
        <v>7416100</v>
      </c>
      <c r="AC14" s="10">
        <v>83.04</v>
      </c>
      <c r="AD14" s="40">
        <f t="shared" si="1"/>
        <v>1.4699999999999989</v>
      </c>
      <c r="AE14" s="162">
        <f t="shared" si="2"/>
        <v>-6.3419887519443607E-3</v>
      </c>
    </row>
    <row r="15" spans="1:40" x14ac:dyDescent="0.25">
      <c r="W15" s="133">
        <v>42535</v>
      </c>
      <c r="X15" s="10">
        <v>83.5</v>
      </c>
      <c r="Y15" s="10">
        <v>84.56</v>
      </c>
      <c r="Z15" s="10">
        <v>82.77</v>
      </c>
      <c r="AA15" s="10">
        <v>83.57</v>
      </c>
      <c r="AB15" s="95">
        <v>7488700</v>
      </c>
      <c r="AC15" s="10">
        <v>83.57</v>
      </c>
      <c r="AD15" s="40">
        <f t="shared" si="1"/>
        <v>1.7900000000000063</v>
      </c>
      <c r="AE15" s="162" t="e">
        <f t="shared" si="2"/>
        <v>#DIV/0!</v>
      </c>
    </row>
    <row r="16" spans="1:40" x14ac:dyDescent="0.25">
      <c r="W16" s="133">
        <v>42535</v>
      </c>
      <c r="X16" s="10" t="s">
        <v>299</v>
      </c>
      <c r="Y16" s="10"/>
      <c r="Z16" s="10"/>
      <c r="AA16" s="10"/>
      <c r="AB16" s="95"/>
      <c r="AC16" s="10"/>
      <c r="AD16" s="40">
        <f t="shared" si="1"/>
        <v>0</v>
      </c>
      <c r="AE16" s="162">
        <f t="shared" si="2"/>
        <v>-1</v>
      </c>
    </row>
    <row r="17" spans="1:31" x14ac:dyDescent="0.25">
      <c r="C17" s="4"/>
      <c r="D17" s="3"/>
      <c r="E17" s="3"/>
      <c r="F17" s="3"/>
      <c r="H17" s="72"/>
      <c r="W17" s="133">
        <v>42534</v>
      </c>
      <c r="X17" s="10">
        <v>84.03</v>
      </c>
      <c r="Y17" s="10">
        <v>84.81</v>
      </c>
      <c r="Z17" s="10">
        <v>83.9</v>
      </c>
      <c r="AA17" s="10">
        <v>83.98</v>
      </c>
      <c r="AB17" s="95">
        <v>8194100</v>
      </c>
      <c r="AC17" s="10">
        <v>83.51</v>
      </c>
      <c r="AD17" s="40">
        <f t="shared" si="1"/>
        <v>0.90999999999999659</v>
      </c>
      <c r="AE17" s="162">
        <f t="shared" si="2"/>
        <v>-5.5965706120504333E-3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42531</v>
      </c>
      <c r="X18" s="10">
        <v>84.98</v>
      </c>
      <c r="Y18" s="10">
        <v>85.17</v>
      </c>
      <c r="Z18" s="10">
        <v>84.08</v>
      </c>
      <c r="AA18" s="10">
        <v>84.45</v>
      </c>
      <c r="AB18" s="95">
        <v>8075200</v>
      </c>
      <c r="AC18" s="10">
        <v>83.98</v>
      </c>
      <c r="AD18" s="40">
        <f t="shared" si="1"/>
        <v>1.0900000000000034</v>
      </c>
      <c r="AE18" s="162">
        <f t="shared" si="2"/>
        <v>-1.5359362176105118E-2</v>
      </c>
    </row>
    <row r="19" spans="1:31" ht="15.75" thickBot="1" x14ac:dyDescent="0.3">
      <c r="A19" s="375" t="s">
        <v>211</v>
      </c>
      <c r="B19" s="376"/>
      <c r="C19" s="377">
        <f>SumByColor($A$19,C2:C17)</f>
        <v>175</v>
      </c>
      <c r="D19" s="377"/>
      <c r="E19" s="377"/>
      <c r="F19" s="378">
        <f>SumByColor($A$19,F2:F17)</f>
        <v>15264</v>
      </c>
      <c r="G19" s="377"/>
      <c r="H19" s="377">
        <f>SumByColor($A$19,H2:H17)</f>
        <v>175</v>
      </c>
      <c r="I19" s="377"/>
      <c r="J19" s="377"/>
      <c r="K19" s="378">
        <f>SumByColor($A$19,K2:K17)</f>
        <v>15620</v>
      </c>
      <c r="L19" s="377"/>
      <c r="M19" s="378">
        <f t="shared" ref="M19" si="3">SumByColor($A$19,M2:M17)</f>
        <v>0</v>
      </c>
      <c r="W19" s="133">
        <v>42530</v>
      </c>
      <c r="X19" s="10">
        <v>86.92</v>
      </c>
      <c r="Y19" s="10">
        <v>87.25</v>
      </c>
      <c r="Z19" s="10">
        <v>85.65</v>
      </c>
      <c r="AA19" s="10">
        <v>85.77</v>
      </c>
      <c r="AB19" s="95">
        <v>8083700</v>
      </c>
      <c r="AC19" s="10">
        <v>85.29</v>
      </c>
      <c r="AD19" s="40">
        <f t="shared" si="1"/>
        <v>1.5999999999999943</v>
      </c>
      <c r="AE19" s="162">
        <f t="shared" si="2"/>
        <v>-1.8865754054986805E-2</v>
      </c>
    </row>
    <row r="20" spans="1:31" x14ac:dyDescent="0.25">
      <c r="W20" s="133">
        <v>42529</v>
      </c>
      <c r="X20" s="10">
        <v>87.52</v>
      </c>
      <c r="Y20" s="10">
        <v>88.09</v>
      </c>
      <c r="Z20" s="10">
        <v>86.82</v>
      </c>
      <c r="AA20" s="10">
        <v>87.42</v>
      </c>
      <c r="AB20" s="95">
        <v>7331600</v>
      </c>
      <c r="AC20" s="10">
        <v>86.93</v>
      </c>
      <c r="AD20" s="40">
        <f t="shared" si="1"/>
        <v>1.2700000000000102</v>
      </c>
      <c r="AE20" s="162">
        <f t="shared" si="2"/>
        <v>-9.1943454775311739E-4</v>
      </c>
    </row>
    <row r="21" spans="1:31" x14ac:dyDescent="0.25">
      <c r="W21" s="133">
        <v>42528</v>
      </c>
      <c r="X21" s="10">
        <v>87.54</v>
      </c>
      <c r="Y21" s="10">
        <v>88.24</v>
      </c>
      <c r="Z21" s="10">
        <v>86.9</v>
      </c>
      <c r="AA21" s="10">
        <v>87.5</v>
      </c>
      <c r="AB21" s="95">
        <v>7923800</v>
      </c>
      <c r="AC21" s="10">
        <v>87.01</v>
      </c>
      <c r="AD21" s="40">
        <f t="shared" si="1"/>
        <v>1.3399999999999892</v>
      </c>
      <c r="AE21" s="162">
        <f t="shared" si="2"/>
        <v>-1.147973826196691E-3</v>
      </c>
    </row>
    <row r="22" spans="1:31" x14ac:dyDescent="0.25">
      <c r="W22" s="133">
        <v>42527</v>
      </c>
      <c r="X22" s="10">
        <v>86.17</v>
      </c>
      <c r="Y22" s="10">
        <v>87.87</v>
      </c>
      <c r="Z22" s="10">
        <v>86.1</v>
      </c>
      <c r="AA22" s="10">
        <v>87.6</v>
      </c>
      <c r="AB22" s="95">
        <v>8596700</v>
      </c>
      <c r="AC22" s="10">
        <v>87.11</v>
      </c>
      <c r="AD22" s="40">
        <f t="shared" si="1"/>
        <v>1.7700000000000102</v>
      </c>
      <c r="AE22" s="162">
        <f t="shared" si="2"/>
        <v>1.6808684486985026E-2</v>
      </c>
    </row>
    <row r="23" spans="1:31" x14ac:dyDescent="0.25">
      <c r="W23" s="133">
        <v>42524</v>
      </c>
      <c r="X23" s="10">
        <v>86.85</v>
      </c>
      <c r="Y23" s="10">
        <v>86.98</v>
      </c>
      <c r="Z23" s="10">
        <v>85.55</v>
      </c>
      <c r="AA23" s="10">
        <v>86.15</v>
      </c>
      <c r="AB23" s="95">
        <v>7443800</v>
      </c>
      <c r="AC23" s="10">
        <v>85.67</v>
      </c>
      <c r="AD23" s="40">
        <f t="shared" si="1"/>
        <v>1.4300000000000068</v>
      </c>
      <c r="AE23" s="162">
        <f t="shared" si="2"/>
        <v>-6.4942595384437363E-3</v>
      </c>
    </row>
    <row r="24" spans="1:31" x14ac:dyDescent="0.25">
      <c r="W24" s="133">
        <v>42523</v>
      </c>
      <c r="X24" s="10">
        <v>86.69</v>
      </c>
      <c r="Y24" s="10">
        <v>87.07</v>
      </c>
      <c r="Z24" s="10">
        <v>85.86</v>
      </c>
      <c r="AA24" s="10">
        <v>86.72</v>
      </c>
      <c r="AB24" s="95">
        <v>7281100</v>
      </c>
      <c r="AC24" s="10">
        <v>86.23</v>
      </c>
      <c r="AD24" s="40">
        <f t="shared" si="1"/>
        <v>1.2099999999999937</v>
      </c>
      <c r="AE24" s="162">
        <f t="shared" si="2"/>
        <v>1.5098722415796129E-3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42522</v>
      </c>
      <c r="X25" s="10">
        <v>87.23</v>
      </c>
      <c r="Y25" s="10">
        <v>87.3</v>
      </c>
      <c r="Z25" s="10">
        <v>86.31</v>
      </c>
      <c r="AA25" s="10">
        <v>86.58</v>
      </c>
      <c r="AB25" s="95">
        <v>7451800</v>
      </c>
      <c r="AC25" s="10">
        <v>86.1</v>
      </c>
      <c r="AD25" s="40">
        <f t="shared" si="1"/>
        <v>0.98999999999999488</v>
      </c>
      <c r="AE25" s="162">
        <f t="shared" si="2"/>
        <v>-5.4291324939355068E-3</v>
      </c>
    </row>
    <row r="26" spans="1:31" x14ac:dyDescent="0.25">
      <c r="A26" s="8"/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02" t="s">
        <v>88</v>
      </c>
      <c r="I26" s="202" t="s">
        <v>161</v>
      </c>
      <c r="J26" s="8"/>
      <c r="K26" s="8"/>
      <c r="L26" s="8"/>
      <c r="M26" s="8"/>
      <c r="W26" s="133">
        <v>42521</v>
      </c>
      <c r="X26" s="10">
        <v>86.4</v>
      </c>
      <c r="Y26" s="10">
        <v>87.23</v>
      </c>
      <c r="Z26" s="10">
        <v>86.05</v>
      </c>
      <c r="AA26" s="10">
        <v>87.06</v>
      </c>
      <c r="AB26" s="95">
        <v>12517800</v>
      </c>
      <c r="AC26" s="10">
        <v>86.57</v>
      </c>
      <c r="AD26" s="40">
        <f t="shared" si="1"/>
        <v>1.1800000000000068</v>
      </c>
      <c r="AE26" s="162">
        <f t="shared" si="2"/>
        <v>1.4412936489336614E-2</v>
      </c>
    </row>
    <row r="27" spans="1:31" x14ac:dyDescent="0.25">
      <c r="B27" s="200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42">
        <f>(E27-D27)/D27</f>
        <v>8.5714285714285618E-2</v>
      </c>
      <c r="I27" s="370"/>
      <c r="W27" s="133">
        <v>42517</v>
      </c>
      <c r="X27" s="10">
        <v>85.82</v>
      </c>
      <c r="Y27" s="10">
        <v>86.02</v>
      </c>
      <c r="Z27" s="10">
        <v>85.2</v>
      </c>
      <c r="AA27" s="10">
        <v>85.82</v>
      </c>
      <c r="AB27" s="95">
        <v>6125900</v>
      </c>
      <c r="AC27" s="10">
        <v>85.34</v>
      </c>
      <c r="AD27" s="40">
        <f t="shared" si="1"/>
        <v>0.81999999999999318</v>
      </c>
      <c r="AE27" s="162">
        <f t="shared" si="2"/>
        <v>6.2492630586015174E-3</v>
      </c>
    </row>
    <row r="28" spans="1:31" x14ac:dyDescent="0.25">
      <c r="B28" s="200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42">
        <f t="shared" ref="H28:H36" si="6">(E28-D28)/D28</f>
        <v>4.070450097847355E-2</v>
      </c>
      <c r="I28" s="370"/>
      <c r="W28" s="133">
        <v>42516</v>
      </c>
      <c r="X28" s="10">
        <v>86.44</v>
      </c>
      <c r="Y28" s="10">
        <v>86.5</v>
      </c>
      <c r="Z28" s="10">
        <v>85.05</v>
      </c>
      <c r="AA28" s="10">
        <v>85.29</v>
      </c>
      <c r="AB28" s="95">
        <v>8126000</v>
      </c>
      <c r="AC28" s="10">
        <v>84.81</v>
      </c>
      <c r="AD28" s="40">
        <f t="shared" si="1"/>
        <v>1.4500000000000028</v>
      </c>
      <c r="AE28" s="162">
        <f t="shared" si="2"/>
        <v>-1.4181099616412896E-2</v>
      </c>
    </row>
    <row r="29" spans="1:31" x14ac:dyDescent="0.25">
      <c r="B29" s="200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42">
        <f t="shared" si="6"/>
        <v>-2.1232876712328784E-2</v>
      </c>
      <c r="I29" s="370"/>
      <c r="W29" s="133">
        <v>42515</v>
      </c>
      <c r="X29" s="10">
        <v>86.8</v>
      </c>
      <c r="Y29" s="10">
        <v>87</v>
      </c>
      <c r="Z29" s="10">
        <v>85.7</v>
      </c>
      <c r="AA29" s="10">
        <v>86.51</v>
      </c>
      <c r="AB29" s="95">
        <v>11621400</v>
      </c>
      <c r="AC29" s="10">
        <v>86.03</v>
      </c>
      <c r="AD29" s="40">
        <f t="shared" si="1"/>
        <v>1.2999999999999972</v>
      </c>
      <c r="AE29" s="162">
        <f t="shared" si="2"/>
        <v>3.3823186377421877E-3</v>
      </c>
    </row>
    <row r="30" spans="1:31" x14ac:dyDescent="0.25">
      <c r="B30" s="200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42">
        <f t="shared" si="6"/>
        <v>6.4579256360077939E-3</v>
      </c>
      <c r="I30" s="370"/>
      <c r="W30" s="133">
        <v>42514</v>
      </c>
      <c r="X30" s="10">
        <v>83.78</v>
      </c>
      <c r="Y30" s="10">
        <v>86.44</v>
      </c>
      <c r="Z30" s="10">
        <v>83.71</v>
      </c>
      <c r="AA30" s="10">
        <v>86.22</v>
      </c>
      <c r="AB30" s="95">
        <v>13171300</v>
      </c>
      <c r="AC30" s="10">
        <v>85.74</v>
      </c>
      <c r="AD30" s="40">
        <f t="shared" si="1"/>
        <v>2.730000000000004</v>
      </c>
      <c r="AE30" s="162">
        <f t="shared" si="2"/>
        <v>3.4757422157856599E-2</v>
      </c>
    </row>
    <row r="31" spans="1:31" x14ac:dyDescent="0.25">
      <c r="B31" s="200">
        <v>42376</v>
      </c>
      <c r="C31" s="473">
        <v>50</v>
      </c>
      <c r="D31" s="479">
        <v>99.13</v>
      </c>
      <c r="E31" s="353">
        <v>96.25</v>
      </c>
      <c r="F31" s="40">
        <f t="shared" si="4"/>
        <v>-143.99999999999977</v>
      </c>
      <c r="G31" s="40">
        <f t="shared" si="5"/>
        <v>4956.5</v>
      </c>
      <c r="H31" s="242">
        <f t="shared" si="6"/>
        <v>-2.9052759003328918E-2</v>
      </c>
      <c r="I31" s="370"/>
      <c r="W31" s="133">
        <v>42513</v>
      </c>
      <c r="X31" s="10">
        <v>83.02</v>
      </c>
      <c r="Y31" s="10">
        <v>84.03</v>
      </c>
      <c r="Z31" s="10">
        <v>82.25</v>
      </c>
      <c r="AA31" s="10">
        <v>83.33</v>
      </c>
      <c r="AB31" s="95">
        <v>7782700</v>
      </c>
      <c r="AC31" s="10">
        <v>82.86</v>
      </c>
      <c r="AD31" s="40">
        <f t="shared" si="1"/>
        <v>1.7800000000000011</v>
      </c>
      <c r="AE31" s="162">
        <f t="shared" si="2"/>
        <v>8.2745193477731238E-3</v>
      </c>
    </row>
    <row r="32" spans="1:31" x14ac:dyDescent="0.25">
      <c r="B32" s="200">
        <v>42402</v>
      </c>
      <c r="C32" s="296">
        <v>60</v>
      </c>
      <c r="D32" s="353">
        <v>96.37</v>
      </c>
      <c r="E32" s="353">
        <v>82.71</v>
      </c>
      <c r="F32" s="40">
        <f t="shared" si="4"/>
        <v>-819.60000000000059</v>
      </c>
      <c r="G32" s="40">
        <f t="shared" si="5"/>
        <v>5782.2000000000007</v>
      </c>
      <c r="H32" s="242">
        <f t="shared" si="6"/>
        <v>-0.14174535643872585</v>
      </c>
      <c r="I32" s="370"/>
      <c r="W32" s="133">
        <v>42510</v>
      </c>
      <c r="X32" s="10">
        <v>82.17</v>
      </c>
      <c r="Y32" s="10">
        <v>83.08</v>
      </c>
      <c r="Z32" s="10">
        <v>82.07</v>
      </c>
      <c r="AA32" s="10">
        <v>82.64</v>
      </c>
      <c r="AB32" s="95">
        <v>7953000</v>
      </c>
      <c r="AC32" s="10">
        <v>82.18</v>
      </c>
      <c r="AD32" s="40">
        <f t="shared" si="1"/>
        <v>1.0100000000000051</v>
      </c>
      <c r="AE32" s="162">
        <f t="shared" si="2"/>
        <v>6.1214495592556428E-3</v>
      </c>
    </row>
    <row r="33" spans="2:31" x14ac:dyDescent="0.25">
      <c r="B33" s="200">
        <v>42409</v>
      </c>
      <c r="C33" s="296">
        <v>50</v>
      </c>
      <c r="D33" s="353">
        <v>98.03</v>
      </c>
      <c r="E33" s="353">
        <v>87.25</v>
      </c>
      <c r="F33" s="40">
        <f t="shared" si="4"/>
        <v>-539</v>
      </c>
      <c r="G33" s="40">
        <f t="shared" si="5"/>
        <v>4901.5</v>
      </c>
      <c r="H33" s="242">
        <f t="shared" si="6"/>
        <v>-0.10996633683566256</v>
      </c>
      <c r="I33" s="370"/>
      <c r="W33" s="133">
        <v>42509</v>
      </c>
      <c r="X33" s="10">
        <v>82.31</v>
      </c>
      <c r="Y33" s="10">
        <v>82.59</v>
      </c>
      <c r="Z33" s="10">
        <v>81.28</v>
      </c>
      <c r="AA33" s="10">
        <v>82.14</v>
      </c>
      <c r="AB33" s="95">
        <v>9272400</v>
      </c>
      <c r="AC33" s="10">
        <v>81.680000000000007</v>
      </c>
      <c r="AD33" s="40">
        <f t="shared" si="1"/>
        <v>1.3100000000000023</v>
      </c>
      <c r="AE33" s="162">
        <f t="shared" si="2"/>
        <v>-8.9784033001697461E-3</v>
      </c>
    </row>
    <row r="34" spans="2:31" x14ac:dyDescent="0.25">
      <c r="B34" s="200">
        <v>42426</v>
      </c>
      <c r="C34" s="296">
        <v>70</v>
      </c>
      <c r="D34" s="353">
        <v>95.18</v>
      </c>
      <c r="E34" s="353">
        <v>88.03</v>
      </c>
      <c r="F34" s="40">
        <f t="shared" si="4"/>
        <v>-500.5000000000004</v>
      </c>
      <c r="G34" s="40">
        <f t="shared" si="5"/>
        <v>6662.6</v>
      </c>
      <c r="H34" s="243">
        <f t="shared" si="6"/>
        <v>-7.5120823702458553E-2</v>
      </c>
      <c r="I34" s="371"/>
      <c r="W34" s="133">
        <v>42508</v>
      </c>
      <c r="X34" s="10">
        <v>82.74</v>
      </c>
      <c r="Y34" s="10">
        <v>83.44</v>
      </c>
      <c r="Z34" s="10">
        <v>82.33</v>
      </c>
      <c r="AA34" s="10">
        <v>82.88</v>
      </c>
      <c r="AB34" s="95">
        <v>7498300</v>
      </c>
      <c r="AC34" s="10">
        <v>82.42</v>
      </c>
      <c r="AD34" s="40">
        <f t="shared" si="1"/>
        <v>1.1099999999999994</v>
      </c>
      <c r="AE34" s="162">
        <f t="shared" si="2"/>
        <v>1.458080194410849E-3</v>
      </c>
    </row>
    <row r="35" spans="2:31" x14ac:dyDescent="0.25">
      <c r="B35" s="200">
        <v>42430</v>
      </c>
      <c r="C35" s="296">
        <v>70</v>
      </c>
      <c r="D35" s="353">
        <v>95.18</v>
      </c>
      <c r="E35" s="353">
        <v>89.69</v>
      </c>
      <c r="F35" s="40">
        <f t="shared" si="4"/>
        <v>-384.30000000000064</v>
      </c>
      <c r="G35" s="40">
        <f t="shared" si="5"/>
        <v>6662.6</v>
      </c>
      <c r="H35" s="243">
        <f t="shared" si="6"/>
        <v>-5.7680184912796896E-2</v>
      </c>
      <c r="I35" s="371"/>
      <c r="W35" s="133">
        <v>42507</v>
      </c>
      <c r="X35" s="10">
        <v>83.5</v>
      </c>
      <c r="Y35" s="10">
        <v>83.74</v>
      </c>
      <c r="Z35" s="10">
        <v>82.45</v>
      </c>
      <c r="AA35" s="10">
        <v>82.76</v>
      </c>
      <c r="AB35" s="95">
        <v>8379200</v>
      </c>
      <c r="AC35" s="10">
        <v>82.3</v>
      </c>
      <c r="AD35" s="40">
        <f t="shared" si="1"/>
        <v>1.289999999999992</v>
      </c>
      <c r="AE35" s="162">
        <f t="shared" si="2"/>
        <v>-1.0103439980755358E-2</v>
      </c>
    </row>
    <row r="36" spans="2:31" x14ac:dyDescent="0.25">
      <c r="B36" s="200">
        <v>42431</v>
      </c>
      <c r="C36" s="296">
        <v>70</v>
      </c>
      <c r="D36" s="353">
        <v>95.18</v>
      </c>
      <c r="E36" s="353">
        <v>88.8</v>
      </c>
      <c r="F36" s="40">
        <f t="shared" si="4"/>
        <v>-446.6000000000007</v>
      </c>
      <c r="G36" s="40">
        <f t="shared" si="5"/>
        <v>6662.6</v>
      </c>
      <c r="H36" s="243">
        <f t="shared" si="6"/>
        <v>-6.7030888842193839E-2</v>
      </c>
      <c r="I36" s="371"/>
      <c r="W36" s="133">
        <v>42506</v>
      </c>
      <c r="X36" s="10">
        <v>82.7</v>
      </c>
      <c r="Y36" s="10">
        <v>83.83</v>
      </c>
      <c r="Z36" s="10">
        <v>82.5</v>
      </c>
      <c r="AA36" s="10">
        <v>83.61</v>
      </c>
      <c r="AB36" s="95">
        <v>6508100</v>
      </c>
      <c r="AC36" s="10">
        <v>83.14</v>
      </c>
      <c r="AD36" s="40">
        <f t="shared" si="1"/>
        <v>1.3299999999999983</v>
      </c>
      <c r="AE36" s="162">
        <f t="shared" si="2"/>
        <v>1.0943579766536926E-2</v>
      </c>
    </row>
    <row r="37" spans="2:31" x14ac:dyDescent="0.25">
      <c r="B37" s="200">
        <v>42445</v>
      </c>
      <c r="C37" s="296">
        <v>70</v>
      </c>
      <c r="D37" s="353">
        <v>95.176000000000002</v>
      </c>
      <c r="E37" s="353">
        <v>90.28</v>
      </c>
      <c r="F37" s="40">
        <f>C37*(E37-D37)</f>
        <v>-342.72</v>
      </c>
      <c r="G37" s="40">
        <f t="shared" ref="G37:G54" si="7">D37*C37</f>
        <v>6662.32</v>
      </c>
      <c r="H37" s="243">
        <f t="shared" ref="H37:H54" si="8">(E37-D37)/D37</f>
        <v>-5.1441539884004378E-2</v>
      </c>
      <c r="I37" s="371"/>
      <c r="W37" s="133">
        <v>42503</v>
      </c>
      <c r="X37" s="10">
        <v>82.66</v>
      </c>
      <c r="Y37" s="10">
        <v>83.87</v>
      </c>
      <c r="Z37" s="10">
        <v>82.41</v>
      </c>
      <c r="AA37" s="10">
        <v>82.7</v>
      </c>
      <c r="AB37" s="95">
        <v>8332900</v>
      </c>
      <c r="AC37" s="10">
        <v>82.24</v>
      </c>
      <c r="AD37" s="40">
        <f t="shared" si="1"/>
        <v>1.460000000000008</v>
      </c>
      <c r="AE37" s="162">
        <f t="shared" si="2"/>
        <v>-7.2904009720542451E-4</v>
      </c>
    </row>
    <row r="38" spans="2:31" x14ac:dyDescent="0.25">
      <c r="B38" s="200">
        <v>42447</v>
      </c>
      <c r="C38" s="296">
        <v>50</v>
      </c>
      <c r="D38" s="353">
        <v>97.010999999999996</v>
      </c>
      <c r="E38" s="353">
        <v>90.59</v>
      </c>
      <c r="F38" s="40">
        <f>C38*(E38-D38)</f>
        <v>-321.04999999999961</v>
      </c>
      <c r="G38" s="40">
        <f t="shared" si="7"/>
        <v>4850.55</v>
      </c>
      <c r="H38" s="243">
        <f t="shared" si="8"/>
        <v>-6.6188370390986517E-2</v>
      </c>
      <c r="I38" s="371"/>
      <c r="W38" s="133">
        <v>42502</v>
      </c>
      <c r="X38" s="10">
        <v>84.1</v>
      </c>
      <c r="Y38" s="10">
        <v>84.3</v>
      </c>
      <c r="Z38" s="10">
        <v>81.7</v>
      </c>
      <c r="AA38" s="10">
        <v>82.76</v>
      </c>
      <c r="AB38" s="95">
        <v>12095700</v>
      </c>
      <c r="AC38" s="10">
        <v>82.3</v>
      </c>
      <c r="AD38" s="40">
        <f t="shared" si="1"/>
        <v>2.5999999999999943</v>
      </c>
      <c r="AE38" s="162">
        <f t="shared" si="2"/>
        <v>-1.3544288625194856E-2</v>
      </c>
    </row>
    <row r="39" spans="2:31" x14ac:dyDescent="0.25">
      <c r="B39" s="200">
        <v>42452</v>
      </c>
      <c r="C39" s="296">
        <v>50</v>
      </c>
      <c r="D39" s="353">
        <v>97.010999999999996</v>
      </c>
      <c r="E39" s="353">
        <v>93.72</v>
      </c>
      <c r="F39" s="40">
        <f>C39*(E39-D39)</f>
        <v>-164.54999999999984</v>
      </c>
      <c r="G39" s="40">
        <f t="shared" si="7"/>
        <v>4850.55</v>
      </c>
      <c r="H39" s="243">
        <f t="shared" si="8"/>
        <v>-3.3923988001360636E-2</v>
      </c>
      <c r="I39" s="371"/>
      <c r="W39" s="133">
        <v>42501</v>
      </c>
      <c r="X39" s="10">
        <v>86.39</v>
      </c>
      <c r="Y39" s="10">
        <v>86.4</v>
      </c>
      <c r="Z39" s="10">
        <v>83.81</v>
      </c>
      <c r="AA39" s="10">
        <v>83.9</v>
      </c>
      <c r="AB39" s="95">
        <v>8445700</v>
      </c>
      <c r="AC39" s="10">
        <v>83.43</v>
      </c>
      <c r="AD39" s="40">
        <f t="shared" si="1"/>
        <v>2.5900000000000034</v>
      </c>
      <c r="AE39" s="162">
        <f t="shared" si="2"/>
        <v>-2.6487747957992913E-2</v>
      </c>
    </row>
    <row r="40" spans="2:31" x14ac:dyDescent="0.25">
      <c r="B40" s="200">
        <v>42459</v>
      </c>
      <c r="C40" s="296">
        <v>50</v>
      </c>
      <c r="D40" s="353">
        <v>96.409000000000006</v>
      </c>
      <c r="E40" s="35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43">
        <f t="shared" si="8"/>
        <v>-4.604341918285644E-2</v>
      </c>
      <c r="I40" s="371" t="s">
        <v>202</v>
      </c>
      <c r="W40" s="133">
        <v>42500</v>
      </c>
      <c r="X40" s="10">
        <v>86.41</v>
      </c>
      <c r="Y40" s="10">
        <v>86.48</v>
      </c>
      <c r="Z40" s="10">
        <v>84.89</v>
      </c>
      <c r="AA40" s="10">
        <v>86.18</v>
      </c>
      <c r="AB40" s="95">
        <v>6840000</v>
      </c>
      <c r="AC40" s="10">
        <v>85.7</v>
      </c>
      <c r="AD40" s="40">
        <f t="shared" si="1"/>
        <v>1.5900000000000034</v>
      </c>
      <c r="AE40" s="162">
        <f t="shared" si="2"/>
        <v>5.9866181476699865E-3</v>
      </c>
    </row>
    <row r="41" spans="2:31" x14ac:dyDescent="0.25">
      <c r="B41" s="200">
        <v>42469</v>
      </c>
      <c r="C41" s="296">
        <v>50</v>
      </c>
      <c r="D41" s="353">
        <v>96.409000000000006</v>
      </c>
      <c r="E41" s="353">
        <v>96.09</v>
      </c>
      <c r="F41" s="40">
        <f t="shared" si="9"/>
        <v>-15.950000000000131</v>
      </c>
      <c r="G41" s="40">
        <f t="shared" si="7"/>
        <v>4820.4500000000007</v>
      </c>
      <c r="H41" s="243">
        <f t="shared" si="8"/>
        <v>-3.3088197160016449E-3</v>
      </c>
      <c r="I41" s="371"/>
      <c r="W41" s="133">
        <v>42499</v>
      </c>
      <c r="X41" s="10">
        <v>84.99</v>
      </c>
      <c r="Y41" s="10">
        <v>86.46</v>
      </c>
      <c r="Z41" s="10">
        <v>84.7</v>
      </c>
      <c r="AA41" s="10">
        <v>85.67</v>
      </c>
      <c r="AB41" s="95">
        <v>8469000</v>
      </c>
      <c r="AC41" s="10">
        <v>85.19</v>
      </c>
      <c r="AD41" s="40">
        <f t="shared" si="1"/>
        <v>1.7599999999999909</v>
      </c>
      <c r="AE41" s="162">
        <f t="shared" si="2"/>
        <v>1.1637572734829682E-2</v>
      </c>
    </row>
    <row r="42" spans="2:31" ht="20.25" thickBot="1" x14ac:dyDescent="0.35">
      <c r="B42" s="200">
        <v>42475</v>
      </c>
      <c r="C42" s="296">
        <v>50</v>
      </c>
      <c r="D42" s="353">
        <v>96.409000000000006</v>
      </c>
      <c r="E42" s="353">
        <v>98.29</v>
      </c>
      <c r="F42" s="40">
        <f t="shared" si="9"/>
        <v>94.050000000000011</v>
      </c>
      <c r="G42" s="40">
        <f t="shared" si="7"/>
        <v>4820.4500000000007</v>
      </c>
      <c r="H42" s="243">
        <f t="shared" si="8"/>
        <v>1.951062660125092E-2</v>
      </c>
      <c r="I42" s="371"/>
      <c r="O42" s="495" t="s">
        <v>78</v>
      </c>
      <c r="P42" s="495"/>
      <c r="T42" s="91" t="s">
        <v>113</v>
      </c>
      <c r="W42" s="133">
        <v>42496</v>
      </c>
      <c r="X42" s="10">
        <v>85.67</v>
      </c>
      <c r="Y42" s="10">
        <v>85.84</v>
      </c>
      <c r="Z42" s="10">
        <v>84.04</v>
      </c>
      <c r="AA42" s="10">
        <v>84.68</v>
      </c>
      <c r="AB42" s="95">
        <v>9271300</v>
      </c>
      <c r="AC42" s="10">
        <v>84.21</v>
      </c>
      <c r="AD42" s="40">
        <f t="shared" si="1"/>
        <v>1.7999999999999972</v>
      </c>
      <c r="AE42" s="162">
        <f t="shared" si="2"/>
        <v>-1.3703443429374573E-2</v>
      </c>
    </row>
    <row r="43" spans="2:31" ht="15.75" thickTop="1" x14ac:dyDescent="0.25">
      <c r="B43" s="200">
        <v>42478</v>
      </c>
      <c r="C43" s="296">
        <v>25</v>
      </c>
      <c r="D43" s="353">
        <v>93.37</v>
      </c>
      <c r="E43" s="353">
        <v>99.2</v>
      </c>
      <c r="F43" s="40">
        <f t="shared" si="9"/>
        <v>145.74999999999994</v>
      </c>
      <c r="G43" s="40">
        <f t="shared" si="7"/>
        <v>2334.25</v>
      </c>
      <c r="H43" s="243">
        <f t="shared" si="8"/>
        <v>6.2439755810217393E-2</v>
      </c>
      <c r="I43" s="371"/>
      <c r="O43" s="83">
        <v>1.1000000000000001</v>
      </c>
      <c r="P43" s="83">
        <f>O43*$Q$4</f>
        <v>93.346000000000004</v>
      </c>
      <c r="Q43" s="2"/>
      <c r="T43" s="128" t="s">
        <v>98</v>
      </c>
      <c r="U43" s="98">
        <v>83.42</v>
      </c>
      <c r="W43" s="133">
        <v>42495</v>
      </c>
      <c r="X43" s="10">
        <v>86.35</v>
      </c>
      <c r="Y43" s="10">
        <v>86.4</v>
      </c>
      <c r="Z43" s="10">
        <v>85.2</v>
      </c>
      <c r="AA43" s="10">
        <v>85.86</v>
      </c>
      <c r="AB43" s="95">
        <v>8035800</v>
      </c>
      <c r="AC43" s="10">
        <v>85.38</v>
      </c>
      <c r="AD43" s="40">
        <f t="shared" si="1"/>
        <v>1.2000000000000028</v>
      </c>
      <c r="AE43" s="162">
        <f t="shared" si="2"/>
        <v>3.0545112781954487E-3</v>
      </c>
    </row>
    <row r="44" spans="2:31" x14ac:dyDescent="0.25">
      <c r="B44" s="200">
        <v>42488</v>
      </c>
      <c r="C44" s="473">
        <v>50</v>
      </c>
      <c r="D44" s="479">
        <v>95.81</v>
      </c>
      <c r="E44" s="353">
        <v>97</v>
      </c>
      <c r="F44" s="40">
        <f t="shared" si="9"/>
        <v>59.499999999999886</v>
      </c>
      <c r="G44" s="40">
        <f t="shared" si="7"/>
        <v>4790.5</v>
      </c>
      <c r="H44" s="243">
        <f t="shared" si="8"/>
        <v>1.2420415405490009E-2</v>
      </c>
      <c r="I44" s="371"/>
      <c r="O44" s="83">
        <v>1.0900000000000001</v>
      </c>
      <c r="P44" s="83">
        <f t="shared" ref="P44:P63" si="10">O44*$Q$4</f>
        <v>92.497400000000013</v>
      </c>
      <c r="Q44" s="2"/>
      <c r="T44" s="93" t="s">
        <v>99</v>
      </c>
      <c r="U44" s="88">
        <v>83.15</v>
      </c>
      <c r="W44" s="133">
        <v>42494</v>
      </c>
      <c r="X44" s="10">
        <v>86.66</v>
      </c>
      <c r="Y44" s="10">
        <v>86.99</v>
      </c>
      <c r="Z44" s="10">
        <v>85.41</v>
      </c>
      <c r="AA44" s="10">
        <v>85.6</v>
      </c>
      <c r="AB44" s="95">
        <v>12187800</v>
      </c>
      <c r="AC44" s="10">
        <v>85.12</v>
      </c>
      <c r="AD44" s="40">
        <f t="shared" si="1"/>
        <v>1.5799999999999983</v>
      </c>
      <c r="AE44" s="162">
        <f t="shared" si="2"/>
        <v>-1.7997231195200802E-2</v>
      </c>
    </row>
    <row r="45" spans="2:31" x14ac:dyDescent="0.25">
      <c r="B45" s="200">
        <v>42489</v>
      </c>
      <c r="C45" s="296">
        <v>70</v>
      </c>
      <c r="D45" s="35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43">
        <f t="shared" si="8"/>
        <v>-6.4055089286661704E-2</v>
      </c>
      <c r="I45" s="371"/>
      <c r="O45" s="83">
        <v>1.08</v>
      </c>
      <c r="P45" s="83">
        <f t="shared" si="10"/>
        <v>91.648800000000008</v>
      </c>
      <c r="Q45" s="2"/>
      <c r="T45" s="93" t="s">
        <v>100</v>
      </c>
      <c r="U45" s="88" t="s">
        <v>440</v>
      </c>
      <c r="W45" s="133">
        <v>42493</v>
      </c>
      <c r="X45" s="10">
        <v>88.67</v>
      </c>
      <c r="Y45" s="10">
        <v>89.12</v>
      </c>
      <c r="Z45" s="10">
        <v>87</v>
      </c>
      <c r="AA45" s="10">
        <v>87.17</v>
      </c>
      <c r="AB45" s="95">
        <v>9881800</v>
      </c>
      <c r="AC45" s="10">
        <v>86.68</v>
      </c>
      <c r="AD45" s="40">
        <f t="shared" si="1"/>
        <v>2.1200000000000045</v>
      </c>
      <c r="AE45" s="162">
        <f t="shared" si="2"/>
        <v>-2.0564971751412364E-2</v>
      </c>
    </row>
    <row r="46" spans="2:31" x14ac:dyDescent="0.25">
      <c r="B46" s="200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43">
        <f t="shared" si="8"/>
        <v>-4.9696734645508119E-2</v>
      </c>
      <c r="I46" s="371"/>
      <c r="O46" s="83">
        <v>1.07</v>
      </c>
      <c r="P46" s="83">
        <f t="shared" si="10"/>
        <v>90.800200000000004</v>
      </c>
      <c r="Q46" s="2"/>
      <c r="T46" s="93" t="s">
        <v>101</v>
      </c>
      <c r="U46" s="88" t="s">
        <v>441</v>
      </c>
      <c r="W46" s="133">
        <v>42492</v>
      </c>
      <c r="X46" s="10">
        <v>88.7</v>
      </c>
      <c r="Y46" s="10">
        <v>89.45</v>
      </c>
      <c r="Z46" s="10">
        <v>86.75</v>
      </c>
      <c r="AA46" s="10">
        <v>89</v>
      </c>
      <c r="AB46" s="95">
        <v>13524000</v>
      </c>
      <c r="AC46" s="10">
        <v>88.5</v>
      </c>
      <c r="AD46" s="40">
        <f t="shared" si="1"/>
        <v>2.7000000000000028</v>
      </c>
      <c r="AE46" s="162">
        <f t="shared" si="2"/>
        <v>8.8919288645690209E-3</v>
      </c>
    </row>
    <row r="47" spans="2:31" x14ac:dyDescent="0.25">
      <c r="B47" s="200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43">
        <f t="shared" si="8"/>
        <v>-8.7726102366870146E-2</v>
      </c>
      <c r="I47" s="371"/>
      <c r="O47" s="83">
        <v>1.06</v>
      </c>
      <c r="P47" s="83">
        <f t="shared" si="10"/>
        <v>89.951599999999999</v>
      </c>
      <c r="Q47" s="2"/>
      <c r="T47" s="93" t="s">
        <v>102</v>
      </c>
      <c r="U47" s="88">
        <v>110.89</v>
      </c>
      <c r="W47" s="133">
        <v>42489</v>
      </c>
      <c r="X47" s="10">
        <v>91.19</v>
      </c>
      <c r="Y47" s="10">
        <v>92.53</v>
      </c>
      <c r="Z47" s="10">
        <v>87.8</v>
      </c>
      <c r="AA47" s="10">
        <v>88.21</v>
      </c>
      <c r="AB47" s="95">
        <v>33629200</v>
      </c>
      <c r="AC47" s="10">
        <v>87.72</v>
      </c>
      <c r="AD47" s="40">
        <f t="shared" si="1"/>
        <v>4.730000000000004</v>
      </c>
      <c r="AE47" s="162">
        <f t="shared" si="2"/>
        <v>-9.0607505701845281E-2</v>
      </c>
    </row>
    <row r="48" spans="2:31" x14ac:dyDescent="0.25">
      <c r="B48" s="200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43">
        <f t="shared" si="8"/>
        <v>-0.10830289906596423</v>
      </c>
      <c r="I48" s="371"/>
      <c r="O48" s="83">
        <v>1.05</v>
      </c>
      <c r="P48" s="83">
        <f t="shared" si="10"/>
        <v>89.103000000000009</v>
      </c>
      <c r="Q48" s="2"/>
      <c r="T48" s="93" t="s">
        <v>103</v>
      </c>
      <c r="U48" s="88">
        <v>1.2361599999999999</v>
      </c>
      <c r="W48" s="133">
        <v>42488</v>
      </c>
      <c r="X48" s="10">
        <v>100.41</v>
      </c>
      <c r="Y48" s="10">
        <v>100.75</v>
      </c>
      <c r="Z48" s="10">
        <v>96.8</v>
      </c>
      <c r="AA48" s="10">
        <v>97</v>
      </c>
      <c r="AB48" s="95">
        <v>15680300</v>
      </c>
      <c r="AC48" s="10">
        <v>96.46</v>
      </c>
      <c r="AD48" s="40">
        <f t="shared" si="1"/>
        <v>3.9500000000000028</v>
      </c>
      <c r="AE48" s="162">
        <f t="shared" si="2"/>
        <v>-3.6940894568690097E-2</v>
      </c>
    </row>
    <row r="49" spans="2:31" x14ac:dyDescent="0.25">
      <c r="B49" s="200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43">
        <f t="shared" si="8"/>
        <v>-7.1105365223012224E-2</v>
      </c>
      <c r="I49" s="371"/>
      <c r="O49" s="83">
        <v>1.04</v>
      </c>
      <c r="P49" s="83">
        <f t="shared" si="10"/>
        <v>88.254400000000004</v>
      </c>
      <c r="Q49" s="2"/>
      <c r="T49" s="93" t="s">
        <v>104</v>
      </c>
      <c r="U49" s="88" t="s">
        <v>442</v>
      </c>
      <c r="W49" s="133">
        <v>42487</v>
      </c>
      <c r="X49" s="10">
        <v>101.3</v>
      </c>
      <c r="Y49" s="10">
        <v>101.78</v>
      </c>
      <c r="Z49" s="10">
        <v>100.15</v>
      </c>
      <c r="AA49" s="10">
        <v>100.72</v>
      </c>
      <c r="AB49" s="95">
        <v>8585800</v>
      </c>
      <c r="AC49" s="10">
        <v>100.16</v>
      </c>
      <c r="AD49" s="40">
        <f t="shared" si="1"/>
        <v>1.6299999999999955</v>
      </c>
      <c r="AE49" s="162">
        <f t="shared" si="2"/>
        <v>-5.9547439460103657E-3</v>
      </c>
    </row>
    <row r="50" spans="2:31" x14ac:dyDescent="0.25">
      <c r="B50" s="200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43">
        <f t="shared" si="8"/>
        <v>-5.6268381758831316E-2</v>
      </c>
      <c r="I50" s="371"/>
      <c r="O50" s="83">
        <v>1.03</v>
      </c>
      <c r="P50" s="83">
        <f t="shared" si="10"/>
        <v>87.405799999999999</v>
      </c>
      <c r="Q50" s="2"/>
      <c r="T50" s="93"/>
      <c r="U50" s="88"/>
      <c r="W50" s="133">
        <v>42486</v>
      </c>
      <c r="X50" s="10">
        <v>102.02</v>
      </c>
      <c r="Y50" s="10">
        <v>103.1</v>
      </c>
      <c r="Z50" s="10">
        <v>101.01</v>
      </c>
      <c r="AA50" s="10">
        <v>101.33</v>
      </c>
      <c r="AB50" s="95">
        <v>9342600</v>
      </c>
      <c r="AC50" s="10">
        <v>100.76</v>
      </c>
      <c r="AD50" s="40">
        <f t="shared" si="1"/>
        <v>2.0899999999999892</v>
      </c>
      <c r="AE50" s="162">
        <f t="shared" si="2"/>
        <v>-9.4376720408965165E-3</v>
      </c>
    </row>
    <row r="51" spans="2:31" x14ac:dyDescent="0.25">
      <c r="B51" s="200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43">
        <f t="shared" si="8"/>
        <v>-9.965524671407025E-2</v>
      </c>
      <c r="I51" s="211">
        <v>88.5</v>
      </c>
      <c r="O51" s="83">
        <v>1.02</v>
      </c>
      <c r="P51" s="83">
        <f t="shared" si="10"/>
        <v>86.557199999999995</v>
      </c>
      <c r="Q51" s="2"/>
      <c r="T51" s="93" t="s">
        <v>105</v>
      </c>
      <c r="U51" s="88" t="s">
        <v>443</v>
      </c>
      <c r="W51" s="133">
        <v>42485</v>
      </c>
      <c r="X51" s="10">
        <v>101.84</v>
      </c>
      <c r="Y51" s="10">
        <v>102.38</v>
      </c>
      <c r="Z51" s="10">
        <v>101.5</v>
      </c>
      <c r="AA51" s="10">
        <v>102.29</v>
      </c>
      <c r="AB51" s="95">
        <v>8292300</v>
      </c>
      <c r="AC51" s="10">
        <v>101.72</v>
      </c>
      <c r="AD51" s="40">
        <f t="shared" si="1"/>
        <v>0.87999999999999545</v>
      </c>
      <c r="AE51" s="162">
        <f t="shared" si="2"/>
        <v>3.5516969218627459E-3</v>
      </c>
    </row>
    <row r="52" spans="2:31" x14ac:dyDescent="0.25">
      <c r="B52" s="200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43">
        <f t="shared" si="8"/>
        <v>-0.11883214824391282</v>
      </c>
      <c r="I52" s="371"/>
      <c r="O52" s="83">
        <v>1.01</v>
      </c>
      <c r="P52" s="83">
        <f t="shared" si="10"/>
        <v>85.708600000000004</v>
      </c>
      <c r="Q52" s="2"/>
      <c r="T52" s="93" t="s">
        <v>106</v>
      </c>
      <c r="U52" s="88" t="s">
        <v>330</v>
      </c>
      <c r="W52" s="133">
        <v>42482</v>
      </c>
      <c r="X52" s="10">
        <v>101.56</v>
      </c>
      <c r="Y52" s="10">
        <v>102.45</v>
      </c>
      <c r="Z52" s="10">
        <v>100.5</v>
      </c>
      <c r="AA52" s="10">
        <v>101.93</v>
      </c>
      <c r="AB52" s="95">
        <v>10301900</v>
      </c>
      <c r="AC52" s="10">
        <v>101.36</v>
      </c>
      <c r="AD52" s="40">
        <f t="shared" si="1"/>
        <v>1.9500000000000028</v>
      </c>
      <c r="AE52" s="162">
        <f t="shared" si="2"/>
        <v>1.8780270831273427E-3</v>
      </c>
    </row>
    <row r="53" spans="2:31" x14ac:dyDescent="0.25">
      <c r="B53" s="200">
        <v>42545</v>
      </c>
      <c r="C53" s="481">
        <v>200</v>
      </c>
      <c r="D53" s="482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43">
        <f t="shared" si="8"/>
        <v>-7.1289254099968918E-2</v>
      </c>
      <c r="I53" s="371"/>
      <c r="O53" s="83">
        <v>1</v>
      </c>
      <c r="P53" s="83">
        <f t="shared" si="10"/>
        <v>84.86</v>
      </c>
      <c r="Q53" s="2"/>
      <c r="T53" s="93" t="s">
        <v>107</v>
      </c>
      <c r="U53" s="90">
        <v>8336302</v>
      </c>
      <c r="W53" s="133">
        <v>42481</v>
      </c>
      <c r="X53" s="10">
        <v>99.9</v>
      </c>
      <c r="Y53" s="10">
        <v>101.84</v>
      </c>
      <c r="Z53" s="10">
        <v>99.9</v>
      </c>
      <c r="AA53" s="10">
        <v>101.74</v>
      </c>
      <c r="AB53" s="95">
        <v>9038200</v>
      </c>
      <c r="AC53" s="10">
        <v>101.17</v>
      </c>
      <c r="AD53" s="40">
        <f t="shared" si="1"/>
        <v>1.9399999999999977</v>
      </c>
      <c r="AE53" s="162">
        <f t="shared" si="2"/>
        <v>1.6273229532898004E-2</v>
      </c>
    </row>
    <row r="54" spans="2:31" x14ac:dyDescent="0.25">
      <c r="B54" s="200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43">
        <f t="shared" si="8"/>
        <v>-9.6910452756587134E-2</v>
      </c>
      <c r="I54" s="371"/>
      <c r="O54" s="83">
        <v>0.99</v>
      </c>
      <c r="P54" s="83">
        <f t="shared" si="10"/>
        <v>84.011399999999995</v>
      </c>
      <c r="Q54" s="2"/>
      <c r="T54" s="93" t="s">
        <v>110</v>
      </c>
      <c r="U54" s="90">
        <v>9740960</v>
      </c>
      <c r="W54" s="133">
        <v>42480</v>
      </c>
      <c r="X54" s="10">
        <v>99.35</v>
      </c>
      <c r="Y54" s="10">
        <v>100.96</v>
      </c>
      <c r="Z54" s="10">
        <v>99.35</v>
      </c>
      <c r="AA54" s="10">
        <v>100.11</v>
      </c>
      <c r="AB54" s="95">
        <v>8864100</v>
      </c>
      <c r="AC54" s="10">
        <v>99.55</v>
      </c>
      <c r="AD54" s="40">
        <f t="shared" si="1"/>
        <v>1.6099999999999994</v>
      </c>
      <c r="AE54" s="162">
        <f t="shared" si="2"/>
        <v>6.7758899676375606E-3</v>
      </c>
    </row>
    <row r="55" spans="2:31" x14ac:dyDescent="0.25">
      <c r="B55" s="200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43">
        <f t="shared" ref="H55" si="13">(E55-D55)/D55</f>
        <v>-5.0053666024213218E-2</v>
      </c>
      <c r="I55" s="371"/>
      <c r="O55" s="83">
        <v>0.98</v>
      </c>
      <c r="P55" s="83">
        <f t="shared" si="10"/>
        <v>83.162800000000004</v>
      </c>
      <c r="Q55" s="2"/>
      <c r="T55" s="93" t="s">
        <v>108</v>
      </c>
      <c r="U55" s="88" t="s">
        <v>444</v>
      </c>
      <c r="W55" s="133">
        <v>42479</v>
      </c>
      <c r="X55" s="10">
        <v>99.76</v>
      </c>
      <c r="Y55" s="10">
        <v>100.73</v>
      </c>
      <c r="Z55" s="10">
        <v>99.24</v>
      </c>
      <c r="AA55" s="10">
        <v>99.44</v>
      </c>
      <c r="AB55" s="95">
        <v>9811700</v>
      </c>
      <c r="AC55" s="10">
        <v>98.88</v>
      </c>
      <c r="AD55" s="40">
        <f t="shared" si="1"/>
        <v>1.4900000000000091</v>
      </c>
      <c r="AE55" s="162">
        <f t="shared" si="2"/>
        <v>2.4330900243307862E-3</v>
      </c>
    </row>
    <row r="56" spans="2:31" x14ac:dyDescent="0.25">
      <c r="B56" s="200">
        <v>42550</v>
      </c>
      <c r="C56" s="481">
        <v>200</v>
      </c>
      <c r="D56" s="482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43">
        <f t="shared" ref="H56:H57" si="16">(E56-D56)/D56</f>
        <v>-4.7927648519005078E-2</v>
      </c>
      <c r="I56" s="371" t="s">
        <v>202</v>
      </c>
      <c r="O56" s="83">
        <v>0.97</v>
      </c>
      <c r="P56" s="83">
        <f t="shared" si="10"/>
        <v>82.3142</v>
      </c>
      <c r="T56" s="93" t="s">
        <v>111</v>
      </c>
      <c r="U56" s="88">
        <v>7.24</v>
      </c>
      <c r="W56" s="133">
        <v>42478</v>
      </c>
      <c r="X56" s="10">
        <v>98.17</v>
      </c>
      <c r="Y56" s="10">
        <v>99.73</v>
      </c>
      <c r="Z56" s="10">
        <v>98.11</v>
      </c>
      <c r="AA56" s="10">
        <v>99.2</v>
      </c>
      <c r="AB56" s="95">
        <v>8067800</v>
      </c>
      <c r="AC56" s="10">
        <v>98.64</v>
      </c>
      <c r="AD56" s="40">
        <f t="shared" si="1"/>
        <v>1.6200000000000045</v>
      </c>
      <c r="AE56" s="162">
        <f t="shared" si="2"/>
        <v>9.208103130755152E-3</v>
      </c>
    </row>
    <row r="57" spans="2:31" x14ac:dyDescent="0.25">
      <c r="B57" s="200">
        <v>42552</v>
      </c>
      <c r="C57" s="7">
        <v>100</v>
      </c>
      <c r="D57" s="44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43">
        <f t="shared" si="16"/>
        <v>-4.7424476453895636E-2</v>
      </c>
      <c r="I57" s="371"/>
      <c r="O57" s="83">
        <v>0.96</v>
      </c>
      <c r="P57" s="83">
        <f t="shared" si="10"/>
        <v>81.465599999999995</v>
      </c>
      <c r="T57" s="93" t="s">
        <v>112</v>
      </c>
      <c r="U57" s="88">
        <v>11.71</v>
      </c>
      <c r="W57" s="133">
        <v>42475</v>
      </c>
      <c r="X57" s="10">
        <v>98.53</v>
      </c>
      <c r="Y57" s="10">
        <v>98.98</v>
      </c>
      <c r="Z57" s="10">
        <v>97.62</v>
      </c>
      <c r="AA57" s="10">
        <v>98.29</v>
      </c>
      <c r="AB57" s="95">
        <v>8910600</v>
      </c>
      <c r="AC57" s="10">
        <v>97.74</v>
      </c>
      <c r="AD57" s="40">
        <f t="shared" si="1"/>
        <v>1.3599999999999994</v>
      </c>
      <c r="AE57" s="162">
        <f t="shared" si="2"/>
        <v>1.024170421958237E-3</v>
      </c>
    </row>
    <row r="58" spans="2:31" x14ac:dyDescent="0.25">
      <c r="B58" s="10"/>
      <c r="C58" s="10"/>
      <c r="D58" s="40"/>
      <c r="E58" s="40"/>
      <c r="F58" s="40"/>
      <c r="G58" s="40"/>
      <c r="H58" s="243"/>
      <c r="I58" s="371"/>
      <c r="O58" s="83">
        <v>0.95</v>
      </c>
      <c r="P58" s="83">
        <f t="shared" si="10"/>
        <v>80.61699999999999</v>
      </c>
      <c r="T58" s="93" t="s">
        <v>109</v>
      </c>
      <c r="U58" s="88" t="s">
        <v>445</v>
      </c>
      <c r="W58" s="133">
        <v>42474</v>
      </c>
      <c r="X58" s="10">
        <v>97.01</v>
      </c>
      <c r="Y58" s="10">
        <v>98.77</v>
      </c>
      <c r="Z58" s="10">
        <v>96.9</v>
      </c>
      <c r="AA58" s="10">
        <v>98.19</v>
      </c>
      <c r="AB58" s="95">
        <v>8743400</v>
      </c>
      <c r="AC58" s="10">
        <v>97.64</v>
      </c>
      <c r="AD58" s="40">
        <f t="shared" si="1"/>
        <v>1.8699999999999903</v>
      </c>
      <c r="AE58" s="162">
        <f t="shared" si="2"/>
        <v>1.0243145369891238E-2</v>
      </c>
    </row>
    <row r="59" spans="2:31" x14ac:dyDescent="0.25">
      <c r="B59" s="10"/>
      <c r="C59" s="10"/>
      <c r="D59" s="40"/>
      <c r="E59" s="40"/>
      <c r="F59" s="40"/>
      <c r="G59" s="40"/>
      <c r="H59" s="243"/>
      <c r="I59" s="371"/>
      <c r="O59" s="83">
        <v>0.94</v>
      </c>
      <c r="P59" s="83">
        <f t="shared" si="10"/>
        <v>79.7684</v>
      </c>
      <c r="W59" s="133">
        <v>42473</v>
      </c>
      <c r="X59" s="10">
        <v>97.84</v>
      </c>
      <c r="Y59" s="10">
        <v>97.97</v>
      </c>
      <c r="Z59" s="10">
        <v>96.65</v>
      </c>
      <c r="AA59" s="10">
        <v>97.19</v>
      </c>
      <c r="AB59" s="95">
        <v>9299000</v>
      </c>
      <c r="AC59" s="10">
        <v>96.65</v>
      </c>
      <c r="AD59" s="40">
        <f t="shared" si="1"/>
        <v>1.3199999999999932</v>
      </c>
      <c r="AE59" s="162">
        <f t="shared" si="2"/>
        <v>-5.170630816959676E-4</v>
      </c>
    </row>
    <row r="60" spans="2:31" x14ac:dyDescent="0.25">
      <c r="B60" s="10"/>
      <c r="C60" s="10"/>
      <c r="D60" s="40"/>
      <c r="E60" s="40"/>
      <c r="F60" s="40"/>
      <c r="G60" s="40"/>
      <c r="H60" s="243"/>
      <c r="I60" s="371"/>
      <c r="O60" s="83">
        <v>0.93</v>
      </c>
      <c r="P60" s="83">
        <f t="shared" si="10"/>
        <v>78.919800000000009</v>
      </c>
      <c r="W60" s="133">
        <v>42472</v>
      </c>
      <c r="X60" s="10">
        <v>96</v>
      </c>
      <c r="Y60" s="10">
        <v>97.4</v>
      </c>
      <c r="Z60" s="10">
        <v>95.5</v>
      </c>
      <c r="AA60" s="10">
        <v>97.24</v>
      </c>
      <c r="AB60" s="95">
        <v>9224800</v>
      </c>
      <c r="AC60" s="10">
        <v>96.7</v>
      </c>
      <c r="AD60" s="40">
        <f t="shared" si="1"/>
        <v>1.9000000000000057</v>
      </c>
      <c r="AE60" s="162">
        <f t="shared" si="2"/>
        <v>1.4796935670059685E-2</v>
      </c>
    </row>
    <row r="61" spans="2:31" x14ac:dyDescent="0.25">
      <c r="B61" s="10"/>
      <c r="C61" s="10"/>
      <c r="D61" s="40"/>
      <c r="E61" s="40"/>
      <c r="F61" s="40"/>
      <c r="G61" s="40"/>
      <c r="H61" s="243"/>
      <c r="I61" s="371"/>
      <c r="O61" s="83">
        <v>0.92</v>
      </c>
      <c r="P61" s="83">
        <f t="shared" si="10"/>
        <v>78.071200000000005</v>
      </c>
      <c r="W61" s="133">
        <v>42471</v>
      </c>
      <c r="X61" s="10">
        <v>96.41</v>
      </c>
      <c r="Y61" s="10">
        <v>97.05</v>
      </c>
      <c r="Z61" s="10">
        <v>95.74</v>
      </c>
      <c r="AA61" s="10">
        <v>95.83</v>
      </c>
      <c r="AB61" s="95">
        <v>8796300</v>
      </c>
      <c r="AC61" s="10">
        <v>95.29</v>
      </c>
      <c r="AD61" s="40">
        <f t="shared" si="1"/>
        <v>1.3100000000000023</v>
      </c>
      <c r="AE61" s="162">
        <f t="shared" si="2"/>
        <v>-2.7210884353741083E-3</v>
      </c>
    </row>
    <row r="62" spans="2:31" x14ac:dyDescent="0.25">
      <c r="B62" s="10"/>
      <c r="C62" s="10"/>
      <c r="D62" s="40"/>
      <c r="E62" s="40"/>
      <c r="F62" s="40"/>
      <c r="G62" s="40"/>
      <c r="H62" s="243"/>
      <c r="I62" s="371"/>
      <c r="O62" s="83">
        <v>0.91</v>
      </c>
      <c r="P62" s="83">
        <f t="shared" si="10"/>
        <v>77.2226</v>
      </c>
      <c r="W62" s="133">
        <v>42468</v>
      </c>
      <c r="X62" s="10">
        <v>96.21</v>
      </c>
      <c r="Y62" s="10">
        <v>97.45</v>
      </c>
      <c r="Z62" s="10">
        <v>95.58</v>
      </c>
      <c r="AA62" s="10">
        <v>96.09</v>
      </c>
      <c r="AB62" s="95">
        <v>9722900</v>
      </c>
      <c r="AC62" s="10">
        <v>95.55</v>
      </c>
      <c r="AD62" s="40">
        <f t="shared" si="1"/>
        <v>1.8700000000000045</v>
      </c>
      <c r="AE62" s="162">
        <f t="shared" si="2"/>
        <v>5.3661616161615466E-3</v>
      </c>
    </row>
    <row r="63" spans="2:31" x14ac:dyDescent="0.25">
      <c r="B63" s="10"/>
      <c r="C63" s="10"/>
      <c r="D63" s="40"/>
      <c r="E63" s="40"/>
      <c r="F63" s="40"/>
      <c r="G63" s="40"/>
      <c r="H63" s="243"/>
      <c r="I63" s="371"/>
      <c r="O63" s="83">
        <v>0.9</v>
      </c>
      <c r="P63" s="83">
        <f t="shared" si="10"/>
        <v>76.373999999999995</v>
      </c>
      <c r="W63" s="133">
        <v>42467</v>
      </c>
      <c r="X63" s="10">
        <v>97.21</v>
      </c>
      <c r="Y63" s="10">
        <v>97.63</v>
      </c>
      <c r="Z63" s="10">
        <v>95.09</v>
      </c>
      <c r="AA63" s="10">
        <v>95.57</v>
      </c>
      <c r="AB63" s="95">
        <v>13333100</v>
      </c>
      <c r="AC63" s="10">
        <v>95.04</v>
      </c>
      <c r="AD63" s="40">
        <f t="shared" si="1"/>
        <v>2.539999999999992</v>
      </c>
      <c r="AE63" s="162">
        <f t="shared" si="2"/>
        <v>-1.9093817731448026E-2</v>
      </c>
    </row>
    <row r="64" spans="2:31" x14ac:dyDescent="0.25">
      <c r="W64" s="133">
        <v>42466</v>
      </c>
      <c r="X64" s="10">
        <v>95.49</v>
      </c>
      <c r="Y64" s="10">
        <v>97.5</v>
      </c>
      <c r="Z64" s="10">
        <v>95.48</v>
      </c>
      <c r="AA64" s="10">
        <v>97.44</v>
      </c>
      <c r="AB64" s="95">
        <v>11118800</v>
      </c>
      <c r="AC64" s="10">
        <v>96.89</v>
      </c>
      <c r="AD64" s="40">
        <f t="shared" si="1"/>
        <v>2.019999999999996</v>
      </c>
      <c r="AE64" s="162">
        <f t="shared" si="2"/>
        <v>1.9465488215488103E-2</v>
      </c>
    </row>
    <row r="65" spans="23:31" x14ac:dyDescent="0.25">
      <c r="W65" s="133">
        <v>42465</v>
      </c>
      <c r="X65" s="10">
        <v>93.55</v>
      </c>
      <c r="Y65" s="10">
        <v>96.69</v>
      </c>
      <c r="Z65" s="10">
        <v>93.5</v>
      </c>
      <c r="AA65" s="10">
        <v>95.57</v>
      </c>
      <c r="AB65" s="95">
        <v>11808600</v>
      </c>
      <c r="AC65" s="10">
        <v>95.04</v>
      </c>
      <c r="AD65" s="40">
        <f t="shared" si="1"/>
        <v>3.1899999999999977</v>
      </c>
      <c r="AE65" s="162">
        <f t="shared" si="2"/>
        <v>1.4192722228150823E-2</v>
      </c>
    </row>
    <row r="66" spans="23:31" x14ac:dyDescent="0.25">
      <c r="W66" s="133">
        <v>42464</v>
      </c>
      <c r="X66" s="10">
        <v>94.35</v>
      </c>
      <c r="Y66" s="10">
        <v>95</v>
      </c>
      <c r="Z66" s="10">
        <v>93.75</v>
      </c>
      <c r="AA66" s="10">
        <v>94.24</v>
      </c>
      <c r="AB66" s="95">
        <v>8804800</v>
      </c>
      <c r="AC66" s="10">
        <v>93.71</v>
      </c>
      <c r="AD66" s="40">
        <f t="shared" si="1"/>
        <v>1.25</v>
      </c>
      <c r="AE66" s="162">
        <f t="shared" si="2"/>
        <v>1.2821882679772134E-3</v>
      </c>
    </row>
    <row r="67" spans="23:31" x14ac:dyDescent="0.25">
      <c r="W67" s="133">
        <v>42461</v>
      </c>
      <c r="X67" s="10">
        <v>91.34</v>
      </c>
      <c r="Y67" s="10">
        <v>94.38</v>
      </c>
      <c r="Z67" s="10">
        <v>91.04</v>
      </c>
      <c r="AA67" s="10">
        <v>94.12</v>
      </c>
      <c r="AB67" s="95">
        <v>11423000</v>
      </c>
      <c r="AC67" s="10">
        <v>93.59</v>
      </c>
      <c r="AD67" s="40">
        <f>Y67-Z67</f>
        <v>3.3399999999999892</v>
      </c>
      <c r="AE67" s="162">
        <f>AC67/AC68-1</f>
        <v>2.452107279693494E-2</v>
      </c>
    </row>
    <row r="68" spans="23:31" x14ac:dyDescent="0.25">
      <c r="W68" s="133">
        <v>42460</v>
      </c>
      <c r="X68" s="10">
        <v>91.9</v>
      </c>
      <c r="Y68" s="10">
        <v>92.75</v>
      </c>
      <c r="Z68" s="10">
        <v>91.54</v>
      </c>
      <c r="AA68" s="10">
        <v>91.86</v>
      </c>
      <c r="AB68" s="95">
        <v>13656300</v>
      </c>
      <c r="AC68" s="10">
        <v>91.35</v>
      </c>
      <c r="AD68" s="40">
        <f>Y68-Z68</f>
        <v>1.2099999999999937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63 F42:F6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42552</v>
      </c>
      <c r="X2" s="10">
        <v>57.87</v>
      </c>
      <c r="Y2" s="10">
        <v>58.57</v>
      </c>
      <c r="Z2" s="10">
        <v>57.46</v>
      </c>
      <c r="AA2" s="10">
        <v>57.91</v>
      </c>
      <c r="AB2" s="95">
        <v>270000</v>
      </c>
      <c r="AC2" s="10">
        <v>57.91</v>
      </c>
      <c r="AD2" s="2">
        <f>Y2-Z2</f>
        <v>1.1099999999999994</v>
      </c>
      <c r="AE2" s="138">
        <f>AC2/AC3-1</f>
        <v>4.6842470506591738E-3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57.91</v>
      </c>
      <c r="W3" s="133">
        <v>42551</v>
      </c>
      <c r="X3" s="10">
        <v>56.31</v>
      </c>
      <c r="Y3" s="10">
        <v>57.67</v>
      </c>
      <c r="Z3" s="10">
        <v>55.67</v>
      </c>
      <c r="AA3" s="10">
        <v>57.64</v>
      </c>
      <c r="AB3" s="95">
        <v>273900</v>
      </c>
      <c r="AC3" s="10">
        <v>57.64</v>
      </c>
      <c r="AD3" s="2">
        <f t="shared" ref="AD3:AD66" si="0">Y3-Z3</f>
        <v>2</v>
      </c>
      <c r="AE3" s="138">
        <f t="shared" ref="AE3:AE66" si="1">AC3/AC4-1</f>
        <v>2.818408847663223E-2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57.91</v>
      </c>
      <c r="W4" s="133">
        <v>42550</v>
      </c>
      <c r="X4" s="10">
        <v>55.36</v>
      </c>
      <c r="Y4" s="10">
        <v>56.14</v>
      </c>
      <c r="Z4" s="10">
        <v>55.12</v>
      </c>
      <c r="AA4" s="10">
        <v>56.06</v>
      </c>
      <c r="AB4" s="95">
        <v>342500</v>
      </c>
      <c r="AC4" s="10">
        <v>56.06</v>
      </c>
      <c r="AD4" s="2">
        <f t="shared" si="0"/>
        <v>1.0200000000000031</v>
      </c>
      <c r="AE4" s="138">
        <f t="shared" si="1"/>
        <v>2.8435149513850844E-2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42549</v>
      </c>
      <c r="X5" s="10">
        <v>54.19</v>
      </c>
      <c r="Y5" s="10">
        <v>54.6</v>
      </c>
      <c r="Z5" s="10">
        <v>53.71</v>
      </c>
      <c r="AA5" s="10">
        <v>54.51</v>
      </c>
      <c r="AB5" s="95">
        <v>241900</v>
      </c>
      <c r="AC5" s="10">
        <v>54.51</v>
      </c>
      <c r="AD5" s="2">
        <f t="shared" si="0"/>
        <v>0.89000000000000057</v>
      </c>
      <c r="AE5" s="138">
        <f t="shared" si="1"/>
        <v>1.8497757847533602E-2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42548</v>
      </c>
      <c r="X6" s="10">
        <v>54.91</v>
      </c>
      <c r="Y6" s="10">
        <v>54.95</v>
      </c>
      <c r="Z6" s="10">
        <v>53.18</v>
      </c>
      <c r="AA6" s="10">
        <v>53.52</v>
      </c>
      <c r="AB6" s="95">
        <v>400800</v>
      </c>
      <c r="AC6" s="10">
        <v>53.52</v>
      </c>
      <c r="AD6" s="2">
        <f t="shared" si="0"/>
        <v>1.7700000000000031</v>
      </c>
      <c r="AE6" s="138">
        <f t="shared" si="1"/>
        <v>-3.8620441889707147E-2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42545</v>
      </c>
      <c r="X7" s="10">
        <v>56.39</v>
      </c>
      <c r="Y7" s="10">
        <v>57.25</v>
      </c>
      <c r="Z7" s="10">
        <v>55.28</v>
      </c>
      <c r="AA7" s="10">
        <v>55.67</v>
      </c>
      <c r="AB7" s="95">
        <v>1481600</v>
      </c>
      <c r="AC7" s="10">
        <v>55.67</v>
      </c>
      <c r="AD7" s="2">
        <f t="shared" si="0"/>
        <v>1.9699999999999989</v>
      </c>
      <c r="AE7" s="138">
        <f t="shared" si="1"/>
        <v>-5.9628378378378422E-2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42544</v>
      </c>
      <c r="X8" s="10">
        <v>58.88</v>
      </c>
      <c r="Y8" s="10">
        <v>59.25</v>
      </c>
      <c r="Z8" s="10">
        <v>58.09</v>
      </c>
      <c r="AA8" s="10">
        <v>59.2</v>
      </c>
      <c r="AB8" s="95">
        <v>273100</v>
      </c>
      <c r="AC8" s="10">
        <v>59.2</v>
      </c>
      <c r="AD8" s="2">
        <f t="shared" si="0"/>
        <v>1.1599999999999966</v>
      </c>
      <c r="AE8" s="138">
        <f t="shared" si="1"/>
        <v>1.7182130584192379E-2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253</v>
      </c>
      <c r="Q9" s="138">
        <f>IF(Q2=0, 0, Q8/Q6)</f>
        <v>0</v>
      </c>
      <c r="W9" s="133">
        <v>42543</v>
      </c>
      <c r="X9" s="10">
        <v>58.67</v>
      </c>
      <c r="Y9" s="10">
        <v>58.88</v>
      </c>
      <c r="Z9" s="10">
        <v>58.18</v>
      </c>
      <c r="AA9" s="10">
        <v>58.2</v>
      </c>
      <c r="AB9" s="95">
        <v>238000</v>
      </c>
      <c r="AC9" s="10">
        <v>58.2</v>
      </c>
      <c r="AD9" s="2">
        <f t="shared" si="0"/>
        <v>0.70000000000000284</v>
      </c>
      <c r="AE9" s="138">
        <f t="shared" si="1"/>
        <v>-4.2771599657827064E-3</v>
      </c>
    </row>
    <row r="10" spans="1:31" x14ac:dyDescent="0.25">
      <c r="O10" s="11" t="s">
        <v>252</v>
      </c>
      <c r="P10" s="34"/>
      <c r="Q10" s="2">
        <f>M33</f>
        <v>33.940000000000055</v>
      </c>
      <c r="W10" s="133">
        <v>42542</v>
      </c>
      <c r="X10" s="10">
        <v>58.72</v>
      </c>
      <c r="Y10" s="10">
        <v>58.79</v>
      </c>
      <c r="Z10" s="10">
        <v>58.25</v>
      </c>
      <c r="AA10" s="10">
        <v>58.45</v>
      </c>
      <c r="AB10" s="95">
        <v>227400</v>
      </c>
      <c r="AC10" s="10">
        <v>58.45</v>
      </c>
      <c r="AD10" s="2">
        <f t="shared" si="0"/>
        <v>0.53999999999999915</v>
      </c>
      <c r="AE10" s="138">
        <f t="shared" si="1"/>
        <v>-6.8387758591215153E-4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8.0999999999999996E-3</v>
      </c>
      <c r="W11" s="133">
        <v>42541</v>
      </c>
      <c r="X11" s="10">
        <v>58.66</v>
      </c>
      <c r="Y11" s="10">
        <v>58.94</v>
      </c>
      <c r="Z11" s="10">
        <v>57.97</v>
      </c>
      <c r="AA11" s="10">
        <v>58.49</v>
      </c>
      <c r="AB11" s="95">
        <v>188800</v>
      </c>
      <c r="AC11" s="10">
        <v>58.49</v>
      </c>
      <c r="AD11" s="2">
        <f t="shared" si="0"/>
        <v>0.96999999999999886</v>
      </c>
      <c r="AE11" s="138">
        <f t="shared" si="1"/>
        <v>1.0713668567478907E-2</v>
      </c>
    </row>
    <row r="12" spans="1:31" x14ac:dyDescent="0.25">
      <c r="W12" s="133">
        <v>42538</v>
      </c>
      <c r="X12" s="10">
        <v>57.96</v>
      </c>
      <c r="Y12" s="10">
        <v>58.3</v>
      </c>
      <c r="Z12" s="10">
        <v>57.5</v>
      </c>
      <c r="AA12" s="10">
        <v>57.87</v>
      </c>
      <c r="AB12" s="95">
        <v>556600</v>
      </c>
      <c r="AC12" s="10">
        <v>57.87</v>
      </c>
      <c r="AD12" s="2">
        <f t="shared" si="0"/>
        <v>0.79999999999999716</v>
      </c>
      <c r="AE12" s="138">
        <f t="shared" si="1"/>
        <v>1.2110726643599357E-3</v>
      </c>
    </row>
    <row r="13" spans="1:31" x14ac:dyDescent="0.25">
      <c r="W13" s="133">
        <v>42537</v>
      </c>
      <c r="X13" s="10">
        <v>56.94</v>
      </c>
      <c r="Y13" s="10">
        <v>58</v>
      </c>
      <c r="Z13" s="10">
        <v>56.61</v>
      </c>
      <c r="AA13" s="10">
        <v>57.8</v>
      </c>
      <c r="AB13" s="95">
        <v>249000</v>
      </c>
      <c r="AC13" s="10">
        <v>57.8</v>
      </c>
      <c r="AD13" s="2">
        <f t="shared" si="0"/>
        <v>1.3900000000000006</v>
      </c>
      <c r="AE13" s="138">
        <f t="shared" si="1"/>
        <v>8.54999127551892E-3</v>
      </c>
    </row>
    <row r="14" spans="1:31" x14ac:dyDescent="0.25">
      <c r="W14" s="133">
        <v>42536</v>
      </c>
      <c r="X14" s="10">
        <v>56.92</v>
      </c>
      <c r="Y14" s="10">
        <v>57.81</v>
      </c>
      <c r="Z14" s="10">
        <v>56.66</v>
      </c>
      <c r="AA14" s="10">
        <v>57.31</v>
      </c>
      <c r="AB14" s="95">
        <v>297400</v>
      </c>
      <c r="AC14" s="10">
        <v>57.31</v>
      </c>
      <c r="AD14" s="2">
        <f t="shared" si="0"/>
        <v>1.1500000000000057</v>
      </c>
      <c r="AE14" s="138">
        <f t="shared" si="1"/>
        <v>8.2688247712878749E-3</v>
      </c>
    </row>
    <row r="15" spans="1:31" x14ac:dyDescent="0.25">
      <c r="W15" s="133">
        <v>42535</v>
      </c>
      <c r="X15" s="10">
        <v>56.51</v>
      </c>
      <c r="Y15" s="10">
        <v>57.14</v>
      </c>
      <c r="Z15" s="10">
        <v>56.38</v>
      </c>
      <c r="AA15" s="10">
        <v>56.84</v>
      </c>
      <c r="AB15" s="95">
        <v>176200</v>
      </c>
      <c r="AC15" s="10">
        <v>56.84</v>
      </c>
      <c r="AD15" s="2">
        <f t="shared" si="0"/>
        <v>0.75999999999999801</v>
      </c>
      <c r="AE15" s="138">
        <f t="shared" si="1"/>
        <v>1.2330456226881115E-3</v>
      </c>
    </row>
    <row r="16" spans="1:31" x14ac:dyDescent="0.25">
      <c r="W16" s="133">
        <v>42534</v>
      </c>
      <c r="X16" s="10">
        <v>57.85</v>
      </c>
      <c r="Y16" s="10">
        <v>58.99</v>
      </c>
      <c r="Z16" s="10">
        <v>56.7</v>
      </c>
      <c r="AA16" s="10">
        <v>56.77</v>
      </c>
      <c r="AB16" s="95">
        <v>245400</v>
      </c>
      <c r="AC16" s="10">
        <v>56.77</v>
      </c>
      <c r="AD16" s="2">
        <f t="shared" si="0"/>
        <v>2.2899999999999991</v>
      </c>
      <c r="AE16" s="138">
        <f t="shared" si="1"/>
        <v>-2.0531400966183555E-2</v>
      </c>
    </row>
    <row r="17" spans="1:31" x14ac:dyDescent="0.25">
      <c r="W17" s="133">
        <v>42531</v>
      </c>
      <c r="X17" s="10">
        <v>58.26</v>
      </c>
      <c r="Y17" s="10">
        <v>58.49</v>
      </c>
      <c r="Z17" s="10">
        <v>57.56</v>
      </c>
      <c r="AA17" s="10">
        <v>57.96</v>
      </c>
      <c r="AB17" s="95">
        <v>206400</v>
      </c>
      <c r="AC17" s="10">
        <v>57.96</v>
      </c>
      <c r="AD17" s="2">
        <f t="shared" si="0"/>
        <v>0.92999999999999972</v>
      </c>
      <c r="AE17" s="138">
        <f t="shared" si="1"/>
        <v>-1.9786910197869156E-2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42530</v>
      </c>
      <c r="X18" s="10">
        <v>58.99</v>
      </c>
      <c r="Y18" s="10">
        <v>59.18</v>
      </c>
      <c r="Z18" s="10">
        <v>58.58</v>
      </c>
      <c r="AA18" s="10">
        <v>59.13</v>
      </c>
      <c r="AB18" s="95">
        <v>194100</v>
      </c>
      <c r="AC18" s="10">
        <v>59.13</v>
      </c>
      <c r="AD18" s="2">
        <f t="shared" si="0"/>
        <v>0.60000000000000142</v>
      </c>
      <c r="AE18" s="138">
        <f t="shared" si="1"/>
        <v>-4.3778413874389077E-3</v>
      </c>
    </row>
    <row r="19" spans="1:31" x14ac:dyDescent="0.25">
      <c r="W19" s="133">
        <v>42529</v>
      </c>
      <c r="X19" s="10">
        <v>58.89</v>
      </c>
      <c r="Y19" s="10">
        <v>59.6</v>
      </c>
      <c r="Z19" s="10">
        <v>58.84</v>
      </c>
      <c r="AA19" s="10">
        <v>59.39</v>
      </c>
      <c r="AB19" s="95">
        <v>356200</v>
      </c>
      <c r="AC19" s="10">
        <v>59.39</v>
      </c>
      <c r="AD19" s="2">
        <f t="shared" si="0"/>
        <v>0.75999999999999801</v>
      </c>
      <c r="AE19" s="138">
        <f t="shared" si="1"/>
        <v>9.3473827328347525E-3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42528</v>
      </c>
      <c r="X20" s="10">
        <v>58.57</v>
      </c>
      <c r="Y20" s="10">
        <v>58.97</v>
      </c>
      <c r="Z20" s="10">
        <v>58.48</v>
      </c>
      <c r="AA20" s="10">
        <v>58.84</v>
      </c>
      <c r="AB20" s="95">
        <v>197900</v>
      </c>
      <c r="AC20" s="10">
        <v>58.84</v>
      </c>
      <c r="AD20" s="2">
        <f t="shared" si="0"/>
        <v>0.49000000000000199</v>
      </c>
      <c r="AE20" s="138">
        <f t="shared" si="1"/>
        <v>3.4106412005456832E-3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42527</v>
      </c>
      <c r="X21" s="10">
        <v>59.37</v>
      </c>
      <c r="Y21" s="10">
        <v>59.37</v>
      </c>
      <c r="Z21" s="10">
        <v>57.65</v>
      </c>
      <c r="AA21" s="10">
        <v>58.64</v>
      </c>
      <c r="AB21" s="95">
        <v>321700</v>
      </c>
      <c r="AC21" s="10">
        <v>58.64</v>
      </c>
      <c r="AD21" s="2">
        <f t="shared" si="0"/>
        <v>1.7199999999999989</v>
      </c>
      <c r="AE21" s="138">
        <f t="shared" si="1"/>
        <v>1.5939015939016032E-2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42524</v>
      </c>
      <c r="X22" s="10">
        <v>57.92</v>
      </c>
      <c r="Y22" s="10">
        <v>57.92</v>
      </c>
      <c r="Z22" s="10">
        <v>57.2</v>
      </c>
      <c r="AA22" s="10">
        <v>57.72</v>
      </c>
      <c r="AB22" s="95">
        <v>152300</v>
      </c>
      <c r="AC22" s="10">
        <v>57.72</v>
      </c>
      <c r="AD22" s="2">
        <f t="shared" si="0"/>
        <v>0.71999999999999886</v>
      </c>
      <c r="AE22" s="138">
        <f t="shared" si="1"/>
        <v>-2.4196335983408535E-3</v>
      </c>
    </row>
    <row r="23" spans="1:31" x14ac:dyDescent="0.25">
      <c r="B23" s="10"/>
      <c r="C23" s="10"/>
      <c r="D23" s="40"/>
      <c r="E23" s="40"/>
      <c r="F23" s="40"/>
      <c r="W23" s="133">
        <v>42523</v>
      </c>
      <c r="X23" s="10">
        <v>57.3</v>
      </c>
      <c r="Y23" s="10">
        <v>57.9</v>
      </c>
      <c r="Z23" s="10">
        <v>57.18</v>
      </c>
      <c r="AA23" s="10">
        <v>57.86</v>
      </c>
      <c r="AB23" s="95">
        <v>186900</v>
      </c>
      <c r="AC23" s="10">
        <v>57.86</v>
      </c>
      <c r="AD23" s="2">
        <f t="shared" si="0"/>
        <v>0.71999999999999886</v>
      </c>
      <c r="AE23" s="138">
        <f t="shared" si="1"/>
        <v>6.6109951287405266E-3</v>
      </c>
    </row>
    <row r="24" spans="1:31" x14ac:dyDescent="0.25">
      <c r="B24" s="10"/>
      <c r="C24" s="10"/>
      <c r="D24" s="40"/>
      <c r="E24" s="40"/>
      <c r="F24" s="40"/>
      <c r="W24" s="133">
        <v>42522</v>
      </c>
      <c r="X24" s="10">
        <v>56.75</v>
      </c>
      <c r="Y24" s="10">
        <v>57.53</v>
      </c>
      <c r="Z24" s="10">
        <v>56.2</v>
      </c>
      <c r="AA24" s="10">
        <v>57.48</v>
      </c>
      <c r="AB24" s="95">
        <v>276700</v>
      </c>
      <c r="AC24" s="10">
        <v>57.48</v>
      </c>
      <c r="AD24" s="2">
        <f t="shared" si="0"/>
        <v>1.3299999999999983</v>
      </c>
      <c r="AE24" s="138">
        <f t="shared" si="1"/>
        <v>9.4836670179134774E-3</v>
      </c>
    </row>
    <row r="25" spans="1:31" x14ac:dyDescent="0.25">
      <c r="B25" s="10"/>
      <c r="C25" s="10"/>
      <c r="D25" s="40"/>
      <c r="E25" s="40"/>
      <c r="F25" s="40"/>
      <c r="W25" s="133">
        <v>42521</v>
      </c>
      <c r="X25" s="10">
        <v>56.76</v>
      </c>
      <c r="Y25" s="10">
        <v>57.29</v>
      </c>
      <c r="Z25" s="10">
        <v>56.65</v>
      </c>
      <c r="AA25" s="10">
        <v>56.94</v>
      </c>
      <c r="AB25" s="95">
        <v>291200</v>
      </c>
      <c r="AC25" s="10">
        <v>56.94</v>
      </c>
      <c r="AD25" s="2">
        <f t="shared" si="0"/>
        <v>0.64000000000000057</v>
      </c>
      <c r="AE25" s="138">
        <f t="shared" si="1"/>
        <v>1.2308774397749023E-3</v>
      </c>
    </row>
    <row r="26" spans="1:31" x14ac:dyDescent="0.25">
      <c r="B26" s="10"/>
      <c r="C26" s="10"/>
      <c r="D26" s="40"/>
      <c r="E26" s="40"/>
      <c r="F26" s="40"/>
      <c r="W26" s="133">
        <v>42517</v>
      </c>
      <c r="X26" s="10">
        <v>57.15</v>
      </c>
      <c r="Y26" s="10">
        <v>57.3</v>
      </c>
      <c r="Z26" s="10">
        <v>56.66</v>
      </c>
      <c r="AA26" s="10">
        <v>56.87</v>
      </c>
      <c r="AB26" s="95">
        <v>219700</v>
      </c>
      <c r="AC26" s="10">
        <v>56.87</v>
      </c>
      <c r="AD26" s="2">
        <f t="shared" si="0"/>
        <v>0.64000000000000057</v>
      </c>
      <c r="AE26" s="138">
        <f t="shared" si="1"/>
        <v>-4.7252362618130928E-3</v>
      </c>
    </row>
    <row r="27" spans="1:31" x14ac:dyDescent="0.25">
      <c r="B27" s="10"/>
      <c r="C27" s="10"/>
      <c r="D27" s="40"/>
      <c r="E27" s="40"/>
      <c r="F27" s="40"/>
      <c r="W27" s="133">
        <v>42516</v>
      </c>
      <c r="X27" s="10">
        <v>57.38</v>
      </c>
      <c r="Y27" s="10">
        <v>58</v>
      </c>
      <c r="Z27" s="10">
        <v>56.95</v>
      </c>
      <c r="AA27" s="10">
        <v>57.14</v>
      </c>
      <c r="AB27" s="95">
        <v>348300</v>
      </c>
      <c r="AC27" s="10">
        <v>57.14</v>
      </c>
      <c r="AD27" s="2">
        <f t="shared" si="0"/>
        <v>1.0499999999999972</v>
      </c>
      <c r="AE27" s="138">
        <f t="shared" si="1"/>
        <v>-1.2235623142807794E-3</v>
      </c>
    </row>
    <row r="28" spans="1:31" x14ac:dyDescent="0.25">
      <c r="B28" s="10"/>
      <c r="C28" s="10"/>
      <c r="D28" s="40"/>
      <c r="E28" s="40"/>
      <c r="F28" s="40"/>
      <c r="W28" s="133">
        <v>42515</v>
      </c>
      <c r="X28" s="10">
        <v>56.99</v>
      </c>
      <c r="Y28" s="10">
        <v>57.33</v>
      </c>
      <c r="Z28" s="10">
        <v>55.93</v>
      </c>
      <c r="AA28" s="10">
        <v>57.21</v>
      </c>
      <c r="AB28" s="95">
        <v>339700</v>
      </c>
      <c r="AC28" s="10">
        <v>57.21</v>
      </c>
      <c r="AD28" s="2">
        <f t="shared" si="0"/>
        <v>1.3999999999999986</v>
      </c>
      <c r="AE28" s="138">
        <f t="shared" si="1"/>
        <v>8.8167871627577998E-3</v>
      </c>
    </row>
    <row r="29" spans="1:31" x14ac:dyDescent="0.25">
      <c r="B29" s="10"/>
      <c r="C29" s="10"/>
      <c r="D29" s="40"/>
      <c r="E29" s="40"/>
      <c r="F29" s="40"/>
      <c r="W29" s="133">
        <v>42514</v>
      </c>
      <c r="X29" s="10">
        <v>55.4</v>
      </c>
      <c r="Y29" s="10">
        <v>56.82</v>
      </c>
      <c r="Z29" s="10">
        <v>55.35</v>
      </c>
      <c r="AA29" s="10">
        <v>56.71</v>
      </c>
      <c r="AB29" s="95">
        <v>285100</v>
      </c>
      <c r="AC29" s="10">
        <v>56.71</v>
      </c>
      <c r="AD29" s="2">
        <f t="shared" si="0"/>
        <v>1.4699999999999989</v>
      </c>
      <c r="AE29" s="138">
        <f t="shared" si="1"/>
        <v>2.8286491387126134E-2</v>
      </c>
    </row>
    <row r="30" spans="1:31" x14ac:dyDescent="0.25">
      <c r="B30" s="10"/>
      <c r="C30" s="10"/>
      <c r="D30" s="40"/>
      <c r="E30" s="40"/>
      <c r="F30" s="40"/>
      <c r="W30" s="133">
        <v>42513</v>
      </c>
      <c r="X30" s="10">
        <v>55.26</v>
      </c>
      <c r="Y30" s="10">
        <v>55.51</v>
      </c>
      <c r="Z30" s="10">
        <v>54.95</v>
      </c>
      <c r="AA30" s="10">
        <v>55.15</v>
      </c>
      <c r="AB30" s="95">
        <v>190800</v>
      </c>
      <c r="AC30" s="10">
        <v>55.15</v>
      </c>
      <c r="AD30" s="2">
        <f t="shared" si="0"/>
        <v>0.55999999999999517</v>
      </c>
      <c r="AE30" s="138">
        <f t="shared" si="1"/>
        <v>-1.4484881405033567E-3</v>
      </c>
    </row>
    <row r="31" spans="1:31" x14ac:dyDescent="0.25">
      <c r="W31" s="133">
        <v>42510</v>
      </c>
      <c r="X31" s="10">
        <v>54.92</v>
      </c>
      <c r="Y31" s="10">
        <v>55.56</v>
      </c>
      <c r="Z31" s="10">
        <v>54.33</v>
      </c>
      <c r="AA31" s="10">
        <v>55.23</v>
      </c>
      <c r="AB31" s="95">
        <v>243600</v>
      </c>
      <c r="AC31" s="10">
        <v>55.23</v>
      </c>
      <c r="AD31" s="2">
        <f t="shared" si="0"/>
        <v>1.230000000000004</v>
      </c>
      <c r="AE31" s="138">
        <f t="shared" si="1"/>
        <v>1.2651265126512712E-2</v>
      </c>
    </row>
    <row r="32" spans="1:31" x14ac:dyDescent="0.25">
      <c r="W32" s="133">
        <v>42509</v>
      </c>
      <c r="X32" s="10">
        <v>54.9</v>
      </c>
      <c r="Y32" s="10">
        <v>55.02</v>
      </c>
      <c r="Z32" s="10">
        <v>54.2</v>
      </c>
      <c r="AA32" s="10">
        <v>54.54</v>
      </c>
      <c r="AB32" s="95">
        <v>461400</v>
      </c>
      <c r="AC32" s="10">
        <v>54.54</v>
      </c>
      <c r="AD32" s="2">
        <f t="shared" si="0"/>
        <v>0.82000000000000028</v>
      </c>
      <c r="AE32" s="138" t="e">
        <f t="shared" si="1"/>
        <v>#DIV/0!</v>
      </c>
    </row>
    <row r="33" spans="1:31" x14ac:dyDescent="0.25">
      <c r="L33" t="s">
        <v>252</v>
      </c>
      <c r="M33" s="2">
        <f>M51+K51-F51</f>
        <v>33.940000000000055</v>
      </c>
      <c r="W33" s="133">
        <v>42509</v>
      </c>
      <c r="X33" s="10" t="s">
        <v>196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42508</v>
      </c>
      <c r="X34" s="10">
        <v>54.9</v>
      </c>
      <c r="Y34" s="10">
        <v>55.61</v>
      </c>
      <c r="Z34" s="10">
        <v>54.7</v>
      </c>
      <c r="AA34" s="10">
        <v>55.05</v>
      </c>
      <c r="AB34" s="95">
        <v>285800</v>
      </c>
      <c r="AC34" s="10">
        <v>54.94</v>
      </c>
      <c r="AD34" s="2">
        <f t="shared" si="0"/>
        <v>0.90999999999999659</v>
      </c>
      <c r="AE34" s="138">
        <f t="shared" si="1"/>
        <v>7.2859744990894093E-4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42507</v>
      </c>
      <c r="X35" s="10">
        <v>55</v>
      </c>
      <c r="Y35" s="10">
        <v>55.38</v>
      </c>
      <c r="Z35" s="10">
        <v>54.79</v>
      </c>
      <c r="AA35" s="10">
        <v>55.01</v>
      </c>
      <c r="AB35" s="95">
        <v>395500</v>
      </c>
      <c r="AC35" s="10">
        <v>54.9</v>
      </c>
      <c r="AD35" s="2">
        <f t="shared" si="0"/>
        <v>0.59000000000000341</v>
      </c>
      <c r="AE35" s="138">
        <f t="shared" si="1"/>
        <v>-7.2806698216232313E-4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42506</v>
      </c>
      <c r="X36" s="10">
        <v>54.62</v>
      </c>
      <c r="Y36" s="10">
        <v>55.46</v>
      </c>
      <c r="Z36" s="10">
        <v>54.62</v>
      </c>
      <c r="AA36" s="10">
        <v>55.05</v>
      </c>
      <c r="AB36" s="95">
        <v>255700</v>
      </c>
      <c r="AC36" s="10">
        <v>54.94</v>
      </c>
      <c r="AD36" s="2">
        <f t="shared" si="0"/>
        <v>0.84000000000000341</v>
      </c>
      <c r="AE36" s="138">
        <f t="shared" si="1"/>
        <v>1.0669610007358221E-2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42503</v>
      </c>
      <c r="X37" s="10">
        <v>55.15</v>
      </c>
      <c r="Y37" s="10">
        <v>55.28</v>
      </c>
      <c r="Z37" s="10">
        <v>54.32</v>
      </c>
      <c r="AA37" s="10">
        <v>54.47</v>
      </c>
      <c r="AB37" s="95">
        <v>634400</v>
      </c>
      <c r="AC37" s="10">
        <v>54.36</v>
      </c>
      <c r="AD37" s="2">
        <f t="shared" si="0"/>
        <v>0.96000000000000085</v>
      </c>
      <c r="AE37" s="138">
        <f t="shared" si="1"/>
        <v>-1.6820401519262118E-2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42502</v>
      </c>
      <c r="X38" s="10">
        <v>55.38</v>
      </c>
      <c r="Y38" s="10">
        <v>55.65</v>
      </c>
      <c r="Z38" s="10">
        <v>54.58</v>
      </c>
      <c r="AA38" s="10">
        <v>55.4</v>
      </c>
      <c r="AB38" s="95">
        <v>342900</v>
      </c>
      <c r="AC38" s="10">
        <v>55.29</v>
      </c>
      <c r="AD38" s="2">
        <f t="shared" si="0"/>
        <v>1.0700000000000003</v>
      </c>
      <c r="AE38" s="138">
        <f t="shared" si="1"/>
        <v>4.7246956205706514E-3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42501</v>
      </c>
      <c r="X39" s="10">
        <v>55.09</v>
      </c>
      <c r="Y39" s="10">
        <v>55.65</v>
      </c>
      <c r="Z39" s="10">
        <v>54.11</v>
      </c>
      <c r="AA39" s="10">
        <v>55.14</v>
      </c>
      <c r="AB39" s="95">
        <v>262500</v>
      </c>
      <c r="AC39" s="10">
        <v>55.03</v>
      </c>
      <c r="AD39" s="2">
        <f t="shared" si="0"/>
        <v>1.5399999999999991</v>
      </c>
      <c r="AE39" s="138">
        <f t="shared" si="1"/>
        <v>-1.8138944313441652E-3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42500</v>
      </c>
      <c r="X40" s="10">
        <v>54.45</v>
      </c>
      <c r="Y40" s="10">
        <v>55.31</v>
      </c>
      <c r="Z40" s="10">
        <v>53.04</v>
      </c>
      <c r="AA40" s="10">
        <v>55.24</v>
      </c>
      <c r="AB40" s="95">
        <v>228200</v>
      </c>
      <c r="AC40" s="10">
        <v>55.13</v>
      </c>
      <c r="AD40" s="2">
        <f t="shared" si="0"/>
        <v>2.2700000000000031</v>
      </c>
      <c r="AE40" s="138">
        <f t="shared" si="1"/>
        <v>2.2820037105751423E-2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42499</v>
      </c>
      <c r="X41" s="10">
        <v>54.21</v>
      </c>
      <c r="Y41" s="10">
        <v>54.45</v>
      </c>
      <c r="Z41" s="10">
        <v>53.76</v>
      </c>
      <c r="AA41" s="10">
        <v>54.01</v>
      </c>
      <c r="AB41" s="95">
        <v>264100</v>
      </c>
      <c r="AC41" s="10">
        <v>53.9</v>
      </c>
      <c r="AD41" s="2">
        <f t="shared" si="0"/>
        <v>0.69000000000000483</v>
      </c>
      <c r="AE41" s="138">
        <f t="shared" si="1"/>
        <v>-6.0851926977687487E-3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495" t="s">
        <v>78</v>
      </c>
      <c r="P42" s="495"/>
      <c r="Q42" s="34"/>
      <c r="T42" s="91" t="s">
        <v>113</v>
      </c>
      <c r="W42" s="133">
        <v>42496</v>
      </c>
      <c r="X42" s="10">
        <v>53.09</v>
      </c>
      <c r="Y42" s="10">
        <v>54.34</v>
      </c>
      <c r="Z42" s="10">
        <v>53.04</v>
      </c>
      <c r="AA42" s="10">
        <v>54.34</v>
      </c>
      <c r="AB42" s="95">
        <v>305400</v>
      </c>
      <c r="AC42" s="10">
        <v>54.23</v>
      </c>
      <c r="AD42" s="2">
        <f t="shared" si="0"/>
        <v>1.3000000000000043</v>
      </c>
      <c r="AE42" s="138">
        <f t="shared" si="1"/>
        <v>2.0703933747411973E-2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63.701000000000001</v>
      </c>
      <c r="Q43" s="34"/>
      <c r="T43" s="128" t="s">
        <v>98</v>
      </c>
      <c r="U43" s="98">
        <v>57.64</v>
      </c>
      <c r="W43" s="133">
        <v>42495</v>
      </c>
      <c r="X43" s="10">
        <v>53.36</v>
      </c>
      <c r="Y43" s="10">
        <v>53.71</v>
      </c>
      <c r="Z43" s="10">
        <v>53.08</v>
      </c>
      <c r="AA43" s="10">
        <v>53.24</v>
      </c>
      <c r="AB43" s="95">
        <v>277600</v>
      </c>
      <c r="AC43" s="10">
        <v>53.13</v>
      </c>
      <c r="AD43" s="2">
        <f t="shared" si="0"/>
        <v>0.63000000000000256</v>
      </c>
      <c r="AE43" s="138">
        <f t="shared" si="1"/>
        <v>0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63.121900000000004</v>
      </c>
      <c r="Q44" s="34"/>
      <c r="T44" s="93" t="s">
        <v>99</v>
      </c>
      <c r="U44" s="88">
        <v>57.87</v>
      </c>
      <c r="W44" s="133">
        <v>42494</v>
      </c>
      <c r="X44" s="10">
        <v>53.38</v>
      </c>
      <c r="Y44" s="10">
        <v>53.9</v>
      </c>
      <c r="Z44" s="10">
        <v>53.07</v>
      </c>
      <c r="AA44" s="10">
        <v>53.24</v>
      </c>
      <c r="AB44" s="95">
        <v>325400</v>
      </c>
      <c r="AC44" s="10">
        <v>53.13</v>
      </c>
      <c r="AD44" s="2">
        <f t="shared" si="0"/>
        <v>0.82999999999999829</v>
      </c>
      <c r="AE44" s="138">
        <f t="shared" si="1"/>
        <v>-8.0283793876027021E-3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62.5428</v>
      </c>
      <c r="Q45" s="34"/>
      <c r="T45" s="93" t="s">
        <v>100</v>
      </c>
      <c r="U45" s="88" t="s">
        <v>446</v>
      </c>
      <c r="W45" s="133">
        <v>42493</v>
      </c>
      <c r="X45" s="10">
        <v>54.6</v>
      </c>
      <c r="Y45" s="10">
        <v>54.6</v>
      </c>
      <c r="Z45" s="10">
        <v>53.41</v>
      </c>
      <c r="AA45" s="10">
        <v>53.67</v>
      </c>
      <c r="AB45" s="95">
        <v>296200</v>
      </c>
      <c r="AC45" s="10">
        <v>53.56</v>
      </c>
      <c r="AD45" s="2">
        <f t="shared" si="0"/>
        <v>1.1900000000000048</v>
      </c>
      <c r="AE45" s="138">
        <f t="shared" si="1"/>
        <v>-2.3696682464454888E-2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61.963700000000003</v>
      </c>
      <c r="Q46" s="83"/>
      <c r="T46" s="93" t="s">
        <v>101</v>
      </c>
      <c r="U46" s="88" t="s">
        <v>447</v>
      </c>
      <c r="W46" s="133">
        <v>42492</v>
      </c>
      <c r="X46" s="10">
        <v>54.27</v>
      </c>
      <c r="Y46" s="10">
        <v>54.99</v>
      </c>
      <c r="Z46" s="10">
        <v>53.81</v>
      </c>
      <c r="AA46" s="10">
        <v>54.97</v>
      </c>
      <c r="AB46" s="95">
        <v>330300</v>
      </c>
      <c r="AC46" s="10">
        <v>54.86</v>
      </c>
      <c r="AD46" s="2">
        <f t="shared" si="0"/>
        <v>1.1799999999999997</v>
      </c>
      <c r="AE46" s="138">
        <f t="shared" si="1"/>
        <v>1.4048059149722736E-2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61.384599999999999</v>
      </c>
      <c r="Q47" s="83"/>
      <c r="T47" s="93" t="s">
        <v>102</v>
      </c>
      <c r="U47" s="88">
        <v>55.6</v>
      </c>
      <c r="W47" s="133">
        <v>42489</v>
      </c>
      <c r="X47" s="10">
        <v>55.1</v>
      </c>
      <c r="Y47" s="10">
        <v>55.49</v>
      </c>
      <c r="Z47" s="10">
        <v>53.9</v>
      </c>
      <c r="AA47" s="10">
        <v>54.21</v>
      </c>
      <c r="AB47" s="95">
        <v>391500</v>
      </c>
      <c r="AC47" s="10">
        <v>54.1</v>
      </c>
      <c r="AD47" s="2">
        <f t="shared" si="0"/>
        <v>1.5900000000000034</v>
      </c>
      <c r="AE47" s="138">
        <f t="shared" si="1"/>
        <v>-1.7078488372093026E-2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60.805500000000002</v>
      </c>
      <c r="Q48" s="83"/>
      <c r="T48" s="93" t="s">
        <v>103</v>
      </c>
      <c r="U48" s="88">
        <v>1.2606999999999999</v>
      </c>
      <c r="W48" s="133">
        <v>42488</v>
      </c>
      <c r="X48" s="10">
        <v>55.03</v>
      </c>
      <c r="Y48" s="10">
        <v>55.34</v>
      </c>
      <c r="Z48" s="10">
        <v>53.94</v>
      </c>
      <c r="AA48" s="10">
        <v>55.15</v>
      </c>
      <c r="AB48" s="95">
        <v>416000</v>
      </c>
      <c r="AC48" s="10">
        <v>55.04</v>
      </c>
      <c r="AD48" s="2">
        <f t="shared" si="0"/>
        <v>1.4000000000000057</v>
      </c>
      <c r="AE48" s="138">
        <f t="shared" si="1"/>
        <v>-7.2621641249093205E-4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60.226399999999998</v>
      </c>
      <c r="Q49" s="83"/>
      <c r="T49" s="93" t="s">
        <v>123</v>
      </c>
      <c r="U49" s="88" t="s">
        <v>220</v>
      </c>
      <c r="W49" s="133">
        <v>42487</v>
      </c>
      <c r="X49" s="10">
        <v>55</v>
      </c>
      <c r="Y49" s="10">
        <v>55.6</v>
      </c>
      <c r="Z49" s="10">
        <v>54.81</v>
      </c>
      <c r="AA49" s="10">
        <v>55.19</v>
      </c>
      <c r="AB49" s="95">
        <v>501400</v>
      </c>
      <c r="AC49" s="10">
        <v>55.08</v>
      </c>
      <c r="AD49" s="2">
        <f t="shared" si="0"/>
        <v>0.78999999999999915</v>
      </c>
      <c r="AE49" s="138">
        <f t="shared" si="1"/>
        <v>5.1094890510949842E-3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59.647300000000001</v>
      </c>
      <c r="Q50" s="83"/>
      <c r="T50" s="93"/>
      <c r="U50" s="88"/>
      <c r="W50" s="133">
        <v>42486</v>
      </c>
      <c r="X50" s="10">
        <v>54.67</v>
      </c>
      <c r="Y50" s="10">
        <v>55.05</v>
      </c>
      <c r="Z50" s="10">
        <v>54.47</v>
      </c>
      <c r="AA50" s="10">
        <v>54.91</v>
      </c>
      <c r="AB50" s="95">
        <v>326900</v>
      </c>
      <c r="AC50" s="10">
        <v>54.8</v>
      </c>
      <c r="AD50" s="2">
        <f t="shared" si="0"/>
        <v>0.57999999999999829</v>
      </c>
      <c r="AE50" s="138">
        <f t="shared" si="1"/>
        <v>3.66300366300365E-3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59.068199999999997</v>
      </c>
      <c r="Q51" s="83"/>
      <c r="T51" s="93" t="s">
        <v>105</v>
      </c>
      <c r="U51" s="88" t="s">
        <v>448</v>
      </c>
      <c r="W51" s="133">
        <v>42485</v>
      </c>
      <c r="X51" s="10">
        <v>55.16</v>
      </c>
      <c r="Y51" s="10">
        <v>55.38</v>
      </c>
      <c r="Z51" s="10">
        <v>54.43</v>
      </c>
      <c r="AA51" s="10">
        <v>54.71</v>
      </c>
      <c r="AB51" s="95">
        <v>371700</v>
      </c>
      <c r="AC51" s="10">
        <v>54.6</v>
      </c>
      <c r="AD51" s="2">
        <f t="shared" si="0"/>
        <v>0.95000000000000284</v>
      </c>
      <c r="AE51" s="138">
        <f t="shared" si="1"/>
        <v>-3.6496350364962904E-3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58.489100000000001</v>
      </c>
      <c r="Q52" s="83"/>
      <c r="T52" s="93" t="s">
        <v>106</v>
      </c>
      <c r="U52" s="88" t="s">
        <v>290</v>
      </c>
      <c r="W52" s="133">
        <v>42482</v>
      </c>
      <c r="X52" s="10">
        <v>54.09</v>
      </c>
      <c r="Y52" s="10">
        <v>55.41</v>
      </c>
      <c r="Z52" s="10">
        <v>54.09</v>
      </c>
      <c r="AA52" s="10">
        <v>54.91</v>
      </c>
      <c r="AB52" s="95">
        <v>682700</v>
      </c>
      <c r="AC52" s="10">
        <v>54.8</v>
      </c>
      <c r="AD52" s="2">
        <f t="shared" si="0"/>
        <v>1.3199999999999932</v>
      </c>
      <c r="AE52" s="138">
        <f t="shared" si="1"/>
        <v>1.2790060295999606E-3</v>
      </c>
    </row>
    <row r="53" spans="1:31" x14ac:dyDescent="0.25">
      <c r="O53" s="83">
        <v>1</v>
      </c>
      <c r="P53" s="83">
        <f t="shared" si="2"/>
        <v>57.91</v>
      </c>
      <c r="Q53" s="83"/>
      <c r="T53" s="93" t="s">
        <v>107</v>
      </c>
      <c r="U53" s="90">
        <v>269994</v>
      </c>
      <c r="W53" s="133">
        <v>42481</v>
      </c>
      <c r="X53" s="10">
        <v>55</v>
      </c>
      <c r="Y53" s="10">
        <v>55.79</v>
      </c>
      <c r="Z53" s="10">
        <v>53.83</v>
      </c>
      <c r="AA53" s="10">
        <v>54.84</v>
      </c>
      <c r="AB53" s="95">
        <v>806800</v>
      </c>
      <c r="AC53" s="10">
        <v>54.73</v>
      </c>
      <c r="AD53" s="2">
        <f t="shared" si="0"/>
        <v>1.9600000000000009</v>
      </c>
      <c r="AE53" s="138">
        <f t="shared" si="1"/>
        <v>-9.2324402606807077E-3</v>
      </c>
    </row>
    <row r="54" spans="1:31" x14ac:dyDescent="0.25">
      <c r="O54" s="83">
        <v>0.99</v>
      </c>
      <c r="P54" s="83">
        <f t="shared" si="2"/>
        <v>57.330899999999993</v>
      </c>
      <c r="Q54" s="83"/>
      <c r="T54" s="93" t="s">
        <v>110</v>
      </c>
      <c r="U54" s="90">
        <v>337497</v>
      </c>
      <c r="W54" s="133">
        <v>42480</v>
      </c>
      <c r="X54" s="10">
        <v>52.3</v>
      </c>
      <c r="Y54" s="10">
        <v>56.83</v>
      </c>
      <c r="Z54" s="10">
        <v>51.91</v>
      </c>
      <c r="AA54" s="10">
        <v>55.35</v>
      </c>
      <c r="AB54" s="95">
        <v>1387900</v>
      </c>
      <c r="AC54" s="10">
        <v>55.24</v>
      </c>
      <c r="AD54" s="2">
        <f t="shared" si="0"/>
        <v>4.9200000000000017</v>
      </c>
      <c r="AE54" s="138">
        <f t="shared" si="1"/>
        <v>4.7402351156617284E-2</v>
      </c>
    </row>
    <row r="55" spans="1:31" x14ac:dyDescent="0.25">
      <c r="O55" s="83">
        <v>0.98</v>
      </c>
      <c r="P55" s="83">
        <f t="shared" si="2"/>
        <v>56.751799999999996</v>
      </c>
      <c r="Q55" s="83"/>
      <c r="T55" s="93" t="s">
        <v>108</v>
      </c>
      <c r="U55" s="88" t="s">
        <v>449</v>
      </c>
      <c r="W55" s="133">
        <v>42479</v>
      </c>
      <c r="X55" s="10">
        <v>53.43</v>
      </c>
      <c r="Y55" s="10">
        <v>53.43</v>
      </c>
      <c r="Z55" s="10">
        <v>52.4</v>
      </c>
      <c r="AA55" s="10">
        <v>52.85</v>
      </c>
      <c r="AB55" s="95">
        <v>302100</v>
      </c>
      <c r="AC55" s="10">
        <v>52.74</v>
      </c>
      <c r="AD55" s="2">
        <f t="shared" si="0"/>
        <v>1.0300000000000011</v>
      </c>
      <c r="AE55" s="138">
        <f t="shared" si="1"/>
        <v>3.7936267071336793E-4</v>
      </c>
    </row>
    <row r="56" spans="1:31" x14ac:dyDescent="0.25">
      <c r="O56" s="83">
        <v>0.97</v>
      </c>
      <c r="P56" s="83">
        <f t="shared" si="2"/>
        <v>56.172699999999992</v>
      </c>
      <c r="Q56" s="83"/>
      <c r="T56" s="93" t="s">
        <v>111</v>
      </c>
      <c r="U56" s="88">
        <v>23.29</v>
      </c>
      <c r="W56" s="133">
        <v>42478</v>
      </c>
      <c r="X56" s="10">
        <v>52.2</v>
      </c>
      <c r="Y56" s="10">
        <v>53</v>
      </c>
      <c r="Z56" s="10">
        <v>52.2</v>
      </c>
      <c r="AA56" s="10">
        <v>52.83</v>
      </c>
      <c r="AB56" s="95">
        <v>206300</v>
      </c>
      <c r="AC56" s="10">
        <v>52.72</v>
      </c>
      <c r="AD56" s="2">
        <f t="shared" si="0"/>
        <v>0.79999999999999716</v>
      </c>
      <c r="AE56" s="138">
        <f t="shared" si="1"/>
        <v>4.5731707317073766E-3</v>
      </c>
    </row>
    <row r="57" spans="1:31" x14ac:dyDescent="0.25">
      <c r="O57" s="83">
        <v>0.96</v>
      </c>
      <c r="P57" s="83">
        <f t="shared" si="2"/>
        <v>55.593599999999995</v>
      </c>
      <c r="Q57" s="83"/>
      <c r="T57" s="93" t="s">
        <v>112</v>
      </c>
      <c r="U57" s="88">
        <v>2.4900000000000002</v>
      </c>
      <c r="W57" s="133">
        <v>42475</v>
      </c>
      <c r="X57" s="10">
        <v>52.22</v>
      </c>
      <c r="Y57" s="10">
        <v>53</v>
      </c>
      <c r="Z57" s="10">
        <v>52.22</v>
      </c>
      <c r="AA57" s="10">
        <v>52.59</v>
      </c>
      <c r="AB57" s="95">
        <v>301900</v>
      </c>
      <c r="AC57" s="10">
        <v>52.48</v>
      </c>
      <c r="AD57" s="2">
        <f t="shared" si="0"/>
        <v>0.78000000000000114</v>
      </c>
      <c r="AE57" s="138">
        <f t="shared" si="1"/>
        <v>4.0176009183086059E-3</v>
      </c>
    </row>
    <row r="58" spans="1:31" x14ac:dyDescent="0.25">
      <c r="O58" s="83">
        <v>0.95</v>
      </c>
      <c r="P58" s="83">
        <f t="shared" si="2"/>
        <v>55.014499999999991</v>
      </c>
      <c r="Q58" s="83"/>
      <c r="T58" s="93" t="s">
        <v>109</v>
      </c>
      <c r="U58" s="88" t="s">
        <v>450</v>
      </c>
      <c r="W58" s="133">
        <v>42474</v>
      </c>
      <c r="X58" s="10">
        <v>52.74</v>
      </c>
      <c r="Y58" s="10">
        <v>52.89</v>
      </c>
      <c r="Z58" s="10">
        <v>52.29</v>
      </c>
      <c r="AA58" s="10">
        <v>52.37</v>
      </c>
      <c r="AB58" s="95">
        <v>231100</v>
      </c>
      <c r="AC58" s="10">
        <v>52.27</v>
      </c>
      <c r="AD58" s="2">
        <f t="shared" si="0"/>
        <v>0.60000000000000142</v>
      </c>
      <c r="AE58" s="138">
        <f t="shared" si="1"/>
        <v>-4.9495526365885834E-3</v>
      </c>
    </row>
    <row r="59" spans="1:31" x14ac:dyDescent="0.25">
      <c r="O59" s="83">
        <v>0.94</v>
      </c>
      <c r="P59" s="83">
        <f t="shared" si="2"/>
        <v>54.435399999999994</v>
      </c>
      <c r="Q59" s="83"/>
      <c r="W59" s="133">
        <v>42473</v>
      </c>
      <c r="X59" s="10">
        <v>52.97</v>
      </c>
      <c r="Y59" s="10">
        <v>53.02</v>
      </c>
      <c r="Z59" s="10">
        <v>52.39</v>
      </c>
      <c r="AA59" s="10">
        <v>52.64</v>
      </c>
      <c r="AB59" s="95">
        <v>346900</v>
      </c>
      <c r="AC59" s="10">
        <v>52.53</v>
      </c>
      <c r="AD59" s="2">
        <f t="shared" si="0"/>
        <v>0.63000000000000256</v>
      </c>
      <c r="AE59" s="138">
        <f t="shared" si="1"/>
        <v>8.446918794394298E-3</v>
      </c>
    </row>
    <row r="60" spans="1:31" x14ac:dyDescent="0.25">
      <c r="O60" s="83">
        <v>0.93</v>
      </c>
      <c r="P60" s="83">
        <f t="shared" si="2"/>
        <v>53.856299999999997</v>
      </c>
      <c r="Q60" s="83"/>
      <c r="W60" s="133">
        <v>42472</v>
      </c>
      <c r="X60" s="10">
        <v>51.77</v>
      </c>
      <c r="Y60" s="10">
        <v>52.68</v>
      </c>
      <c r="Z60" s="10">
        <v>51.64</v>
      </c>
      <c r="AA60" s="10">
        <v>52.19</v>
      </c>
      <c r="AB60" s="95">
        <v>117400</v>
      </c>
      <c r="AC60" s="10">
        <v>52.09</v>
      </c>
      <c r="AD60" s="2">
        <f t="shared" si="0"/>
        <v>1.0399999999999991</v>
      </c>
      <c r="AE60" s="138">
        <f t="shared" si="1"/>
        <v>1.1063664596273393E-2</v>
      </c>
    </row>
    <row r="61" spans="1:31" x14ac:dyDescent="0.25">
      <c r="O61" s="83">
        <v>0.92</v>
      </c>
      <c r="P61" s="83">
        <f t="shared" si="2"/>
        <v>53.277200000000001</v>
      </c>
      <c r="Q61" s="83"/>
      <c r="W61" s="133">
        <v>42471</v>
      </c>
      <c r="X61" s="10">
        <v>51.63</v>
      </c>
      <c r="Y61" s="10">
        <v>52.4</v>
      </c>
      <c r="Z61" s="10">
        <v>51.58</v>
      </c>
      <c r="AA61" s="10">
        <v>51.62</v>
      </c>
      <c r="AB61" s="95">
        <v>165400</v>
      </c>
      <c r="AC61" s="10">
        <v>51.52</v>
      </c>
      <c r="AD61" s="2">
        <f t="shared" si="0"/>
        <v>0.82000000000000028</v>
      </c>
      <c r="AE61" s="138">
        <f t="shared" si="1"/>
        <v>6.0535051747705459E-3</v>
      </c>
    </row>
    <row r="62" spans="1:31" x14ac:dyDescent="0.25">
      <c r="O62" s="83">
        <v>0.91</v>
      </c>
      <c r="P62" s="83">
        <f t="shared" si="2"/>
        <v>52.698099999999997</v>
      </c>
      <c r="Q62" s="83"/>
      <c r="W62" s="133">
        <v>42468</v>
      </c>
      <c r="X62" s="10">
        <v>51.75</v>
      </c>
      <c r="Y62" s="10">
        <v>52.27</v>
      </c>
      <c r="Z62" s="10">
        <v>51.11</v>
      </c>
      <c r="AA62" s="10">
        <v>51.31</v>
      </c>
      <c r="AB62" s="95">
        <v>137000</v>
      </c>
      <c r="AC62" s="10">
        <v>51.21</v>
      </c>
      <c r="AD62" s="2">
        <f t="shared" si="0"/>
        <v>1.1600000000000037</v>
      </c>
      <c r="AE62" s="138">
        <f t="shared" si="1"/>
        <v>5.8927519151443786E-3</v>
      </c>
    </row>
    <row r="63" spans="1:31" x14ac:dyDescent="0.25">
      <c r="O63" s="83">
        <v>0.9</v>
      </c>
      <c r="P63" s="83">
        <f t="shared" si="2"/>
        <v>52.119</v>
      </c>
      <c r="Q63" s="83"/>
      <c r="W63" s="133">
        <v>42467</v>
      </c>
      <c r="X63" s="10">
        <v>51.22</v>
      </c>
      <c r="Y63" s="10">
        <v>51.91</v>
      </c>
      <c r="Z63" s="10">
        <v>50.73</v>
      </c>
      <c r="AA63" s="10">
        <v>51.01</v>
      </c>
      <c r="AB63" s="95">
        <v>238100</v>
      </c>
      <c r="AC63" s="10">
        <v>50.91</v>
      </c>
      <c r="AD63" s="2">
        <f t="shared" si="0"/>
        <v>1.1799999999999997</v>
      </c>
      <c r="AE63" s="138">
        <f t="shared" si="1"/>
        <v>-1.2606671838634731E-2</v>
      </c>
    </row>
    <row r="64" spans="1:31" x14ac:dyDescent="0.25">
      <c r="O64" s="34"/>
      <c r="W64" s="133">
        <v>42466</v>
      </c>
      <c r="X64" s="10">
        <v>51.27</v>
      </c>
      <c r="Y64" s="10">
        <v>51.89</v>
      </c>
      <c r="Z64" s="10">
        <v>50.78</v>
      </c>
      <c r="AA64" s="10">
        <v>51.66</v>
      </c>
      <c r="AB64" s="95">
        <v>179000</v>
      </c>
      <c r="AC64" s="10">
        <v>51.56</v>
      </c>
      <c r="AD64" s="2">
        <f t="shared" si="0"/>
        <v>1.1099999999999994</v>
      </c>
      <c r="AE64" s="138">
        <f t="shared" si="1"/>
        <v>6.2451209992193668E-3</v>
      </c>
    </row>
    <row r="65" spans="15:31" x14ac:dyDescent="0.25">
      <c r="O65" s="34"/>
      <c r="W65" s="133">
        <v>42465</v>
      </c>
      <c r="X65" s="10">
        <v>51.04</v>
      </c>
      <c r="Y65" s="10">
        <v>51.68</v>
      </c>
      <c r="Z65" s="10">
        <v>50.7</v>
      </c>
      <c r="AA65" s="10">
        <v>51.34</v>
      </c>
      <c r="AB65" s="95">
        <v>258300</v>
      </c>
      <c r="AC65" s="10">
        <v>51.24</v>
      </c>
      <c r="AD65" s="2">
        <f t="shared" si="0"/>
        <v>0.97999999999999687</v>
      </c>
      <c r="AE65" s="138">
        <f t="shared" si="1"/>
        <v>-3.6943418238382097E-3</v>
      </c>
    </row>
    <row r="66" spans="15:31" x14ac:dyDescent="0.25">
      <c r="O66" s="34"/>
      <c r="W66" s="133">
        <v>42464</v>
      </c>
      <c r="X66" s="10">
        <v>52.51</v>
      </c>
      <c r="Y66" s="10">
        <v>52.89</v>
      </c>
      <c r="Z66" s="10">
        <v>51.52</v>
      </c>
      <c r="AA66" s="10">
        <v>51.53</v>
      </c>
      <c r="AB66" s="95">
        <v>145900</v>
      </c>
      <c r="AC66" s="10">
        <v>51.43</v>
      </c>
      <c r="AD66" s="2">
        <f t="shared" si="0"/>
        <v>1.3699999999999974</v>
      </c>
      <c r="AE66" s="138">
        <f t="shared" si="1"/>
        <v>-1.6258607498087274E-2</v>
      </c>
    </row>
    <row r="67" spans="15:31" x14ac:dyDescent="0.25">
      <c r="W67" s="133">
        <v>42461</v>
      </c>
      <c r="X67" s="10">
        <v>51.47</v>
      </c>
      <c r="Y67" s="10">
        <v>52.55</v>
      </c>
      <c r="Z67" s="10">
        <v>51.07</v>
      </c>
      <c r="AA67" s="10">
        <v>52.38</v>
      </c>
      <c r="AB67" s="95">
        <v>255200</v>
      </c>
      <c r="AC67" s="10">
        <v>52.28</v>
      </c>
      <c r="AD67" s="2">
        <f>Y67-Z67</f>
        <v>1.4799999999999969</v>
      </c>
      <c r="AE67" s="138">
        <f>AC67/AC68-1</f>
        <v>6.9337442218797563E-3</v>
      </c>
    </row>
    <row r="68" spans="15:31" x14ac:dyDescent="0.25">
      <c r="W68" s="133">
        <v>42460</v>
      </c>
      <c r="X68" s="10">
        <v>52.56</v>
      </c>
      <c r="Y68" s="10">
        <v>52.99</v>
      </c>
      <c r="Z68" s="10">
        <v>51.99</v>
      </c>
      <c r="AA68" s="10">
        <v>52.02</v>
      </c>
      <c r="AB68" s="95">
        <v>254800</v>
      </c>
      <c r="AC68" s="10">
        <v>51.92</v>
      </c>
      <c r="AD68" s="2">
        <f>Y68-Z68</f>
        <v>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42552</v>
      </c>
      <c r="Y2" s="10">
        <v>71.19</v>
      </c>
      <c r="Z2" s="10">
        <v>72.19</v>
      </c>
      <c r="AA2" s="10">
        <v>70.86</v>
      </c>
      <c r="AB2" s="10">
        <v>71.94</v>
      </c>
      <c r="AC2" s="95">
        <v>6012900</v>
      </c>
      <c r="AD2" s="10">
        <v>71.94</v>
      </c>
      <c r="AE2" s="2">
        <f>Z2-AA2</f>
        <v>1.3299999999999983</v>
      </c>
      <c r="AF2" s="138">
        <f>AD2/AD3-1</f>
        <v>8.6932136848010266E-3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71.94</v>
      </c>
      <c r="X3" s="133">
        <v>42551</v>
      </c>
      <c r="Y3" s="10">
        <v>68</v>
      </c>
      <c r="Z3" s="10">
        <v>71.78</v>
      </c>
      <c r="AA3" s="10">
        <v>68</v>
      </c>
      <c r="AB3" s="10">
        <v>71.319999999999993</v>
      </c>
      <c r="AC3" s="95">
        <v>12320800</v>
      </c>
      <c r="AD3" s="10">
        <v>71.319999999999993</v>
      </c>
      <c r="AE3" s="2">
        <f t="shared" ref="AE3:AE66" si="0">Z3-AA3</f>
        <v>3.7800000000000011</v>
      </c>
      <c r="AF3" s="138">
        <f t="shared" ref="AF3:AF66" si="1">AD3/AD4-1</f>
        <v>5.0987326849395664E-2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71.94</v>
      </c>
      <c r="X4" s="133">
        <v>42550</v>
      </c>
      <c r="Y4" s="10">
        <v>66.17</v>
      </c>
      <c r="Z4" s="10">
        <v>67.91</v>
      </c>
      <c r="AA4" s="10">
        <v>65.64</v>
      </c>
      <c r="AB4" s="10">
        <v>67.86</v>
      </c>
      <c r="AC4" s="95">
        <v>7751700</v>
      </c>
      <c r="AD4" s="10">
        <v>67.86</v>
      </c>
      <c r="AE4" s="2">
        <f t="shared" si="0"/>
        <v>2.269999999999996</v>
      </c>
      <c r="AF4" s="138">
        <f t="shared" si="1"/>
        <v>3.193430656934293E-2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42549</v>
      </c>
      <c r="Y5" s="10">
        <v>66.25</v>
      </c>
      <c r="Z5" s="10">
        <v>66.25</v>
      </c>
      <c r="AA5" s="10">
        <v>65.16</v>
      </c>
      <c r="AB5" s="10">
        <v>65.760000000000005</v>
      </c>
      <c r="AC5" s="95">
        <v>4934200</v>
      </c>
      <c r="AD5" s="10">
        <v>65.760000000000005</v>
      </c>
      <c r="AE5" s="2">
        <f t="shared" si="0"/>
        <v>1.0900000000000034</v>
      </c>
      <c r="AF5" s="138">
        <f t="shared" si="1"/>
        <v>-6.4964496147452699E-3</v>
      </c>
    </row>
    <row r="6" spans="1:32" x14ac:dyDescent="0.25">
      <c r="O6" s="11" t="s">
        <v>64</v>
      </c>
      <c r="Q6" s="2">
        <f>Q3*Q2</f>
        <v>0</v>
      </c>
      <c r="X6" s="133">
        <v>42548</v>
      </c>
      <c r="Y6" s="10">
        <v>65.83</v>
      </c>
      <c r="Z6" s="10">
        <v>66.400000000000006</v>
      </c>
      <c r="AA6" s="10">
        <v>65.63</v>
      </c>
      <c r="AB6" s="10">
        <v>66.19</v>
      </c>
      <c r="AC6" s="95">
        <v>4252300</v>
      </c>
      <c r="AD6" s="10">
        <v>66.19</v>
      </c>
      <c r="AE6" s="2">
        <f t="shared" si="0"/>
        <v>0.77000000000001023</v>
      </c>
      <c r="AF6" s="138">
        <f t="shared" si="1"/>
        <v>7.5597218022371848E-4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42545</v>
      </c>
      <c r="Y7" s="10">
        <v>65.66</v>
      </c>
      <c r="Z7" s="10">
        <v>66.849999999999994</v>
      </c>
      <c r="AA7" s="10">
        <v>65.41</v>
      </c>
      <c r="AB7" s="10">
        <v>66.14</v>
      </c>
      <c r="AC7" s="95">
        <v>4755800</v>
      </c>
      <c r="AD7" s="10">
        <v>66.14</v>
      </c>
      <c r="AE7" s="2">
        <f t="shared" si="0"/>
        <v>1.4399999999999977</v>
      </c>
      <c r="AF7" s="138">
        <f t="shared" si="1"/>
        <v>-9.4353751684888021E-3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42544</v>
      </c>
      <c r="Y8" s="10">
        <v>66.75</v>
      </c>
      <c r="Z8" s="10">
        <v>66.88</v>
      </c>
      <c r="AA8" s="10">
        <v>66.260000000000005</v>
      </c>
      <c r="AB8" s="10">
        <v>66.77</v>
      </c>
      <c r="AC8" s="95">
        <v>2099600</v>
      </c>
      <c r="AD8" s="10">
        <v>66.77</v>
      </c>
      <c r="AE8" s="2">
        <f t="shared" si="0"/>
        <v>0.61999999999999034</v>
      </c>
      <c r="AF8" s="138">
        <f t="shared" si="1"/>
        <v>5.5722891566263311E-3</v>
      </c>
    </row>
    <row r="9" spans="1:32" x14ac:dyDescent="0.25">
      <c r="O9" s="11" t="s">
        <v>253</v>
      </c>
      <c r="Q9" s="138">
        <f>IF(Q2=0, 0, Q8/Q6)</f>
        <v>0</v>
      </c>
      <c r="X9" s="133">
        <v>42543</v>
      </c>
      <c r="Y9" s="10">
        <v>66.59</v>
      </c>
      <c r="Z9" s="10">
        <v>66.790000000000006</v>
      </c>
      <c r="AA9" s="10">
        <v>66.2</v>
      </c>
      <c r="AB9" s="10">
        <v>66.400000000000006</v>
      </c>
      <c r="AC9" s="95">
        <v>2630200</v>
      </c>
      <c r="AD9" s="10">
        <v>66.400000000000006</v>
      </c>
      <c r="AE9" s="2">
        <f t="shared" si="0"/>
        <v>0.59000000000000341</v>
      </c>
      <c r="AF9" s="138">
        <f t="shared" si="1"/>
        <v>-1.8039687312084718E-3</v>
      </c>
    </row>
    <row r="10" spans="1:32" x14ac:dyDescent="0.25">
      <c r="O10" s="11" t="s">
        <v>252</v>
      </c>
      <c r="P10" s="34"/>
      <c r="Q10" s="2">
        <f>M28</f>
        <v>49.949999999999818</v>
      </c>
      <c r="X10" s="133">
        <v>42542</v>
      </c>
      <c r="Y10" s="10">
        <v>66.069999999999993</v>
      </c>
      <c r="Z10" s="10">
        <v>66.66</v>
      </c>
      <c r="AA10" s="10">
        <v>65.989999999999995</v>
      </c>
      <c r="AB10" s="10">
        <v>66.52</v>
      </c>
      <c r="AC10" s="95">
        <v>3116400</v>
      </c>
      <c r="AD10" s="10">
        <v>66.52</v>
      </c>
      <c r="AE10" s="2">
        <f t="shared" si="0"/>
        <v>0.67000000000000171</v>
      </c>
      <c r="AF10" s="138">
        <f t="shared" si="1"/>
        <v>9.7146326654522497E-3</v>
      </c>
    </row>
    <row r="11" spans="1:32" x14ac:dyDescent="0.25">
      <c r="O11" s="11" t="s">
        <v>186</v>
      </c>
      <c r="P11" s="34"/>
      <c r="Q11" s="138">
        <f>VALUE(TRIM(CLEAN(MID(U58, FIND("(", U58)+1, 5))))</f>
        <v>2.8000000000000001E-2</v>
      </c>
      <c r="X11" s="133">
        <v>42541</v>
      </c>
      <c r="Y11" s="10">
        <v>65.97</v>
      </c>
      <c r="Z11" s="10">
        <v>66.41</v>
      </c>
      <c r="AA11" s="10">
        <v>65.87</v>
      </c>
      <c r="AB11" s="10">
        <v>65.88</v>
      </c>
      <c r="AC11" s="95">
        <v>2321600</v>
      </c>
      <c r="AD11" s="10">
        <v>65.88</v>
      </c>
      <c r="AE11" s="2">
        <f t="shared" si="0"/>
        <v>0.53999999999999204</v>
      </c>
      <c r="AF11" s="138">
        <f t="shared" si="1"/>
        <v>1.0636681355415956E-3</v>
      </c>
    </row>
    <row r="12" spans="1:32" x14ac:dyDescent="0.25">
      <c r="X12" s="133">
        <v>42538</v>
      </c>
      <c r="Y12" s="10">
        <v>65.63</v>
      </c>
      <c r="Z12" s="10">
        <v>65.819999999999993</v>
      </c>
      <c r="AA12" s="10">
        <v>65.09</v>
      </c>
      <c r="AB12" s="10">
        <v>65.81</v>
      </c>
      <c r="AC12" s="95">
        <v>3306500</v>
      </c>
      <c r="AD12" s="10">
        <v>65.81</v>
      </c>
      <c r="AE12" s="2">
        <f t="shared" si="0"/>
        <v>0.72999999999998977</v>
      </c>
      <c r="AF12" s="138">
        <f t="shared" si="1"/>
        <v>4.5606567345690685E-4</v>
      </c>
    </row>
    <row r="13" spans="1:32" x14ac:dyDescent="0.25">
      <c r="X13" s="133">
        <v>42537</v>
      </c>
      <c r="Y13" s="10">
        <v>64.84</v>
      </c>
      <c r="Z13" s="10">
        <v>65.790000000000006</v>
      </c>
      <c r="AA13" s="10">
        <v>64.77</v>
      </c>
      <c r="AB13" s="10">
        <v>65.78</v>
      </c>
      <c r="AC13" s="95">
        <v>2147100</v>
      </c>
      <c r="AD13" s="10">
        <v>65.78</v>
      </c>
      <c r="AE13" s="2">
        <f t="shared" si="0"/>
        <v>1.0200000000000102</v>
      </c>
      <c r="AF13" s="138">
        <f t="shared" si="1"/>
        <v>1.3715518569887619E-2</v>
      </c>
    </row>
    <row r="14" spans="1:32" x14ac:dyDescent="0.25">
      <c r="X14" s="133">
        <v>42536</v>
      </c>
      <c r="Y14" s="10">
        <v>64.97</v>
      </c>
      <c r="Z14" s="10">
        <v>65.25</v>
      </c>
      <c r="AA14" s="10">
        <v>64.709999999999994</v>
      </c>
      <c r="AB14" s="10">
        <v>64.89</v>
      </c>
      <c r="AC14" s="95">
        <v>2037800</v>
      </c>
      <c r="AD14" s="10">
        <v>64.89</v>
      </c>
      <c r="AE14" s="2">
        <f t="shared" si="0"/>
        <v>0.54000000000000625</v>
      </c>
      <c r="AF14" s="138">
        <f t="shared" si="1"/>
        <v>-2.3062730627306793E-3</v>
      </c>
    </row>
    <row r="15" spans="1:32" x14ac:dyDescent="0.25">
      <c r="X15" s="133">
        <v>42535</v>
      </c>
      <c r="Y15" s="10">
        <v>64.64</v>
      </c>
      <c r="Z15" s="10">
        <v>65.13</v>
      </c>
      <c r="AA15" s="10">
        <v>64.290000000000006</v>
      </c>
      <c r="AB15" s="10">
        <v>65.040000000000006</v>
      </c>
      <c r="AC15" s="95">
        <v>2670500</v>
      </c>
      <c r="AD15" s="10">
        <v>65.040000000000006</v>
      </c>
      <c r="AE15" s="2">
        <f t="shared" si="0"/>
        <v>0.8399999999999892</v>
      </c>
      <c r="AF15" s="138">
        <f t="shared" si="1"/>
        <v>2.9298380878952646E-3</v>
      </c>
    </row>
    <row r="16" spans="1:32" x14ac:dyDescent="0.25">
      <c r="X16" s="133">
        <v>42534</v>
      </c>
      <c r="Y16" s="10">
        <v>65.02</v>
      </c>
      <c r="Z16" s="10">
        <v>65.489999999999995</v>
      </c>
      <c r="AA16" s="10">
        <v>64.73</v>
      </c>
      <c r="AB16" s="10">
        <v>64.849999999999994</v>
      </c>
      <c r="AC16" s="95">
        <v>2400100</v>
      </c>
      <c r="AD16" s="10">
        <v>64.849999999999994</v>
      </c>
      <c r="AE16" s="2">
        <f t="shared" si="0"/>
        <v>0.75999999999999091</v>
      </c>
      <c r="AF16" s="138">
        <f t="shared" si="1"/>
        <v>-8.5613820516741157E-3</v>
      </c>
    </row>
    <row r="17" spans="1:32" x14ac:dyDescent="0.25">
      <c r="X17" s="133">
        <v>42531</v>
      </c>
      <c r="Y17" s="10">
        <v>65.06</v>
      </c>
      <c r="Z17" s="10">
        <v>65.5</v>
      </c>
      <c r="AA17" s="10">
        <v>65.010000000000005</v>
      </c>
      <c r="AB17" s="10">
        <v>65.41</v>
      </c>
      <c r="AC17" s="95">
        <v>2655400</v>
      </c>
      <c r="AD17" s="10">
        <v>65.41</v>
      </c>
      <c r="AE17" s="2">
        <f t="shared" si="0"/>
        <v>0.48999999999999488</v>
      </c>
      <c r="AF17" s="138">
        <f t="shared" si="1"/>
        <v>1.0713192531373039E-3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42530</v>
      </c>
      <c r="Y18" s="10">
        <v>64.430000000000007</v>
      </c>
      <c r="Z18" s="10">
        <v>65.39</v>
      </c>
      <c r="AA18" s="10">
        <v>64.349999999999994</v>
      </c>
      <c r="AB18" s="10">
        <v>65.34</v>
      </c>
      <c r="AC18" s="95">
        <v>2460600</v>
      </c>
      <c r="AD18" s="10">
        <v>65.34</v>
      </c>
      <c r="AE18" s="2">
        <f t="shared" si="0"/>
        <v>1.0400000000000063</v>
      </c>
      <c r="AF18" s="138">
        <f t="shared" si="1"/>
        <v>1.4281279105867739E-2</v>
      </c>
    </row>
    <row r="19" spans="1:32" x14ac:dyDescent="0.25">
      <c r="X19" s="133">
        <v>42529</v>
      </c>
      <c r="Y19" s="10">
        <v>64</v>
      </c>
      <c r="Z19" s="10">
        <v>64.489999999999995</v>
      </c>
      <c r="AA19" s="10">
        <v>63.83</v>
      </c>
      <c r="AB19" s="10">
        <v>64.42</v>
      </c>
      <c r="AC19" s="95">
        <v>2323200</v>
      </c>
      <c r="AD19" s="10">
        <v>64.42</v>
      </c>
      <c r="AE19" s="2">
        <f t="shared" si="0"/>
        <v>0.65999999999999659</v>
      </c>
      <c r="AF19" s="138">
        <f t="shared" si="1"/>
        <v>6.2480474851609458E-3</v>
      </c>
    </row>
    <row r="20" spans="1:32" x14ac:dyDescent="0.25">
      <c r="X20" s="133">
        <v>42528</v>
      </c>
      <c r="Y20" s="10">
        <v>63.68</v>
      </c>
      <c r="Z20" s="10">
        <v>64.17</v>
      </c>
      <c r="AA20" s="10">
        <v>63.63</v>
      </c>
      <c r="AB20" s="10">
        <v>64.02</v>
      </c>
      <c r="AC20" s="95">
        <v>1999600</v>
      </c>
      <c r="AD20" s="10">
        <v>64.02</v>
      </c>
      <c r="AE20" s="2">
        <f t="shared" si="0"/>
        <v>0.53999999999999915</v>
      </c>
      <c r="AF20" s="138">
        <f t="shared" si="1"/>
        <v>6.9204152249133788E-3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42527</v>
      </c>
      <c r="Y21" s="10">
        <v>63.66</v>
      </c>
      <c r="Z21" s="10">
        <v>63.89</v>
      </c>
      <c r="AA21" s="10">
        <v>63.27</v>
      </c>
      <c r="AB21" s="10">
        <v>63.58</v>
      </c>
      <c r="AC21" s="95">
        <v>1649200</v>
      </c>
      <c r="AD21" s="10">
        <v>63.58</v>
      </c>
      <c r="AE21" s="2">
        <f t="shared" si="0"/>
        <v>0.61999999999999744</v>
      </c>
      <c r="AF21" s="138">
        <f t="shared" si="1"/>
        <v>-1.7271157167529916E-3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42524</v>
      </c>
      <c r="Y22" s="10">
        <v>63.2</v>
      </c>
      <c r="Z22" s="10">
        <v>63.84</v>
      </c>
      <c r="AA22" s="10">
        <v>63.19</v>
      </c>
      <c r="AB22" s="10">
        <v>63.69</v>
      </c>
      <c r="AC22" s="95">
        <v>1978500</v>
      </c>
      <c r="AD22" s="10">
        <v>63.69</v>
      </c>
      <c r="AE22" s="2">
        <f t="shared" si="0"/>
        <v>0.65000000000000568</v>
      </c>
      <c r="AF22" s="138">
        <f t="shared" si="1"/>
        <v>7.2750276767357125E-3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42523</v>
      </c>
      <c r="Y23" s="10">
        <v>63.07</v>
      </c>
      <c r="Z23" s="10">
        <v>63.26</v>
      </c>
      <c r="AA23" s="10">
        <v>62.84</v>
      </c>
      <c r="AB23" s="10">
        <v>63.23</v>
      </c>
      <c r="AC23" s="95">
        <v>1592500</v>
      </c>
      <c r="AD23" s="10">
        <v>63.23</v>
      </c>
      <c r="AE23" s="2">
        <f t="shared" si="0"/>
        <v>0.4199999999999946</v>
      </c>
      <c r="AF23" s="138">
        <f t="shared" si="1"/>
        <v>9.4981795155923976E-4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42522</v>
      </c>
      <c r="Y24" s="10">
        <v>62.77</v>
      </c>
      <c r="Z24" s="10">
        <v>63.33</v>
      </c>
      <c r="AA24" s="10">
        <v>62.65</v>
      </c>
      <c r="AB24" s="10">
        <v>63.17</v>
      </c>
      <c r="AC24" s="95">
        <v>2536900</v>
      </c>
      <c r="AD24" s="10">
        <v>63.17</v>
      </c>
      <c r="AE24" s="2">
        <f t="shared" si="0"/>
        <v>0.67999999999999972</v>
      </c>
      <c r="AF24" s="138">
        <f t="shared" si="1"/>
        <v>6.2121694807264483E-3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42521</v>
      </c>
      <c r="Y25" s="10">
        <v>62.96</v>
      </c>
      <c r="Z25" s="10">
        <v>63.35</v>
      </c>
      <c r="AA25" s="10">
        <v>62.55</v>
      </c>
      <c r="AB25" s="10">
        <v>62.78</v>
      </c>
      <c r="AC25" s="95">
        <v>3026500</v>
      </c>
      <c r="AD25" s="10">
        <v>62.78</v>
      </c>
      <c r="AE25" s="2">
        <f t="shared" si="0"/>
        <v>0.80000000000000426</v>
      </c>
      <c r="AF25" s="138">
        <f t="shared" si="1"/>
        <v>-1.4315253698106156E-3</v>
      </c>
    </row>
    <row r="26" spans="1:32" x14ac:dyDescent="0.25">
      <c r="X26" s="133">
        <v>42517</v>
      </c>
      <c r="Y26" s="10">
        <v>62.71</v>
      </c>
      <c r="Z26" s="10">
        <v>63.23</v>
      </c>
      <c r="AA26" s="10">
        <v>62.65</v>
      </c>
      <c r="AB26" s="10">
        <v>62.87</v>
      </c>
      <c r="AC26" s="95">
        <v>1631500</v>
      </c>
      <c r="AD26" s="10">
        <v>62.87</v>
      </c>
      <c r="AE26" s="2">
        <f t="shared" si="0"/>
        <v>0.57999999999999829</v>
      </c>
      <c r="AF26" s="138">
        <f t="shared" si="1"/>
        <v>0</v>
      </c>
    </row>
    <row r="27" spans="1:32" x14ac:dyDescent="0.25">
      <c r="X27" s="133">
        <v>42516</v>
      </c>
      <c r="Y27" s="10">
        <v>62.53</v>
      </c>
      <c r="Z27" s="10">
        <v>63.12</v>
      </c>
      <c r="AA27" s="10">
        <v>62.42</v>
      </c>
      <c r="AB27" s="10">
        <v>62.87</v>
      </c>
      <c r="AC27" s="95">
        <v>1763500</v>
      </c>
      <c r="AD27" s="10">
        <v>62.87</v>
      </c>
      <c r="AE27" s="2">
        <f t="shared" si="0"/>
        <v>0.69999999999999574</v>
      </c>
      <c r="AF27" s="138">
        <f t="shared" si="1"/>
        <v>8.178319435535597E-3</v>
      </c>
    </row>
    <row r="28" spans="1:32" x14ac:dyDescent="0.25">
      <c r="L28" t="s">
        <v>252</v>
      </c>
      <c r="M28" s="2">
        <f>M37+K37-F37</f>
        <v>49.949999999999818</v>
      </c>
      <c r="X28" s="133">
        <v>42515</v>
      </c>
      <c r="Y28" s="10">
        <v>62.51</v>
      </c>
      <c r="Z28" s="10">
        <v>62.75</v>
      </c>
      <c r="AA28" s="10">
        <v>62.2</v>
      </c>
      <c r="AB28" s="10">
        <v>62.36</v>
      </c>
      <c r="AC28" s="95">
        <v>2631400</v>
      </c>
      <c r="AD28" s="10">
        <v>62.36</v>
      </c>
      <c r="AE28" s="2">
        <f t="shared" si="0"/>
        <v>0.54999999999999716</v>
      </c>
      <c r="AF28" s="138">
        <f t="shared" si="1"/>
        <v>-6.4102564102563875E-4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42514</v>
      </c>
      <c r="Y29" s="10">
        <v>61.69</v>
      </c>
      <c r="Z29" s="10">
        <v>62.72</v>
      </c>
      <c r="AA29" s="10">
        <v>61.6</v>
      </c>
      <c r="AB29" s="10">
        <v>62.4</v>
      </c>
      <c r="AC29" s="95">
        <v>4187200</v>
      </c>
      <c r="AD29" s="10">
        <v>62.4</v>
      </c>
      <c r="AE29" s="2">
        <f t="shared" si="0"/>
        <v>1.1199999999999974</v>
      </c>
      <c r="AF29" s="138">
        <f t="shared" si="1"/>
        <v>-4.784688995215336E-3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42513</v>
      </c>
      <c r="Y30" s="10">
        <v>62.55</v>
      </c>
      <c r="Z30" s="10">
        <v>63.03</v>
      </c>
      <c r="AA30" s="10">
        <v>62.49</v>
      </c>
      <c r="AB30" s="10">
        <v>62.7</v>
      </c>
      <c r="AC30" s="95">
        <v>2113500</v>
      </c>
      <c r="AD30" s="10">
        <v>62.7</v>
      </c>
      <c r="AE30" s="2">
        <f t="shared" si="0"/>
        <v>0.53999999999999915</v>
      </c>
      <c r="AF30" s="138">
        <f t="shared" si="1"/>
        <v>4.003202562049557E-3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42510</v>
      </c>
      <c r="Y31" s="10">
        <v>62.91</v>
      </c>
      <c r="Z31" s="10">
        <v>62.91</v>
      </c>
      <c r="AA31" s="10">
        <v>62.28</v>
      </c>
      <c r="AB31" s="10">
        <v>62.45</v>
      </c>
      <c r="AC31" s="95">
        <v>3295600</v>
      </c>
      <c r="AD31" s="10">
        <v>62.45</v>
      </c>
      <c r="AE31" s="2">
        <f t="shared" si="0"/>
        <v>0.62999999999999545</v>
      </c>
      <c r="AF31" s="138">
        <f t="shared" si="1"/>
        <v>-7.469802924348401E-3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42509</v>
      </c>
      <c r="Y32" s="10">
        <v>62.28</v>
      </c>
      <c r="Z32" s="10">
        <v>62.95</v>
      </c>
      <c r="AA32" s="10">
        <v>62.06</v>
      </c>
      <c r="AB32" s="10">
        <v>62.92</v>
      </c>
      <c r="AC32" s="95">
        <v>2566500</v>
      </c>
      <c r="AD32" s="10">
        <v>62.92</v>
      </c>
      <c r="AE32" s="2">
        <f t="shared" si="0"/>
        <v>0.89000000000000057</v>
      </c>
      <c r="AF32" s="138">
        <f t="shared" si="1"/>
        <v>8.4949511139604805E-3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42508</v>
      </c>
      <c r="Y33" s="10">
        <v>62.72</v>
      </c>
      <c r="Z33" s="10">
        <v>62.82</v>
      </c>
      <c r="AA33" s="10">
        <v>61.93</v>
      </c>
      <c r="AB33" s="10">
        <v>62.39</v>
      </c>
      <c r="AC33" s="95">
        <v>3023600</v>
      </c>
      <c r="AD33" s="10">
        <v>62.39</v>
      </c>
      <c r="AE33" s="2">
        <f t="shared" si="0"/>
        <v>0.89000000000000057</v>
      </c>
      <c r="AF33" s="138">
        <f t="shared" si="1"/>
        <v>-9.5253214795999464E-3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42507</v>
      </c>
      <c r="Y34" s="10">
        <v>64.3</v>
      </c>
      <c r="Z34" s="10">
        <v>64.430000000000007</v>
      </c>
      <c r="AA34" s="10">
        <v>62.74</v>
      </c>
      <c r="AB34" s="10">
        <v>62.99</v>
      </c>
      <c r="AC34" s="95">
        <v>3314100</v>
      </c>
      <c r="AD34" s="10">
        <v>62.99</v>
      </c>
      <c r="AE34" s="2">
        <f t="shared" si="0"/>
        <v>1.6900000000000048</v>
      </c>
      <c r="AF34" s="138">
        <f t="shared" si="1"/>
        <v>-2.4469567910794354E-2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42506</v>
      </c>
      <c r="Y35" s="10">
        <v>64.39</v>
      </c>
      <c r="Z35" s="10">
        <v>64.790000000000006</v>
      </c>
      <c r="AA35" s="10">
        <v>64.23</v>
      </c>
      <c r="AB35" s="10">
        <v>64.569999999999993</v>
      </c>
      <c r="AC35" s="95">
        <v>2268900</v>
      </c>
      <c r="AD35" s="10">
        <v>64.569999999999993</v>
      </c>
      <c r="AE35" s="2">
        <f t="shared" si="0"/>
        <v>0.56000000000000227</v>
      </c>
      <c r="AF35" s="138">
        <f t="shared" si="1"/>
        <v>7.7495350278988795E-4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42503</v>
      </c>
      <c r="Y36" s="10">
        <v>64.61</v>
      </c>
      <c r="Z36" s="10">
        <v>65.11</v>
      </c>
      <c r="AA36" s="10">
        <v>64.17</v>
      </c>
      <c r="AB36" s="10">
        <v>64.52</v>
      </c>
      <c r="AC36" s="95">
        <v>2679700</v>
      </c>
      <c r="AD36" s="10">
        <v>64.52</v>
      </c>
      <c r="AE36" s="2">
        <f t="shared" si="0"/>
        <v>0.93999999999999773</v>
      </c>
      <c r="AF36" s="138">
        <f t="shared" si="1"/>
        <v>-3.0902348578492056E-3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42502</v>
      </c>
      <c r="Y37" s="10">
        <v>64.13</v>
      </c>
      <c r="Z37" s="10">
        <v>64.78</v>
      </c>
      <c r="AA37" s="10">
        <v>64.08</v>
      </c>
      <c r="AB37" s="10">
        <v>64.72</v>
      </c>
      <c r="AC37" s="95">
        <v>2563800</v>
      </c>
      <c r="AD37" s="10">
        <v>64.72</v>
      </c>
      <c r="AE37" s="2">
        <f t="shared" si="0"/>
        <v>0.70000000000000284</v>
      </c>
      <c r="AF37" s="138">
        <f t="shared" si="1"/>
        <v>1.1092016872363608E-2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42501</v>
      </c>
      <c r="Y38" s="10">
        <v>63.73</v>
      </c>
      <c r="Z38" s="10">
        <v>64.37</v>
      </c>
      <c r="AA38" s="10">
        <v>63.7</v>
      </c>
      <c r="AB38" s="10">
        <v>64.010000000000005</v>
      </c>
      <c r="AC38" s="95">
        <v>3426600</v>
      </c>
      <c r="AD38" s="10">
        <v>64.010000000000005</v>
      </c>
      <c r="AE38" s="2">
        <f t="shared" si="0"/>
        <v>0.67000000000000171</v>
      </c>
      <c r="AF38" s="138">
        <f t="shared" si="1"/>
        <v>4.3935352267379102E-3</v>
      </c>
    </row>
    <row r="39" spans="1:32" x14ac:dyDescent="0.25">
      <c r="X39" s="133">
        <v>42500</v>
      </c>
      <c r="Y39" s="10">
        <v>62.88</v>
      </c>
      <c r="Z39" s="10">
        <v>63.8</v>
      </c>
      <c r="AA39" s="10">
        <v>62.73</v>
      </c>
      <c r="AB39" s="10">
        <v>63.73</v>
      </c>
      <c r="AC39" s="95">
        <v>3244100</v>
      </c>
      <c r="AD39" s="10">
        <v>63.73</v>
      </c>
      <c r="AE39" s="2">
        <f t="shared" si="0"/>
        <v>1.0700000000000003</v>
      </c>
      <c r="AF39" s="138">
        <f t="shared" si="1"/>
        <v>1.5941335883947083E-2</v>
      </c>
    </row>
    <row r="40" spans="1:32" x14ac:dyDescent="0.25">
      <c r="X40" s="133">
        <v>42499</v>
      </c>
      <c r="Y40" s="10">
        <v>62.21</v>
      </c>
      <c r="Z40" s="10">
        <v>62.88</v>
      </c>
      <c r="AA40" s="10">
        <v>62</v>
      </c>
      <c r="AB40" s="10">
        <v>62.73</v>
      </c>
      <c r="AC40" s="95">
        <v>2402900</v>
      </c>
      <c r="AD40" s="10">
        <v>62.73</v>
      </c>
      <c r="AE40" s="2">
        <f t="shared" si="0"/>
        <v>0.88000000000000256</v>
      </c>
      <c r="AF40" s="138">
        <f t="shared" si="1"/>
        <v>9.9822894863950129E-3</v>
      </c>
    </row>
    <row r="41" spans="1:32" ht="20.25" thickBot="1" x14ac:dyDescent="0.35">
      <c r="O41" s="495" t="s">
        <v>78</v>
      </c>
      <c r="P41" s="495"/>
      <c r="X41" s="133">
        <v>42496</v>
      </c>
      <c r="Y41" s="10">
        <v>62.07</v>
      </c>
      <c r="Z41" s="10">
        <v>62.27</v>
      </c>
      <c r="AA41" s="10">
        <v>61.46</v>
      </c>
      <c r="AB41" s="10">
        <v>62.11</v>
      </c>
      <c r="AC41" s="95">
        <v>2269700</v>
      </c>
      <c r="AD41" s="10">
        <v>62.11</v>
      </c>
      <c r="AE41" s="2">
        <f t="shared" si="0"/>
        <v>0.81000000000000227</v>
      </c>
      <c r="AF41" s="138">
        <f t="shared" si="1"/>
        <v>4.8324742268035514E-4</v>
      </c>
    </row>
    <row r="42" spans="1:32" ht="21" thickTop="1" thickBot="1" x14ac:dyDescent="0.35">
      <c r="O42" s="83">
        <v>1.1000000000000001</v>
      </c>
      <c r="P42" s="83">
        <f>O42*$Q$4</f>
        <v>79.134</v>
      </c>
      <c r="Q42" s="2"/>
      <c r="T42" s="91"/>
      <c r="X42" s="133">
        <v>42495</v>
      </c>
      <c r="Y42" s="10">
        <v>61.8</v>
      </c>
      <c r="Z42" s="10">
        <v>62.29</v>
      </c>
      <c r="AA42" s="10">
        <v>61.78</v>
      </c>
      <c r="AB42" s="10">
        <v>62.08</v>
      </c>
      <c r="AC42" s="95">
        <v>3043800</v>
      </c>
      <c r="AD42" s="10">
        <v>62.08</v>
      </c>
      <c r="AE42" s="2">
        <f t="shared" si="0"/>
        <v>0.50999999999999801</v>
      </c>
      <c r="AF42" s="138">
        <f t="shared" si="1"/>
        <v>5.5069646906380498E-3</v>
      </c>
    </row>
    <row r="43" spans="1:32" ht="15.75" thickTop="1" x14ac:dyDescent="0.25">
      <c r="O43" s="83">
        <v>1.0900000000000001</v>
      </c>
      <c r="P43" s="83">
        <f t="shared" ref="P43:P62" si="2">O43*$Q$4</f>
        <v>78.414600000000007</v>
      </c>
      <c r="Q43" s="2"/>
      <c r="T43" s="161" t="s">
        <v>98</v>
      </c>
      <c r="U43" s="161">
        <v>71.319999999999993</v>
      </c>
      <c r="X43" s="133">
        <v>42494</v>
      </c>
      <c r="Y43" s="10">
        <v>61.33</v>
      </c>
      <c r="Z43" s="10">
        <v>62.06</v>
      </c>
      <c r="AA43" s="10">
        <v>61.21</v>
      </c>
      <c r="AB43" s="10">
        <v>61.74</v>
      </c>
      <c r="AC43" s="95">
        <v>2643000</v>
      </c>
      <c r="AD43" s="10">
        <v>61.74</v>
      </c>
      <c r="AE43" s="2">
        <f t="shared" si="0"/>
        <v>0.85000000000000142</v>
      </c>
      <c r="AF43" s="138">
        <f t="shared" si="1"/>
        <v>1.4598540145986938E-3</v>
      </c>
    </row>
    <row r="44" spans="1:32" x14ac:dyDescent="0.25">
      <c r="O44" s="83">
        <v>1.08</v>
      </c>
      <c r="P44" s="83">
        <f t="shared" si="2"/>
        <v>77.6952</v>
      </c>
      <c r="Q44" s="2"/>
      <c r="T44" s="10" t="s">
        <v>99</v>
      </c>
      <c r="U44" s="10">
        <v>71.19</v>
      </c>
      <c r="X44" s="133">
        <v>42493</v>
      </c>
      <c r="Y44" s="10">
        <v>61.92</v>
      </c>
      <c r="Z44" s="10">
        <v>62.2</v>
      </c>
      <c r="AA44" s="10">
        <v>61.47</v>
      </c>
      <c r="AB44" s="10">
        <v>61.65</v>
      </c>
      <c r="AC44" s="95">
        <v>2725800</v>
      </c>
      <c r="AD44" s="10">
        <v>61.65</v>
      </c>
      <c r="AE44" s="2">
        <f t="shared" si="0"/>
        <v>0.73000000000000398</v>
      </c>
      <c r="AF44" s="138">
        <f t="shared" si="1"/>
        <v>-9.1610414657666839E-3</v>
      </c>
    </row>
    <row r="45" spans="1:32" x14ac:dyDescent="0.25">
      <c r="O45" s="83">
        <v>1.07</v>
      </c>
      <c r="P45" s="83">
        <f t="shared" si="2"/>
        <v>76.975800000000007</v>
      </c>
      <c r="Q45" s="2"/>
      <c r="T45" s="10" t="s">
        <v>100</v>
      </c>
      <c r="U45" s="10" t="s">
        <v>529</v>
      </c>
      <c r="X45" s="133">
        <v>42492</v>
      </c>
      <c r="Y45" s="10">
        <v>61.59</v>
      </c>
      <c r="Z45" s="10">
        <v>62.36</v>
      </c>
      <c r="AA45" s="10">
        <v>61.52</v>
      </c>
      <c r="AB45" s="10">
        <v>62.22</v>
      </c>
      <c r="AC45" s="95">
        <v>2806000</v>
      </c>
      <c r="AD45" s="10">
        <v>62.22</v>
      </c>
      <c r="AE45" s="2">
        <f t="shared" si="0"/>
        <v>0.83999999999999631</v>
      </c>
      <c r="AF45" s="138">
        <f t="shared" si="1"/>
        <v>1.4346266710140165E-2</v>
      </c>
    </row>
    <row r="46" spans="1:32" x14ac:dyDescent="0.25">
      <c r="O46" s="83">
        <v>1.06</v>
      </c>
      <c r="P46" s="83">
        <f t="shared" si="2"/>
        <v>76.256399999999999</v>
      </c>
      <c r="Q46" s="2"/>
      <c r="T46" s="10" t="s">
        <v>101</v>
      </c>
      <c r="U46" s="10" t="s">
        <v>530</v>
      </c>
      <c r="X46" s="133">
        <v>42489</v>
      </c>
      <c r="Y46" s="10">
        <v>61.06</v>
      </c>
      <c r="Z46" s="10">
        <v>61.47</v>
      </c>
      <c r="AA46" s="10">
        <v>60.89</v>
      </c>
      <c r="AB46" s="10">
        <v>61.34</v>
      </c>
      <c r="AC46" s="95">
        <v>2699700</v>
      </c>
      <c r="AD46" s="10">
        <v>61.34</v>
      </c>
      <c r="AE46" s="2">
        <f t="shared" si="0"/>
        <v>0.57999999999999829</v>
      </c>
      <c r="AF46" s="138">
        <f t="shared" si="1"/>
        <v>1.3059092393079563E-3</v>
      </c>
    </row>
    <row r="47" spans="1:32" x14ac:dyDescent="0.25">
      <c r="O47" s="83">
        <v>1.05</v>
      </c>
      <c r="P47" s="83">
        <f t="shared" si="2"/>
        <v>75.537000000000006</v>
      </c>
      <c r="Q47" s="2"/>
      <c r="T47" s="10" t="s">
        <v>102</v>
      </c>
      <c r="U47" s="10">
        <v>66.75</v>
      </c>
      <c r="X47" s="133">
        <v>42488</v>
      </c>
      <c r="Y47" s="10">
        <v>60.7</v>
      </c>
      <c r="Z47" s="10">
        <v>61.66</v>
      </c>
      <c r="AA47" s="10">
        <v>60.39</v>
      </c>
      <c r="AB47" s="10">
        <v>61.26</v>
      </c>
      <c r="AC47" s="95">
        <v>2157300</v>
      </c>
      <c r="AD47" s="10">
        <v>61.26</v>
      </c>
      <c r="AE47" s="2">
        <f t="shared" si="0"/>
        <v>1.269999999999996</v>
      </c>
      <c r="AF47" s="138">
        <f t="shared" si="1"/>
        <v>2.1266154097823176E-3</v>
      </c>
    </row>
    <row r="48" spans="1:32" x14ac:dyDescent="0.25">
      <c r="O48" s="83">
        <v>1.04</v>
      </c>
      <c r="P48" s="83">
        <f t="shared" si="2"/>
        <v>74.817599999999999</v>
      </c>
      <c r="Q48" s="2"/>
      <c r="T48" s="10" t="s">
        <v>103</v>
      </c>
      <c r="U48" s="10">
        <v>0.67583000000000004</v>
      </c>
      <c r="X48" s="133">
        <v>42487</v>
      </c>
      <c r="Y48" s="10">
        <v>60.9</v>
      </c>
      <c r="Z48" s="10">
        <v>61.47</v>
      </c>
      <c r="AA48" s="10">
        <v>60.57</v>
      </c>
      <c r="AB48" s="10">
        <v>61.13</v>
      </c>
      <c r="AC48" s="95">
        <v>2662700</v>
      </c>
      <c r="AD48" s="10">
        <v>61.13</v>
      </c>
      <c r="AE48" s="2">
        <f t="shared" si="0"/>
        <v>0.89999999999999858</v>
      </c>
      <c r="AF48" s="138">
        <f t="shared" si="1"/>
        <v>6.9181353977927351E-3</v>
      </c>
    </row>
    <row r="49" spans="15:32" x14ac:dyDescent="0.25">
      <c r="O49" s="83">
        <v>1.03</v>
      </c>
      <c r="P49" s="83">
        <f t="shared" si="2"/>
        <v>74.098200000000006</v>
      </c>
      <c r="Q49" s="2"/>
      <c r="T49" s="10" t="s">
        <v>123</v>
      </c>
      <c r="U49" s="10" t="s">
        <v>531</v>
      </c>
      <c r="X49" s="133">
        <v>42486</v>
      </c>
      <c r="Y49" s="10">
        <v>61.12</v>
      </c>
      <c r="Z49" s="10">
        <v>61.28</v>
      </c>
      <c r="AA49" s="10">
        <v>60.58</v>
      </c>
      <c r="AB49" s="10">
        <v>60.71</v>
      </c>
      <c r="AC49" s="95">
        <v>2161700</v>
      </c>
      <c r="AD49" s="10">
        <v>60.71</v>
      </c>
      <c r="AE49" s="2">
        <f t="shared" si="0"/>
        <v>0.70000000000000284</v>
      </c>
      <c r="AF49" s="138">
        <f t="shared" si="1"/>
        <v>-6.220330659682527E-3</v>
      </c>
    </row>
    <row r="50" spans="15:32" x14ac:dyDescent="0.25">
      <c r="O50" s="83">
        <v>1.02</v>
      </c>
      <c r="P50" s="83">
        <f t="shared" si="2"/>
        <v>73.378799999999998</v>
      </c>
      <c r="Q50" s="2"/>
      <c r="T50" s="10"/>
      <c r="U50" s="10"/>
      <c r="X50" s="133">
        <v>42485</v>
      </c>
      <c r="Y50" s="10">
        <v>60.45</v>
      </c>
      <c r="Z50" s="10">
        <v>61.27</v>
      </c>
      <c r="AA50" s="10">
        <v>60.35</v>
      </c>
      <c r="AB50" s="10">
        <v>61.09</v>
      </c>
      <c r="AC50" s="95">
        <v>2258700</v>
      </c>
      <c r="AD50" s="10">
        <v>61.09</v>
      </c>
      <c r="AE50" s="2">
        <f t="shared" si="0"/>
        <v>0.92000000000000171</v>
      </c>
      <c r="AF50" s="138">
        <f t="shared" si="1"/>
        <v>8.7516512549536962E-3</v>
      </c>
    </row>
    <row r="51" spans="15:32" x14ac:dyDescent="0.25">
      <c r="O51" s="83">
        <v>1.01</v>
      </c>
      <c r="P51" s="83">
        <f t="shared" si="2"/>
        <v>72.659400000000005</v>
      </c>
      <c r="Q51" s="2"/>
      <c r="T51" s="10" t="s">
        <v>105</v>
      </c>
      <c r="U51" s="10" t="s">
        <v>532</v>
      </c>
      <c r="X51" s="133">
        <v>42482</v>
      </c>
      <c r="Y51" s="10">
        <v>60.23</v>
      </c>
      <c r="Z51" s="10">
        <v>60.59</v>
      </c>
      <c r="AA51" s="10">
        <v>60.04</v>
      </c>
      <c r="AB51" s="10">
        <v>60.56</v>
      </c>
      <c r="AC51" s="95">
        <v>3207100</v>
      </c>
      <c r="AD51" s="10">
        <v>60.56</v>
      </c>
      <c r="AE51" s="2">
        <f t="shared" si="0"/>
        <v>0.55000000000000426</v>
      </c>
      <c r="AF51" s="138">
        <f t="shared" si="1"/>
        <v>7.3186959414504038E-3</v>
      </c>
    </row>
    <row r="52" spans="15:32" x14ac:dyDescent="0.25">
      <c r="O52" s="83">
        <v>1</v>
      </c>
      <c r="P52" s="83">
        <f t="shared" si="2"/>
        <v>71.94</v>
      </c>
      <c r="Q52" s="2"/>
      <c r="T52" s="10" t="s">
        <v>106</v>
      </c>
      <c r="U52" s="10" t="s">
        <v>533</v>
      </c>
      <c r="X52" s="133">
        <v>42481</v>
      </c>
      <c r="Y52" s="10">
        <v>61.58</v>
      </c>
      <c r="Z52" s="10">
        <v>61.66</v>
      </c>
      <c r="AA52" s="10">
        <v>60.1</v>
      </c>
      <c r="AB52" s="10">
        <v>60.12</v>
      </c>
      <c r="AC52" s="95">
        <v>3570000</v>
      </c>
      <c r="AD52" s="10">
        <v>60.12</v>
      </c>
      <c r="AE52" s="2">
        <f t="shared" si="0"/>
        <v>1.5599999999999952</v>
      </c>
      <c r="AF52" s="138">
        <f t="shared" si="1"/>
        <v>-2.4659312134977296E-2</v>
      </c>
    </row>
    <row r="53" spans="15:32" x14ac:dyDescent="0.25">
      <c r="O53" s="83">
        <v>0.99</v>
      </c>
      <c r="P53" s="83">
        <f t="shared" si="2"/>
        <v>71.22059999999999</v>
      </c>
      <c r="Q53" s="2"/>
      <c r="T53" s="95" t="s">
        <v>107</v>
      </c>
      <c r="U53" s="95">
        <v>6075907</v>
      </c>
      <c r="X53" s="133">
        <v>42480</v>
      </c>
      <c r="Y53" s="10">
        <v>62.37</v>
      </c>
      <c r="Z53" s="10">
        <v>62.37</v>
      </c>
      <c r="AA53" s="10">
        <v>61.6</v>
      </c>
      <c r="AB53" s="10">
        <v>61.64</v>
      </c>
      <c r="AC53" s="95">
        <v>2464800</v>
      </c>
      <c r="AD53" s="10">
        <v>61.64</v>
      </c>
      <c r="AE53" s="2">
        <f t="shared" si="0"/>
        <v>0.76999999999999602</v>
      </c>
      <c r="AF53" s="138">
        <f t="shared" si="1"/>
        <v>-1.1862776530939478E-2</v>
      </c>
    </row>
    <row r="54" spans="15:32" x14ac:dyDescent="0.25">
      <c r="O54" s="83">
        <v>0.98</v>
      </c>
      <c r="P54" s="83">
        <f t="shared" si="2"/>
        <v>70.501199999999997</v>
      </c>
      <c r="Q54" s="2"/>
      <c r="T54" s="95" t="s">
        <v>110</v>
      </c>
      <c r="U54" s="95">
        <v>3189960</v>
      </c>
      <c r="X54" s="133">
        <v>42479</v>
      </c>
      <c r="Y54" s="10">
        <v>62.7</v>
      </c>
      <c r="Z54" s="10">
        <v>62.74</v>
      </c>
      <c r="AA54" s="10">
        <v>62.04</v>
      </c>
      <c r="AB54" s="10">
        <v>62.38</v>
      </c>
      <c r="AC54" s="95">
        <v>2135100</v>
      </c>
      <c r="AD54" s="10">
        <v>62.38</v>
      </c>
      <c r="AE54" s="2">
        <f t="shared" si="0"/>
        <v>0.70000000000000284</v>
      </c>
      <c r="AF54" s="138">
        <f t="shared" si="1"/>
        <v>-2.3988485526946768E-3</v>
      </c>
    </row>
    <row r="55" spans="15:32" x14ac:dyDescent="0.25">
      <c r="O55" s="83">
        <v>0.97</v>
      </c>
      <c r="P55" s="83">
        <f t="shared" si="2"/>
        <v>69.78179999999999</v>
      </c>
      <c r="T55" s="10" t="s">
        <v>108</v>
      </c>
      <c r="U55" s="10" t="s">
        <v>534</v>
      </c>
      <c r="X55" s="133">
        <v>42478</v>
      </c>
      <c r="Y55" s="10">
        <v>62.45</v>
      </c>
      <c r="Z55" s="10">
        <v>62.62</v>
      </c>
      <c r="AA55" s="10">
        <v>62.11</v>
      </c>
      <c r="AB55" s="10">
        <v>62.53</v>
      </c>
      <c r="AC55" s="95">
        <v>3185900</v>
      </c>
      <c r="AD55" s="10">
        <v>62.53</v>
      </c>
      <c r="AE55" s="2">
        <f t="shared" si="0"/>
        <v>0.50999999999999801</v>
      </c>
      <c r="AF55" s="138">
        <f t="shared" si="1"/>
        <v>1.2810248198558138E-3</v>
      </c>
    </row>
    <row r="56" spans="15:32" x14ac:dyDescent="0.25">
      <c r="O56" s="83">
        <v>0.96</v>
      </c>
      <c r="P56" s="83">
        <f t="shared" si="2"/>
        <v>69.062399999999997</v>
      </c>
      <c r="T56" s="10" t="s">
        <v>111</v>
      </c>
      <c r="U56" s="10">
        <v>29.4</v>
      </c>
      <c r="X56" s="133">
        <v>42475</v>
      </c>
      <c r="Y56" s="10">
        <v>62.24</v>
      </c>
      <c r="Z56" s="10">
        <v>62.47</v>
      </c>
      <c r="AA56" s="10">
        <v>61.95</v>
      </c>
      <c r="AB56" s="10">
        <v>62.45</v>
      </c>
      <c r="AC56" s="95">
        <v>2960500</v>
      </c>
      <c r="AD56" s="10">
        <v>62.45</v>
      </c>
      <c r="AE56" s="2">
        <f t="shared" si="0"/>
        <v>0.51999999999999602</v>
      </c>
      <c r="AF56" s="138">
        <f t="shared" si="1"/>
        <v>5.4741587506037526E-3</v>
      </c>
    </row>
    <row r="57" spans="15:32" x14ac:dyDescent="0.25">
      <c r="O57" s="83">
        <v>0.95</v>
      </c>
      <c r="P57" s="83">
        <f t="shared" si="2"/>
        <v>68.342999999999989</v>
      </c>
      <c r="T57" s="10" t="s">
        <v>112</v>
      </c>
      <c r="U57" s="10">
        <v>2.4500000000000002</v>
      </c>
      <c r="X57" s="133">
        <v>42474</v>
      </c>
      <c r="Y57" s="10">
        <v>62.68</v>
      </c>
      <c r="Z57" s="10">
        <v>62.82</v>
      </c>
      <c r="AA57" s="10">
        <v>62.06</v>
      </c>
      <c r="AB57" s="10">
        <v>62.11</v>
      </c>
      <c r="AC57" s="95">
        <v>2687300</v>
      </c>
      <c r="AD57" s="10">
        <v>62.11</v>
      </c>
      <c r="AE57" s="2">
        <f t="shared" si="0"/>
        <v>0.75999999999999801</v>
      </c>
      <c r="AF57" s="138">
        <f t="shared" si="1"/>
        <v>-9.2518743021214878E-3</v>
      </c>
    </row>
    <row r="58" spans="15:32" x14ac:dyDescent="0.25">
      <c r="O58" s="83">
        <v>0.94</v>
      </c>
      <c r="P58" s="83">
        <f t="shared" si="2"/>
        <v>67.623599999999996</v>
      </c>
      <c r="T58" s="10" t="s">
        <v>109</v>
      </c>
      <c r="U58" s="10" t="s">
        <v>535</v>
      </c>
      <c r="X58" s="133">
        <v>42473</v>
      </c>
      <c r="Y58" s="10">
        <v>63.45</v>
      </c>
      <c r="Z58" s="10">
        <v>63.52</v>
      </c>
      <c r="AA58" s="10">
        <v>62.5</v>
      </c>
      <c r="AB58" s="10">
        <v>62.69</v>
      </c>
      <c r="AC58" s="95">
        <v>2559100</v>
      </c>
      <c r="AD58" s="10">
        <v>62.69</v>
      </c>
      <c r="AE58" s="2">
        <f t="shared" si="0"/>
        <v>1.0200000000000031</v>
      </c>
      <c r="AF58" s="138">
        <f t="shared" si="1"/>
        <v>-1.2133627481878406E-2</v>
      </c>
    </row>
    <row r="59" spans="15:32" x14ac:dyDescent="0.25">
      <c r="O59" s="83">
        <v>0.93</v>
      </c>
      <c r="P59" s="83">
        <f t="shared" si="2"/>
        <v>66.904200000000003</v>
      </c>
      <c r="X59" s="133">
        <v>42472</v>
      </c>
      <c r="Y59" s="10">
        <v>63.12</v>
      </c>
      <c r="Z59" s="10">
        <v>63.59</v>
      </c>
      <c r="AA59" s="10">
        <v>62.97</v>
      </c>
      <c r="AB59" s="10">
        <v>63.46</v>
      </c>
      <c r="AC59" s="95">
        <v>3606400</v>
      </c>
      <c r="AD59" s="10">
        <v>63.46</v>
      </c>
      <c r="AE59" s="2">
        <f t="shared" si="0"/>
        <v>0.62000000000000455</v>
      </c>
      <c r="AF59" s="138">
        <f t="shared" si="1"/>
        <v>9.22391857506355E-3</v>
      </c>
    </row>
    <row r="60" spans="15:32" x14ac:dyDescent="0.25">
      <c r="O60" s="83">
        <v>0.92</v>
      </c>
      <c r="P60" s="83">
        <f t="shared" si="2"/>
        <v>66.184799999999996</v>
      </c>
      <c r="X60" s="133">
        <v>42471</v>
      </c>
      <c r="Y60" s="10">
        <v>63.42</v>
      </c>
      <c r="Z60" s="10">
        <v>63.68</v>
      </c>
      <c r="AA60" s="10">
        <v>62.71</v>
      </c>
      <c r="AB60" s="10">
        <v>62.88</v>
      </c>
      <c r="AC60" s="95">
        <v>3295900</v>
      </c>
      <c r="AD60" s="10">
        <v>62.88</v>
      </c>
      <c r="AE60" s="2">
        <f t="shared" si="0"/>
        <v>0.96999999999999886</v>
      </c>
      <c r="AF60" s="138">
        <f t="shared" si="1"/>
        <v>-6.6350710900473509E-3</v>
      </c>
    </row>
    <row r="61" spans="15:32" x14ac:dyDescent="0.25">
      <c r="O61" s="83">
        <v>0.91</v>
      </c>
      <c r="P61" s="83">
        <f t="shared" si="2"/>
        <v>65.465400000000002</v>
      </c>
      <c r="X61" s="133">
        <v>42468</v>
      </c>
      <c r="Y61" s="10">
        <v>63.2</v>
      </c>
      <c r="Z61" s="10">
        <v>63.44</v>
      </c>
      <c r="AA61" s="10">
        <v>62.92</v>
      </c>
      <c r="AB61" s="10">
        <v>63.3</v>
      </c>
      <c r="AC61" s="95">
        <v>3470900</v>
      </c>
      <c r="AD61" s="10">
        <v>63.3</v>
      </c>
      <c r="AE61" s="2">
        <f t="shared" si="0"/>
        <v>0.51999999999999602</v>
      </c>
      <c r="AF61" s="138">
        <f t="shared" si="1"/>
        <v>2.8517110266159662E-3</v>
      </c>
    </row>
    <row r="62" spans="15:32" x14ac:dyDescent="0.25">
      <c r="O62" s="83">
        <v>0.9</v>
      </c>
      <c r="P62" s="83">
        <f t="shared" si="2"/>
        <v>64.745999999999995</v>
      </c>
      <c r="X62" s="133">
        <v>42467</v>
      </c>
      <c r="Y62" s="10">
        <v>63.14</v>
      </c>
      <c r="Z62" s="10">
        <v>63.56</v>
      </c>
      <c r="AA62" s="10">
        <v>62.78</v>
      </c>
      <c r="AB62" s="10">
        <v>63.12</v>
      </c>
      <c r="AC62" s="95">
        <v>4445900</v>
      </c>
      <c r="AD62" s="10">
        <v>63.12</v>
      </c>
      <c r="AE62" s="2">
        <f t="shared" si="0"/>
        <v>0.78000000000000114</v>
      </c>
      <c r="AF62" s="138" t="e">
        <f t="shared" si="1"/>
        <v>#DIV/0!</v>
      </c>
    </row>
    <row r="63" spans="15:32" x14ac:dyDescent="0.25">
      <c r="X63" s="133">
        <v>42467</v>
      </c>
      <c r="Y63" s="10" t="s">
        <v>277</v>
      </c>
      <c r="Z63" s="10"/>
      <c r="AA63" s="10"/>
      <c r="AB63" s="10"/>
      <c r="AC63" s="95"/>
      <c r="AD63" s="10"/>
      <c r="AE63" s="2">
        <f t="shared" si="0"/>
        <v>0</v>
      </c>
      <c r="AF63" s="138">
        <f t="shared" si="1"/>
        <v>-1</v>
      </c>
    </row>
    <row r="64" spans="15:32" x14ac:dyDescent="0.25">
      <c r="X64" s="133">
        <v>42466</v>
      </c>
      <c r="Y64" s="10">
        <v>64.42</v>
      </c>
      <c r="Z64" s="10">
        <v>64.489999999999995</v>
      </c>
      <c r="AA64" s="10">
        <v>63.79</v>
      </c>
      <c r="AB64" s="10">
        <v>64.14</v>
      </c>
      <c r="AC64" s="95">
        <v>5110500</v>
      </c>
      <c r="AD64" s="10">
        <v>63.68</v>
      </c>
      <c r="AE64" s="2">
        <f t="shared" si="0"/>
        <v>0.69999999999999574</v>
      </c>
      <c r="AF64" s="138">
        <f t="shared" si="1"/>
        <v>-2.1936696960200841E-3</v>
      </c>
    </row>
    <row r="65" spans="24:32" x14ac:dyDescent="0.25">
      <c r="X65" s="133">
        <v>42465</v>
      </c>
      <c r="Y65" s="10">
        <v>65.37</v>
      </c>
      <c r="Z65" s="10">
        <v>65.489999999999995</v>
      </c>
      <c r="AA65" s="10">
        <v>64.22</v>
      </c>
      <c r="AB65" s="10">
        <v>64.28</v>
      </c>
      <c r="AC65" s="95">
        <v>4835500</v>
      </c>
      <c r="AD65" s="10">
        <v>63.82</v>
      </c>
      <c r="AE65" s="2">
        <f t="shared" si="0"/>
        <v>1.269999999999996</v>
      </c>
      <c r="AF65" s="138">
        <f t="shared" si="1"/>
        <v>-1.6489443673909698E-2</v>
      </c>
    </row>
    <row r="66" spans="24:32" x14ac:dyDescent="0.25">
      <c r="X66" s="133">
        <v>42464</v>
      </c>
      <c r="Y66" s="10">
        <v>65</v>
      </c>
      <c r="Z66" s="10">
        <v>65.38</v>
      </c>
      <c r="AA66" s="10">
        <v>64.14</v>
      </c>
      <c r="AB66" s="10">
        <v>65.36</v>
      </c>
      <c r="AC66" s="95">
        <v>6174600</v>
      </c>
      <c r="AD66" s="10">
        <v>64.89</v>
      </c>
      <c r="AE66" s="2">
        <f t="shared" si="0"/>
        <v>1.2399999999999949</v>
      </c>
      <c r="AF66" s="138">
        <f t="shared" si="1"/>
        <v>6.2025120173672121E-3</v>
      </c>
    </row>
    <row r="67" spans="24:32" x14ac:dyDescent="0.25">
      <c r="X67" s="133">
        <v>42461</v>
      </c>
      <c r="Y67" s="10">
        <v>62.9</v>
      </c>
      <c r="Z67" s="10">
        <v>65</v>
      </c>
      <c r="AA67" s="10">
        <v>62.9</v>
      </c>
      <c r="AB67" s="10">
        <v>64.959999999999994</v>
      </c>
      <c r="AC67" s="95">
        <v>7433900</v>
      </c>
      <c r="AD67" s="10">
        <v>64.489999999999995</v>
      </c>
      <c r="AE67" s="2">
        <f>Z67-AA67</f>
        <v>2.1000000000000014</v>
      </c>
      <c r="AF67" s="138">
        <f>AD67/AD68-1</f>
        <v>2.5278219395866497E-2</v>
      </c>
    </row>
    <row r="68" spans="24:32" x14ac:dyDescent="0.25">
      <c r="X68" s="133">
        <v>42460</v>
      </c>
      <c r="Y68" s="10">
        <v>63.21</v>
      </c>
      <c r="Z68" s="10">
        <v>63.73</v>
      </c>
      <c r="AA68" s="10">
        <v>63.21</v>
      </c>
      <c r="AB68" s="10">
        <v>63.35</v>
      </c>
      <c r="AC68" s="95">
        <v>8874500</v>
      </c>
      <c r="AD68" s="10">
        <v>62.9</v>
      </c>
      <c r="AE68" s="2">
        <f>Z68-AA68</f>
        <v>0.51999999999999602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42552</v>
      </c>
      <c r="X2" s="10">
        <v>28.69</v>
      </c>
      <c r="Y2" s="10">
        <v>28.98</v>
      </c>
      <c r="Z2" s="10">
        <v>28.36</v>
      </c>
      <c r="AA2" s="10">
        <v>28.89</v>
      </c>
      <c r="AB2" s="95">
        <v>15132900</v>
      </c>
      <c r="AC2" s="10">
        <v>28.89</v>
      </c>
      <c r="AD2" s="2">
        <f>Y2-Z2</f>
        <v>0.62000000000000099</v>
      </c>
      <c r="AE2" s="138">
        <f>AC2/AC3-1</f>
        <v>2.0848056537102533E-2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28.89</v>
      </c>
      <c r="W3" s="133">
        <v>42551</v>
      </c>
      <c r="X3" s="10">
        <v>28.18</v>
      </c>
      <c r="Y3" s="10">
        <v>29.66</v>
      </c>
      <c r="Z3" s="10">
        <v>27.7</v>
      </c>
      <c r="AA3" s="10">
        <v>28.3</v>
      </c>
      <c r="AB3" s="95">
        <v>15360600</v>
      </c>
      <c r="AC3" s="10">
        <v>28.3</v>
      </c>
      <c r="AD3" s="2">
        <f t="shared" ref="AD3:AD66" si="0">Y3-Z3</f>
        <v>1.9600000000000009</v>
      </c>
      <c r="AE3" s="138">
        <f t="shared" ref="AE3:AE66" si="1">AC3/AC4-1</f>
        <v>4.6148384806532494E-3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28.89</v>
      </c>
      <c r="W4" s="133">
        <v>42550</v>
      </c>
      <c r="X4" s="10">
        <v>28</v>
      </c>
      <c r="Y4" s="10">
        <v>28.2</v>
      </c>
      <c r="Z4" s="10">
        <v>27.6</v>
      </c>
      <c r="AA4" s="10">
        <v>28.17</v>
      </c>
      <c r="AB4" s="95">
        <v>10644100</v>
      </c>
      <c r="AC4" s="10">
        <v>28.17</v>
      </c>
      <c r="AD4" s="2">
        <f t="shared" si="0"/>
        <v>0.59999999999999787</v>
      </c>
      <c r="AE4" s="138">
        <f t="shared" si="1"/>
        <v>1.5501081470800315E-2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42549</v>
      </c>
      <c r="X5" s="10">
        <v>27.93</v>
      </c>
      <c r="Y5" s="10">
        <v>27.98</v>
      </c>
      <c r="Z5" s="10">
        <v>27.4</v>
      </c>
      <c r="AA5" s="10">
        <v>27.74</v>
      </c>
      <c r="AB5" s="95">
        <v>14061400</v>
      </c>
      <c r="AC5" s="10">
        <v>27.74</v>
      </c>
      <c r="AD5" s="2">
        <f t="shared" si="0"/>
        <v>0.58000000000000185</v>
      </c>
      <c r="AE5" s="138">
        <f t="shared" si="1"/>
        <v>8.3605961468555812E-3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42548</v>
      </c>
      <c r="X6" s="10">
        <v>28.09</v>
      </c>
      <c r="Y6" s="10">
        <v>28.1</v>
      </c>
      <c r="Z6" s="10">
        <v>27.34</v>
      </c>
      <c r="AA6" s="10">
        <v>27.51</v>
      </c>
      <c r="AB6" s="95">
        <v>18634200</v>
      </c>
      <c r="AC6" s="10">
        <v>27.51</v>
      </c>
      <c r="AD6" s="2">
        <f t="shared" si="0"/>
        <v>0.76000000000000156</v>
      </c>
      <c r="AE6" s="138">
        <f t="shared" si="1"/>
        <v>-2.9629629629629672E-2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42545</v>
      </c>
      <c r="X7" s="10">
        <v>28.58</v>
      </c>
      <c r="Y7" s="10">
        <v>29.04</v>
      </c>
      <c r="Z7" s="10">
        <v>28.25</v>
      </c>
      <c r="AA7" s="10">
        <v>28.35</v>
      </c>
      <c r="AB7" s="95">
        <v>30181100</v>
      </c>
      <c r="AC7" s="10">
        <v>28.35</v>
      </c>
      <c r="AD7" s="2">
        <f t="shared" si="0"/>
        <v>0.78999999999999915</v>
      </c>
      <c r="AE7" s="138">
        <f t="shared" si="1"/>
        <v>-4.9295774647887258E-2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42544</v>
      </c>
      <c r="X8" s="10">
        <v>29.59</v>
      </c>
      <c r="Y8" s="10">
        <v>29.85</v>
      </c>
      <c r="Z8" s="10">
        <v>29.55</v>
      </c>
      <c r="AA8" s="10">
        <v>29.82</v>
      </c>
      <c r="AB8" s="95">
        <v>9598100</v>
      </c>
      <c r="AC8" s="10">
        <v>29.82</v>
      </c>
      <c r="AD8" s="2">
        <f t="shared" si="0"/>
        <v>0.30000000000000071</v>
      </c>
      <c r="AE8" s="138">
        <f t="shared" si="1"/>
        <v>1.7053206002728416E-2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253</v>
      </c>
      <c r="Q9" s="138">
        <f>IF(Q2=0, 0, Q8/Q6)</f>
        <v>0</v>
      </c>
      <c r="W9" s="133">
        <v>42543</v>
      </c>
      <c r="X9" s="10">
        <v>29.34</v>
      </c>
      <c r="Y9" s="10">
        <v>29.59</v>
      </c>
      <c r="Z9" s="10">
        <v>29.27</v>
      </c>
      <c r="AA9" s="10">
        <v>29.32</v>
      </c>
      <c r="AB9" s="95">
        <v>8717200</v>
      </c>
      <c r="AC9" s="10">
        <v>29.32</v>
      </c>
      <c r="AD9" s="2">
        <f t="shared" si="0"/>
        <v>0.32000000000000028</v>
      </c>
      <c r="AE9" s="138">
        <f t="shared" si="1"/>
        <v>-6.4384954252796334E-3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252</v>
      </c>
      <c r="P10" s="34"/>
      <c r="Q10" s="2">
        <f>M29</f>
        <v>36.819999999999709</v>
      </c>
      <c r="W10" s="133">
        <v>42542</v>
      </c>
      <c r="X10" s="10">
        <v>29.64</v>
      </c>
      <c r="Y10" s="10">
        <v>29.77</v>
      </c>
      <c r="Z10" s="10">
        <v>29.43</v>
      </c>
      <c r="AA10" s="10">
        <v>29.51</v>
      </c>
      <c r="AB10" s="95">
        <v>10318000</v>
      </c>
      <c r="AC10" s="10">
        <v>29.51</v>
      </c>
      <c r="AD10" s="2">
        <f t="shared" si="0"/>
        <v>0.33999999999999986</v>
      </c>
      <c r="AE10" s="138">
        <f t="shared" si="1"/>
        <v>-4.7217537942663146E-3</v>
      </c>
    </row>
    <row r="11" spans="1:31" x14ac:dyDescent="0.25">
      <c r="O11" s="11" t="s">
        <v>186</v>
      </c>
      <c r="P11" s="34"/>
      <c r="Q11" s="138">
        <f>VALUE(TRIM(CLEAN(MID(U58, FIND("(", U58)+1, 5))))</f>
        <v>5.3999999999999999E-2</v>
      </c>
      <c r="W11" s="133">
        <v>42541</v>
      </c>
      <c r="X11" s="10">
        <v>29.62</v>
      </c>
      <c r="Y11" s="10">
        <v>30.03</v>
      </c>
      <c r="Z11" s="10">
        <v>29.59</v>
      </c>
      <c r="AA11" s="10">
        <v>29.65</v>
      </c>
      <c r="AB11" s="95">
        <v>12329100</v>
      </c>
      <c r="AC11" s="10">
        <v>29.65</v>
      </c>
      <c r="AD11" s="2">
        <f t="shared" si="0"/>
        <v>0.44000000000000128</v>
      </c>
      <c r="AE11" s="138">
        <f t="shared" si="1"/>
        <v>1.436879917892564E-2</v>
      </c>
    </row>
    <row r="12" spans="1:31" x14ac:dyDescent="0.25">
      <c r="W12" s="133">
        <v>42538</v>
      </c>
      <c r="X12" s="10">
        <v>29.14</v>
      </c>
      <c r="Y12" s="10">
        <v>29.43</v>
      </c>
      <c r="Z12" s="10">
        <v>29.06</v>
      </c>
      <c r="AA12" s="10">
        <v>29.23</v>
      </c>
      <c r="AB12" s="95">
        <v>12707400</v>
      </c>
      <c r="AC12" s="10">
        <v>29.23</v>
      </c>
      <c r="AD12" s="2">
        <f t="shared" si="0"/>
        <v>0.37000000000000099</v>
      </c>
      <c r="AE12" s="138">
        <f t="shared" si="1"/>
        <v>7.2363886974500247E-3</v>
      </c>
    </row>
    <row r="13" spans="1:31" x14ac:dyDescent="0.25">
      <c r="W13" s="133">
        <v>42537</v>
      </c>
      <c r="X13" s="10">
        <v>28.67</v>
      </c>
      <c r="Y13" s="10">
        <v>29.07</v>
      </c>
      <c r="Z13" s="10">
        <v>28.5</v>
      </c>
      <c r="AA13" s="10">
        <v>29.02</v>
      </c>
      <c r="AB13" s="95">
        <v>9654400</v>
      </c>
      <c r="AC13" s="10">
        <v>29.02</v>
      </c>
      <c r="AD13" s="2">
        <f t="shared" si="0"/>
        <v>0.57000000000000028</v>
      </c>
      <c r="AE13" s="138">
        <f t="shared" si="1"/>
        <v>5.5440055440054703E-3</v>
      </c>
    </row>
    <row r="14" spans="1:31" x14ac:dyDescent="0.25">
      <c r="W14" s="133">
        <v>42536</v>
      </c>
      <c r="X14" s="10">
        <v>28.98</v>
      </c>
      <c r="Y14" s="10">
        <v>29.22</v>
      </c>
      <c r="Z14" s="10">
        <v>28.79</v>
      </c>
      <c r="AA14" s="10">
        <v>28.86</v>
      </c>
      <c r="AB14" s="95">
        <v>8479900</v>
      </c>
      <c r="AC14" s="10">
        <v>28.86</v>
      </c>
      <c r="AD14" s="2">
        <f t="shared" si="0"/>
        <v>0.42999999999999972</v>
      </c>
      <c r="AE14" s="138">
        <f t="shared" si="1"/>
        <v>1.0405827263266776E-3</v>
      </c>
    </row>
    <row r="15" spans="1:31" x14ac:dyDescent="0.25">
      <c r="W15" s="133">
        <v>42535</v>
      </c>
      <c r="X15" s="10">
        <v>29.07</v>
      </c>
      <c r="Y15" s="10">
        <v>29.31</v>
      </c>
      <c r="Z15" s="10">
        <v>28.65</v>
      </c>
      <c r="AA15" s="10">
        <v>28.83</v>
      </c>
      <c r="AB15" s="95">
        <v>10751700</v>
      </c>
      <c r="AC15" s="10">
        <v>28.83</v>
      </c>
      <c r="AD15" s="2">
        <f t="shared" si="0"/>
        <v>0.66000000000000014</v>
      </c>
      <c r="AE15" s="138">
        <f t="shared" si="1"/>
        <v>-8.5969738651994199E-3</v>
      </c>
    </row>
    <row r="16" spans="1:31" x14ac:dyDescent="0.25">
      <c r="W16" s="133">
        <v>42534</v>
      </c>
      <c r="X16" s="10">
        <v>28.85</v>
      </c>
      <c r="Y16" s="10">
        <v>29.4</v>
      </c>
      <c r="Z16" s="10">
        <v>28.8</v>
      </c>
      <c r="AA16" s="10">
        <v>29.08</v>
      </c>
      <c r="AB16" s="95">
        <v>13871300</v>
      </c>
      <c r="AC16" s="10">
        <v>29.08</v>
      </c>
      <c r="AD16" s="2">
        <f t="shared" si="0"/>
        <v>0.59999999999999787</v>
      </c>
      <c r="AE16" s="138">
        <f t="shared" si="1"/>
        <v>6.8823124569861172E-4</v>
      </c>
    </row>
    <row r="17" spans="1:31" x14ac:dyDescent="0.25">
      <c r="W17" s="133">
        <v>42531</v>
      </c>
      <c r="X17" s="10">
        <v>29.22</v>
      </c>
      <c r="Y17" s="10">
        <v>29.34</v>
      </c>
      <c r="Z17" s="10">
        <v>28.98</v>
      </c>
      <c r="AA17" s="10">
        <v>29.06</v>
      </c>
      <c r="AB17" s="95">
        <v>10740400</v>
      </c>
      <c r="AC17" s="10">
        <v>29.06</v>
      </c>
      <c r="AD17" s="2">
        <f t="shared" si="0"/>
        <v>0.35999999999999943</v>
      </c>
      <c r="AE17" s="138">
        <f t="shared" si="1"/>
        <v>-1.021798365122617E-2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42530</v>
      </c>
      <c r="X18" s="10">
        <v>29.48</v>
      </c>
      <c r="Y18" s="10">
        <v>29.5</v>
      </c>
      <c r="Z18" s="10">
        <v>29.16</v>
      </c>
      <c r="AA18" s="10">
        <v>29.36</v>
      </c>
      <c r="AB18" s="95">
        <v>11907500</v>
      </c>
      <c r="AC18" s="10">
        <v>29.36</v>
      </c>
      <c r="AD18" s="2">
        <f t="shared" si="0"/>
        <v>0.33999999999999986</v>
      </c>
      <c r="AE18" s="138">
        <f t="shared" si="1"/>
        <v>-7.1017923571187191E-3</v>
      </c>
    </row>
    <row r="19" spans="1:31" x14ac:dyDescent="0.25">
      <c r="W19" s="133">
        <v>42529</v>
      </c>
      <c r="X19" s="10">
        <v>30</v>
      </c>
      <c r="Y19" s="10">
        <v>30.03</v>
      </c>
      <c r="Z19" s="10">
        <v>29.52</v>
      </c>
      <c r="AA19" s="10">
        <v>29.57</v>
      </c>
      <c r="AB19" s="95">
        <v>12990900</v>
      </c>
      <c r="AC19" s="10">
        <v>29.57</v>
      </c>
      <c r="AD19" s="2">
        <f t="shared" si="0"/>
        <v>0.51000000000000156</v>
      </c>
      <c r="AE19" s="138" t="e">
        <f t="shared" si="1"/>
        <v>#DIV/0!</v>
      </c>
    </row>
    <row r="20" spans="1:31" x14ac:dyDescent="0.25">
      <c r="W20" s="133">
        <v>42529</v>
      </c>
      <c r="X20" s="10" t="s">
        <v>201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42528</v>
      </c>
      <c r="X21" s="10">
        <v>30.16</v>
      </c>
      <c r="Y21" s="10">
        <v>30.38</v>
      </c>
      <c r="Z21" s="10">
        <v>29.95</v>
      </c>
      <c r="AA21" s="10">
        <v>30.23</v>
      </c>
      <c r="AB21" s="95">
        <v>14425700</v>
      </c>
      <c r="AC21" s="10">
        <v>29.85</v>
      </c>
      <c r="AD21" s="2">
        <f t="shared" si="0"/>
        <v>0.42999999999999972</v>
      </c>
      <c r="AE21" s="138">
        <f t="shared" si="1"/>
        <v>8.1053698074975422E-3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42527</v>
      </c>
      <c r="X22" s="10">
        <v>29.85</v>
      </c>
      <c r="Y22" s="10">
        <v>30.04</v>
      </c>
      <c r="Z22" s="10">
        <v>29.72</v>
      </c>
      <c r="AA22" s="10">
        <v>29.99</v>
      </c>
      <c r="AB22" s="95">
        <v>10985800</v>
      </c>
      <c r="AC22" s="10">
        <v>29.61</v>
      </c>
      <c r="AD22" s="2">
        <f t="shared" si="0"/>
        <v>0.32000000000000028</v>
      </c>
      <c r="AE22" s="138">
        <f t="shared" si="1"/>
        <v>1.300034211426615E-2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42524</v>
      </c>
      <c r="X23" s="10">
        <v>30.09</v>
      </c>
      <c r="Y23" s="10">
        <v>30.15</v>
      </c>
      <c r="Z23" s="10">
        <v>29.51</v>
      </c>
      <c r="AA23" s="10">
        <v>29.6</v>
      </c>
      <c r="AB23" s="95">
        <v>18549600</v>
      </c>
      <c r="AC23" s="10">
        <v>29.23</v>
      </c>
      <c r="AD23" s="2">
        <f t="shared" si="0"/>
        <v>0.63999999999999702</v>
      </c>
      <c r="AE23" s="138">
        <f t="shared" si="1"/>
        <v>-2.1753681392235547E-2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42523</v>
      </c>
      <c r="X24" s="10">
        <v>30.13</v>
      </c>
      <c r="Y24" s="10">
        <v>30.46</v>
      </c>
      <c r="Z24" s="10">
        <v>30.05</v>
      </c>
      <c r="AA24" s="10">
        <v>30.26</v>
      </c>
      <c r="AB24" s="95">
        <v>12649300</v>
      </c>
      <c r="AC24" s="10">
        <v>29.88</v>
      </c>
      <c r="AD24" s="2">
        <f t="shared" si="0"/>
        <v>0.41000000000000014</v>
      </c>
      <c r="AE24" s="138">
        <f t="shared" si="1"/>
        <v>1.3404825737264314E-3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42522</v>
      </c>
      <c r="X25" s="10">
        <v>31.15</v>
      </c>
      <c r="Y25" s="10">
        <v>31.15</v>
      </c>
      <c r="Z25" s="10">
        <v>29.87</v>
      </c>
      <c r="AA25" s="10">
        <v>30.22</v>
      </c>
      <c r="AB25" s="95">
        <v>26002300</v>
      </c>
      <c r="AC25" s="10">
        <v>29.84</v>
      </c>
      <c r="AD25" s="2">
        <f t="shared" si="0"/>
        <v>1.2799999999999976</v>
      </c>
      <c r="AE25" s="138">
        <f t="shared" si="1"/>
        <v>-3.3991583036581452E-2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42521</v>
      </c>
      <c r="X26" s="10">
        <v>31.54</v>
      </c>
      <c r="Y26" s="10">
        <v>31.62</v>
      </c>
      <c r="Z26" s="10">
        <v>31.13</v>
      </c>
      <c r="AA26" s="10">
        <v>31.28</v>
      </c>
      <c r="AB26" s="95">
        <v>11803400</v>
      </c>
      <c r="AC26" s="10">
        <v>30.89</v>
      </c>
      <c r="AD26" s="2">
        <f t="shared" si="0"/>
        <v>0.49000000000000199</v>
      </c>
      <c r="AE26" s="138">
        <f t="shared" si="1"/>
        <v>-3.548387096774186E-3</v>
      </c>
    </row>
    <row r="27" spans="1:31" x14ac:dyDescent="0.25">
      <c r="W27" s="133">
        <v>42517</v>
      </c>
      <c r="X27" s="10">
        <v>31.31</v>
      </c>
      <c r="Y27" s="10">
        <v>31.64</v>
      </c>
      <c r="Z27" s="10">
        <v>31.26</v>
      </c>
      <c r="AA27" s="10">
        <v>31.39</v>
      </c>
      <c r="AB27" s="95">
        <v>6089800</v>
      </c>
      <c r="AC27" s="10">
        <v>31</v>
      </c>
      <c r="AD27" s="2">
        <f t="shared" si="0"/>
        <v>0.37999999999999901</v>
      </c>
      <c r="AE27" s="138">
        <f t="shared" si="1"/>
        <v>3.2362459546926292E-3</v>
      </c>
    </row>
    <row r="28" spans="1:31" x14ac:dyDescent="0.25">
      <c r="W28" s="133">
        <v>42516</v>
      </c>
      <c r="X28" s="10">
        <v>31.65</v>
      </c>
      <c r="Y28" s="10">
        <v>31.75</v>
      </c>
      <c r="Z28" s="10">
        <v>31.18</v>
      </c>
      <c r="AA28" s="10">
        <v>31.29</v>
      </c>
      <c r="AB28" s="95">
        <v>6747700</v>
      </c>
      <c r="AC28" s="10">
        <v>30.9</v>
      </c>
      <c r="AD28" s="2">
        <f t="shared" si="0"/>
        <v>0.57000000000000028</v>
      </c>
      <c r="AE28" s="138">
        <f t="shared" si="1"/>
        <v>-1.1200000000000099E-2</v>
      </c>
    </row>
    <row r="29" spans="1:31" x14ac:dyDescent="0.25">
      <c r="L29" t="s">
        <v>252</v>
      </c>
      <c r="M29" s="2">
        <f>M47+K47-F47</f>
        <v>36.819999999999709</v>
      </c>
      <c r="W29" s="133">
        <v>42515</v>
      </c>
      <c r="X29" s="10">
        <v>31.19</v>
      </c>
      <c r="Y29" s="10">
        <v>31.77</v>
      </c>
      <c r="Z29" s="10">
        <v>31.12</v>
      </c>
      <c r="AA29" s="10">
        <v>31.65</v>
      </c>
      <c r="AB29" s="95">
        <v>10151600</v>
      </c>
      <c r="AC29" s="10">
        <v>31.25</v>
      </c>
      <c r="AD29" s="2">
        <f t="shared" si="0"/>
        <v>0.64999999999999858</v>
      </c>
      <c r="AE29" s="138">
        <f t="shared" si="1"/>
        <v>1.924331376386168E-2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42514</v>
      </c>
      <c r="X30" s="10">
        <v>30.65</v>
      </c>
      <c r="Y30" s="10">
        <v>31.08</v>
      </c>
      <c r="Z30" s="10">
        <v>30.62</v>
      </c>
      <c r="AA30" s="10">
        <v>31.05</v>
      </c>
      <c r="AB30" s="95">
        <v>8743100</v>
      </c>
      <c r="AC30" s="10">
        <v>30.66</v>
      </c>
      <c r="AD30" s="2">
        <f t="shared" si="0"/>
        <v>0.4599999999999973</v>
      </c>
      <c r="AE30" s="138">
        <f t="shared" si="1"/>
        <v>1.4895729890764597E-2</v>
      </c>
    </row>
    <row r="31" spans="1:31" x14ac:dyDescent="0.25">
      <c r="A31" s="411" t="s">
        <v>56</v>
      </c>
      <c r="B31" s="508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42513</v>
      </c>
      <c r="X31" s="10">
        <v>30.5</v>
      </c>
      <c r="Y31" s="10">
        <v>30.63</v>
      </c>
      <c r="Z31" s="10">
        <v>30.35</v>
      </c>
      <c r="AA31" s="10">
        <v>30.59</v>
      </c>
      <c r="AB31" s="95">
        <v>6698900</v>
      </c>
      <c r="AC31" s="10">
        <v>30.21</v>
      </c>
      <c r="AD31" s="2">
        <f t="shared" si="0"/>
        <v>0.27999999999999758</v>
      </c>
      <c r="AE31" s="138">
        <f t="shared" si="1"/>
        <v>6.6247101689298482E-4</v>
      </c>
    </row>
    <row r="32" spans="1:31" x14ac:dyDescent="0.25">
      <c r="A32" s="412" t="s">
        <v>71</v>
      </c>
      <c r="B32" s="508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42510</v>
      </c>
      <c r="X32" s="10">
        <v>30.51</v>
      </c>
      <c r="Y32" s="10">
        <v>30.79</v>
      </c>
      <c r="Z32" s="10">
        <v>30.4</v>
      </c>
      <c r="AA32" s="10">
        <v>30.57</v>
      </c>
      <c r="AB32" s="95">
        <v>7736100</v>
      </c>
      <c r="AC32" s="10">
        <v>30.19</v>
      </c>
      <c r="AD32" s="2">
        <f t="shared" si="0"/>
        <v>0.39000000000000057</v>
      </c>
      <c r="AE32" s="138">
        <f t="shared" si="1"/>
        <v>8.3500334001336274E-3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42509</v>
      </c>
      <c r="X33" s="10">
        <v>30.51</v>
      </c>
      <c r="Y33" s="10">
        <v>30.68</v>
      </c>
      <c r="Z33" s="10">
        <v>30.17</v>
      </c>
      <c r="AA33" s="10">
        <v>30.32</v>
      </c>
      <c r="AB33" s="95">
        <v>10142200</v>
      </c>
      <c r="AC33" s="10">
        <v>29.94</v>
      </c>
      <c r="AD33" s="2">
        <f t="shared" si="0"/>
        <v>0.50999999999999801</v>
      </c>
      <c r="AE33" s="138">
        <f t="shared" si="1"/>
        <v>-1.383399209486158E-2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42508</v>
      </c>
      <c r="X34" s="10">
        <v>30.56</v>
      </c>
      <c r="Y34" s="10">
        <v>31.04</v>
      </c>
      <c r="Z34" s="10">
        <v>30.44</v>
      </c>
      <c r="AA34" s="10">
        <v>30.75</v>
      </c>
      <c r="AB34" s="95">
        <v>8454200</v>
      </c>
      <c r="AC34" s="10">
        <v>30.36</v>
      </c>
      <c r="AD34" s="2">
        <f t="shared" si="0"/>
        <v>0.59999999999999787</v>
      </c>
      <c r="AE34" s="138">
        <f t="shared" si="1"/>
        <v>3.9682539682539542E-3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42507</v>
      </c>
      <c r="X35" s="10">
        <v>30.4</v>
      </c>
      <c r="Y35" s="10">
        <v>30.78</v>
      </c>
      <c r="Z35" s="10">
        <v>30.28</v>
      </c>
      <c r="AA35" s="10">
        <v>30.63</v>
      </c>
      <c r="AB35" s="95">
        <v>9542900</v>
      </c>
      <c r="AC35" s="10">
        <v>30.24</v>
      </c>
      <c r="AD35" s="2">
        <f t="shared" si="0"/>
        <v>0.5</v>
      </c>
      <c r="AE35" s="138">
        <f t="shared" si="1"/>
        <v>-1.3210039630119352E-3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42506</v>
      </c>
      <c r="X36" s="10">
        <v>30.5</v>
      </c>
      <c r="Y36" s="10">
        <v>30.98</v>
      </c>
      <c r="Z36" s="10">
        <v>30.5</v>
      </c>
      <c r="AA36" s="10">
        <v>30.67</v>
      </c>
      <c r="AB36" s="95">
        <v>17749500</v>
      </c>
      <c r="AC36" s="10">
        <v>30.28</v>
      </c>
      <c r="AD36" s="2">
        <f t="shared" si="0"/>
        <v>0.48000000000000043</v>
      </c>
      <c r="AE36" s="138">
        <f t="shared" si="1"/>
        <v>4.644990046450026E-3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42503</v>
      </c>
      <c r="X37" s="10">
        <v>30.87</v>
      </c>
      <c r="Y37" s="10">
        <v>31.29</v>
      </c>
      <c r="Z37" s="10">
        <v>30.37</v>
      </c>
      <c r="AA37" s="10">
        <v>30.52</v>
      </c>
      <c r="AB37" s="95">
        <v>10563400</v>
      </c>
      <c r="AC37" s="10">
        <v>30.14</v>
      </c>
      <c r="AD37" s="2">
        <f t="shared" si="0"/>
        <v>0.91999999999999815</v>
      </c>
      <c r="AE37" s="138">
        <f t="shared" si="1"/>
        <v>-2.1110750243585552E-2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42502</v>
      </c>
      <c r="X38" s="10">
        <v>31.2</v>
      </c>
      <c r="Y38" s="10">
        <v>31.37</v>
      </c>
      <c r="Z38" s="10">
        <v>30.75</v>
      </c>
      <c r="AA38" s="10">
        <v>31.18</v>
      </c>
      <c r="AB38" s="95">
        <v>9411500</v>
      </c>
      <c r="AC38" s="10">
        <v>30.79</v>
      </c>
      <c r="AD38" s="2">
        <f t="shared" si="0"/>
        <v>0.62000000000000099</v>
      </c>
      <c r="AE38" s="138">
        <f t="shared" si="1"/>
        <v>3.2583903551643978E-3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42501</v>
      </c>
      <c r="X39" s="10">
        <v>31.32</v>
      </c>
      <c r="Y39" s="10">
        <v>31.46</v>
      </c>
      <c r="Z39" s="10">
        <v>31</v>
      </c>
      <c r="AA39" s="10">
        <v>31.08</v>
      </c>
      <c r="AB39" s="95">
        <v>8538100</v>
      </c>
      <c r="AC39" s="10">
        <v>30.69</v>
      </c>
      <c r="AD39" s="2">
        <f t="shared" si="0"/>
        <v>0.46000000000000085</v>
      </c>
      <c r="AE39" s="138">
        <f t="shared" si="1"/>
        <v>-8.720930232558155E-3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42500</v>
      </c>
      <c r="X40" s="10">
        <v>30.9</v>
      </c>
      <c r="Y40" s="10">
        <v>31.37</v>
      </c>
      <c r="Z40" s="10">
        <v>30.84</v>
      </c>
      <c r="AA40" s="10">
        <v>31.35</v>
      </c>
      <c r="AB40" s="95">
        <v>9185400</v>
      </c>
      <c r="AC40" s="10">
        <v>30.96</v>
      </c>
      <c r="AD40" s="2">
        <f t="shared" si="0"/>
        <v>0.53000000000000114</v>
      </c>
      <c r="AE40" s="138">
        <f t="shared" si="1"/>
        <v>1.875616979269501E-2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495" t="s">
        <v>78</v>
      </c>
      <c r="P41" s="495"/>
      <c r="W41" s="133">
        <v>42499</v>
      </c>
      <c r="X41" s="10">
        <v>31</v>
      </c>
      <c r="Y41" s="10">
        <v>31.07</v>
      </c>
      <c r="Z41" s="10">
        <v>30.54</v>
      </c>
      <c r="AA41" s="10">
        <v>30.78</v>
      </c>
      <c r="AB41" s="95">
        <v>8127200</v>
      </c>
      <c r="AC41" s="10">
        <v>30.39</v>
      </c>
      <c r="AD41" s="2">
        <f t="shared" si="0"/>
        <v>0.53000000000000114</v>
      </c>
      <c r="AE41" s="138">
        <f t="shared" si="1"/>
        <v>-5.8881256133463955E-3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31.779000000000003</v>
      </c>
      <c r="Q42" s="2"/>
      <c r="T42" s="91" t="s">
        <v>113</v>
      </c>
      <c r="W42" s="133">
        <v>42496</v>
      </c>
      <c r="X42" s="10">
        <v>30.73</v>
      </c>
      <c r="Y42" s="10">
        <v>31.11</v>
      </c>
      <c r="Z42" s="10">
        <v>30.56</v>
      </c>
      <c r="AA42" s="10">
        <v>30.96</v>
      </c>
      <c r="AB42" s="95">
        <v>11427900</v>
      </c>
      <c r="AC42" s="10">
        <v>30.57</v>
      </c>
      <c r="AD42" s="2">
        <f t="shared" si="0"/>
        <v>0.55000000000000071</v>
      </c>
      <c r="AE42" s="138">
        <f t="shared" si="1"/>
        <v>1.3594164456233404E-2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31.490100000000002</v>
      </c>
      <c r="Q43" s="2"/>
      <c r="T43" s="161" t="s">
        <v>98</v>
      </c>
      <c r="U43" s="161">
        <v>28.3</v>
      </c>
      <c r="W43" s="133">
        <v>42495</v>
      </c>
      <c r="X43" s="10">
        <v>30.79</v>
      </c>
      <c r="Y43" s="10">
        <v>30.81</v>
      </c>
      <c r="Z43" s="10">
        <v>30.3</v>
      </c>
      <c r="AA43" s="10">
        <v>30.54</v>
      </c>
      <c r="AB43" s="95">
        <v>10383800</v>
      </c>
      <c r="AC43" s="10">
        <v>30.16</v>
      </c>
      <c r="AD43" s="2">
        <f t="shared" si="0"/>
        <v>0.50999999999999801</v>
      </c>
      <c r="AE43" s="138">
        <f t="shared" si="1"/>
        <v>-1.6550810989738318E-3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31.201200000000004</v>
      </c>
      <c r="Q44" s="2"/>
      <c r="T44" s="10" t="s">
        <v>99</v>
      </c>
      <c r="U44" s="10">
        <v>28.69</v>
      </c>
      <c r="W44" s="133">
        <v>42494</v>
      </c>
      <c r="X44" s="10">
        <v>31</v>
      </c>
      <c r="Y44" s="10">
        <v>31.09</v>
      </c>
      <c r="Z44" s="10">
        <v>30.42</v>
      </c>
      <c r="AA44" s="10">
        <v>30.59</v>
      </c>
      <c r="AB44" s="95">
        <v>13574700</v>
      </c>
      <c r="AC44" s="10">
        <v>30.21</v>
      </c>
      <c r="AD44" s="2">
        <f t="shared" si="0"/>
        <v>0.66999999999999815</v>
      </c>
      <c r="AE44" s="138">
        <f t="shared" si="1"/>
        <v>-2.106286454957873E-2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30.912300000000002</v>
      </c>
      <c r="Q45" s="2"/>
      <c r="T45" s="10" t="s">
        <v>100</v>
      </c>
      <c r="U45" s="10" t="s">
        <v>451</v>
      </c>
      <c r="W45" s="133">
        <v>42493</v>
      </c>
      <c r="X45" s="10">
        <v>31.57</v>
      </c>
      <c r="Y45" s="10">
        <v>31.6</v>
      </c>
      <c r="Z45" s="10">
        <v>30.67</v>
      </c>
      <c r="AA45" s="10">
        <v>31.25</v>
      </c>
      <c r="AB45" s="95">
        <v>15046300</v>
      </c>
      <c r="AC45" s="10">
        <v>30.86</v>
      </c>
      <c r="AD45" s="2">
        <f t="shared" si="0"/>
        <v>0.92999999999999972</v>
      </c>
      <c r="AE45" s="138">
        <f t="shared" si="1"/>
        <v>-1.5629984051036772E-2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30.623400000000004</v>
      </c>
      <c r="Q46" s="2"/>
      <c r="T46" s="10" t="s">
        <v>101</v>
      </c>
      <c r="U46" s="10" t="s">
        <v>452</v>
      </c>
      <c r="W46" s="133">
        <v>42492</v>
      </c>
      <c r="X46" s="10">
        <v>32.049999999999997</v>
      </c>
      <c r="Y46" s="10">
        <v>32.119999999999997</v>
      </c>
      <c r="Z46" s="10">
        <v>31.73</v>
      </c>
      <c r="AA46" s="10">
        <v>31.75</v>
      </c>
      <c r="AB46" s="95">
        <v>9794000</v>
      </c>
      <c r="AC46" s="10">
        <v>31.35</v>
      </c>
      <c r="AD46" s="2">
        <f t="shared" si="0"/>
        <v>0.38999999999999702</v>
      </c>
      <c r="AE46" s="138">
        <f t="shared" si="1"/>
        <v>-1.5923566878980333E-3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30.334500000000002</v>
      </c>
      <c r="Q47" s="2"/>
      <c r="T47" s="10" t="s">
        <v>102</v>
      </c>
      <c r="U47" s="10">
        <v>37.06</v>
      </c>
      <c r="W47" s="133">
        <v>42489</v>
      </c>
      <c r="X47" s="10">
        <v>32.35</v>
      </c>
      <c r="Y47" s="10">
        <v>32.35</v>
      </c>
      <c r="Z47" s="10">
        <v>31.52</v>
      </c>
      <c r="AA47" s="10">
        <v>31.8</v>
      </c>
      <c r="AB47" s="95">
        <v>12533000</v>
      </c>
      <c r="AC47" s="10">
        <v>31.4</v>
      </c>
      <c r="AD47" s="2">
        <f t="shared" si="0"/>
        <v>0.83000000000000185</v>
      </c>
      <c r="AE47" s="138">
        <f t="shared" si="1"/>
        <v>-1.9669060256010118E-2</v>
      </c>
    </row>
    <row r="48" spans="1:31" x14ac:dyDescent="0.25">
      <c r="O48" s="83">
        <v>1.04</v>
      </c>
      <c r="P48" s="83">
        <f t="shared" si="2"/>
        <v>30.0456</v>
      </c>
      <c r="Q48" s="2"/>
      <c r="T48" s="10" t="s">
        <v>103</v>
      </c>
      <c r="U48" s="10">
        <v>1.58588</v>
      </c>
      <c r="W48" s="133">
        <v>42488</v>
      </c>
      <c r="X48" s="10">
        <v>31.97</v>
      </c>
      <c r="Y48" s="10">
        <v>32.729999999999997</v>
      </c>
      <c r="Z48" s="10">
        <v>31.73</v>
      </c>
      <c r="AA48" s="10">
        <v>32.44</v>
      </c>
      <c r="AB48" s="95">
        <v>13443200</v>
      </c>
      <c r="AC48" s="10">
        <v>32.03</v>
      </c>
      <c r="AD48" s="2">
        <f t="shared" si="0"/>
        <v>0.99999999999999645</v>
      </c>
      <c r="AE48" s="138">
        <f t="shared" si="1"/>
        <v>8.5012594458437896E-3</v>
      </c>
    </row>
    <row r="49" spans="15:31" x14ac:dyDescent="0.25">
      <c r="O49" s="83">
        <v>1.03</v>
      </c>
      <c r="P49" s="83">
        <f t="shared" si="2"/>
        <v>29.756700000000002</v>
      </c>
      <c r="Q49" s="2"/>
      <c r="T49" s="10" t="s">
        <v>104</v>
      </c>
      <c r="U49" s="10" t="s">
        <v>312</v>
      </c>
      <c r="W49" s="133">
        <v>42487</v>
      </c>
      <c r="X49" s="10">
        <v>32.18</v>
      </c>
      <c r="Y49" s="10">
        <v>32.29</v>
      </c>
      <c r="Z49" s="10">
        <v>31.99</v>
      </c>
      <c r="AA49" s="10">
        <v>32.159999999999997</v>
      </c>
      <c r="AB49" s="95">
        <v>6711400</v>
      </c>
      <c r="AC49" s="10">
        <v>31.76</v>
      </c>
      <c r="AD49" s="2">
        <f t="shared" si="0"/>
        <v>0.30000000000000071</v>
      </c>
      <c r="AE49" s="138">
        <f t="shared" si="1"/>
        <v>-9.4369298521534972E-4</v>
      </c>
    </row>
    <row r="50" spans="15:31" x14ac:dyDescent="0.25">
      <c r="O50" s="83">
        <v>1.02</v>
      </c>
      <c r="P50" s="83">
        <f t="shared" si="2"/>
        <v>29.4678</v>
      </c>
      <c r="Q50" s="2"/>
      <c r="T50" s="10"/>
      <c r="U50" s="10"/>
      <c r="W50" s="133">
        <v>42486</v>
      </c>
      <c r="X50" s="10">
        <v>32</v>
      </c>
      <c r="Y50" s="10">
        <v>32.299999999999997</v>
      </c>
      <c r="Z50" s="10">
        <v>31.93</v>
      </c>
      <c r="AA50" s="10">
        <v>32.19</v>
      </c>
      <c r="AB50" s="95">
        <v>8701200</v>
      </c>
      <c r="AC50" s="10">
        <v>31.79</v>
      </c>
      <c r="AD50" s="2">
        <f t="shared" si="0"/>
        <v>0.36999999999999744</v>
      </c>
      <c r="AE50" s="138">
        <f t="shared" si="1"/>
        <v>7.606973058637001E-3</v>
      </c>
    </row>
    <row r="51" spans="15:31" x14ac:dyDescent="0.25">
      <c r="O51" s="83">
        <v>1.01</v>
      </c>
      <c r="P51" s="83">
        <f t="shared" si="2"/>
        <v>29.178900000000002</v>
      </c>
      <c r="Q51" s="2"/>
      <c r="T51" s="10" t="s">
        <v>105</v>
      </c>
      <c r="U51" s="10" t="s">
        <v>453</v>
      </c>
      <c r="W51" s="133">
        <v>42485</v>
      </c>
      <c r="X51" s="10">
        <v>32.090000000000003</v>
      </c>
      <c r="Y51" s="10">
        <v>32.11</v>
      </c>
      <c r="Z51" s="10">
        <v>31.6</v>
      </c>
      <c r="AA51" s="10">
        <v>31.95</v>
      </c>
      <c r="AB51" s="95">
        <v>10604800</v>
      </c>
      <c r="AC51" s="10">
        <v>31.55</v>
      </c>
      <c r="AD51" s="2">
        <f t="shared" si="0"/>
        <v>0.50999999999999801</v>
      </c>
      <c r="AE51" s="138">
        <f t="shared" si="1"/>
        <v>-7.2372561359345111E-3</v>
      </c>
    </row>
    <row r="52" spans="15:31" x14ac:dyDescent="0.25">
      <c r="O52" s="83">
        <v>1</v>
      </c>
      <c r="P52" s="83">
        <f t="shared" si="2"/>
        <v>28.89</v>
      </c>
      <c r="Q52" s="2"/>
      <c r="T52" s="10" t="s">
        <v>106</v>
      </c>
      <c r="U52" s="10" t="s">
        <v>217</v>
      </c>
      <c r="W52" s="133">
        <v>42482</v>
      </c>
      <c r="X52" s="10">
        <v>32.659999999999997</v>
      </c>
      <c r="Y52" s="10">
        <v>32.79</v>
      </c>
      <c r="Z52" s="10">
        <v>32.119999999999997</v>
      </c>
      <c r="AA52" s="10">
        <v>32.18</v>
      </c>
      <c r="AB52" s="95">
        <v>13824500</v>
      </c>
      <c r="AC52" s="10">
        <v>31.78</v>
      </c>
      <c r="AD52" s="2">
        <f t="shared" si="0"/>
        <v>0.67000000000000171</v>
      </c>
      <c r="AE52" s="138">
        <f t="shared" si="1"/>
        <v>-1.4573643410852655E-2</v>
      </c>
    </row>
    <row r="53" spans="15:31" x14ac:dyDescent="0.25">
      <c r="O53" s="83">
        <v>0.99</v>
      </c>
      <c r="P53" s="83">
        <f t="shared" si="2"/>
        <v>28.601099999999999</v>
      </c>
      <c r="Q53" s="2"/>
      <c r="T53" s="10" t="s">
        <v>107</v>
      </c>
      <c r="U53" s="95">
        <v>15157864</v>
      </c>
      <c r="W53" s="133">
        <v>42481</v>
      </c>
      <c r="X53" s="10">
        <v>33.18</v>
      </c>
      <c r="Y53" s="10">
        <v>33.409999999999997</v>
      </c>
      <c r="Z53" s="10">
        <v>32.47</v>
      </c>
      <c r="AA53" s="10">
        <v>32.659999999999997</v>
      </c>
      <c r="AB53" s="95">
        <v>22792300</v>
      </c>
      <c r="AC53" s="10">
        <v>32.25</v>
      </c>
      <c r="AD53" s="2">
        <f t="shared" si="0"/>
        <v>0.93999999999999773</v>
      </c>
      <c r="AE53" s="138">
        <f t="shared" si="1"/>
        <v>1.4469959106637287E-2</v>
      </c>
    </row>
    <row r="54" spans="15:31" x14ac:dyDescent="0.25">
      <c r="O54" s="83">
        <v>0.98</v>
      </c>
      <c r="P54" s="83">
        <f t="shared" si="2"/>
        <v>28.312200000000001</v>
      </c>
      <c r="Q54" s="2"/>
      <c r="T54" s="10" t="s">
        <v>110</v>
      </c>
      <c r="U54" s="95">
        <v>11883300</v>
      </c>
      <c r="W54" s="133">
        <v>42480</v>
      </c>
      <c r="X54" s="10">
        <v>32</v>
      </c>
      <c r="Y54" s="10">
        <v>32.409999999999997</v>
      </c>
      <c r="Z54" s="10">
        <v>32</v>
      </c>
      <c r="AA54" s="10">
        <v>32.19</v>
      </c>
      <c r="AB54" s="95">
        <v>12911500</v>
      </c>
      <c r="AC54" s="10">
        <v>31.79</v>
      </c>
      <c r="AD54" s="2">
        <f t="shared" si="0"/>
        <v>0.40999999999999659</v>
      </c>
      <c r="AE54" s="138">
        <f t="shared" si="1"/>
        <v>6.9686411149825211E-3</v>
      </c>
    </row>
    <row r="55" spans="15:31" x14ac:dyDescent="0.25">
      <c r="O55" s="83">
        <v>0.97</v>
      </c>
      <c r="P55" s="83">
        <f t="shared" si="2"/>
        <v>28.023299999999999</v>
      </c>
      <c r="T55" s="10" t="s">
        <v>108</v>
      </c>
      <c r="U55" s="10" t="s">
        <v>454</v>
      </c>
      <c r="W55" s="133">
        <v>42479</v>
      </c>
      <c r="X55" s="10">
        <v>31.65</v>
      </c>
      <c r="Y55" s="10">
        <v>32.159999999999997</v>
      </c>
      <c r="Z55" s="10">
        <v>31.61</v>
      </c>
      <c r="AA55" s="10">
        <v>31.97</v>
      </c>
      <c r="AB55" s="95">
        <v>14408300</v>
      </c>
      <c r="AC55" s="10">
        <v>31.57</v>
      </c>
      <c r="AD55" s="2">
        <f t="shared" si="0"/>
        <v>0.54999999999999716</v>
      </c>
      <c r="AE55" s="138">
        <f t="shared" si="1"/>
        <v>2.1021992238033693E-2</v>
      </c>
    </row>
    <row r="56" spans="15:31" x14ac:dyDescent="0.25">
      <c r="O56" s="83">
        <v>0.96</v>
      </c>
      <c r="P56" s="83">
        <f t="shared" si="2"/>
        <v>27.734400000000001</v>
      </c>
      <c r="T56" s="10" t="s">
        <v>111</v>
      </c>
      <c r="U56" s="10">
        <v>4.3600000000000003</v>
      </c>
      <c r="W56" s="133">
        <v>42478</v>
      </c>
      <c r="X56" s="10">
        <v>30.76</v>
      </c>
      <c r="Y56" s="10">
        <v>31.37</v>
      </c>
      <c r="Z56" s="10">
        <v>30.61</v>
      </c>
      <c r="AA56" s="10">
        <v>31.31</v>
      </c>
      <c r="AB56" s="95">
        <v>15745300</v>
      </c>
      <c r="AC56" s="10">
        <v>30.92</v>
      </c>
      <c r="AD56" s="2">
        <f t="shared" si="0"/>
        <v>0.76000000000000156</v>
      </c>
      <c r="AE56" s="138">
        <f t="shared" si="1"/>
        <v>2.4519549370443983E-2</v>
      </c>
    </row>
    <row r="57" spans="15:31" x14ac:dyDescent="0.25">
      <c r="O57" s="83">
        <v>0.95</v>
      </c>
      <c r="P57" s="83">
        <f t="shared" si="2"/>
        <v>27.445499999999999</v>
      </c>
      <c r="T57" s="10" t="s">
        <v>112</v>
      </c>
      <c r="U57" s="10">
        <v>6.63</v>
      </c>
      <c r="W57" s="133">
        <v>42475</v>
      </c>
      <c r="X57" s="10">
        <v>30.68</v>
      </c>
      <c r="Y57" s="10">
        <v>30.85</v>
      </c>
      <c r="Z57" s="10">
        <v>30.41</v>
      </c>
      <c r="AA57" s="10">
        <v>30.56</v>
      </c>
      <c r="AB57" s="95">
        <v>8261200</v>
      </c>
      <c r="AC57" s="10">
        <v>30.18</v>
      </c>
      <c r="AD57" s="2">
        <f t="shared" si="0"/>
        <v>0.44000000000000128</v>
      </c>
      <c r="AE57" s="138">
        <f t="shared" si="1"/>
        <v>-4.9455984174084922E-3</v>
      </c>
    </row>
    <row r="58" spans="15:31" x14ac:dyDescent="0.25">
      <c r="O58" s="83">
        <v>0.94</v>
      </c>
      <c r="P58" s="83">
        <f t="shared" si="2"/>
        <v>27.156599999999997</v>
      </c>
      <c r="T58" s="10" t="s">
        <v>109</v>
      </c>
      <c r="U58" s="10" t="s">
        <v>455</v>
      </c>
      <c r="W58" s="133">
        <v>42474</v>
      </c>
      <c r="X58" s="10">
        <v>30.84</v>
      </c>
      <c r="Y58" s="10">
        <v>31.05</v>
      </c>
      <c r="Z58" s="10">
        <v>30.64</v>
      </c>
      <c r="AA58" s="10">
        <v>30.72</v>
      </c>
      <c r="AB58" s="95">
        <v>8218800</v>
      </c>
      <c r="AC58" s="10">
        <v>30.33</v>
      </c>
      <c r="AD58" s="2">
        <f t="shared" si="0"/>
        <v>0.41000000000000014</v>
      </c>
      <c r="AE58" s="138">
        <f t="shared" si="1"/>
        <v>-1.9743336623889718E-3</v>
      </c>
    </row>
    <row r="59" spans="15:31" x14ac:dyDescent="0.25">
      <c r="O59" s="83">
        <v>0.93</v>
      </c>
      <c r="P59" s="83">
        <f t="shared" si="2"/>
        <v>26.867700000000003</v>
      </c>
      <c r="W59" s="133">
        <v>42473</v>
      </c>
      <c r="X59" s="10">
        <v>30.01</v>
      </c>
      <c r="Y59" s="10">
        <v>30.87</v>
      </c>
      <c r="Z59" s="10">
        <v>29.94</v>
      </c>
      <c r="AA59" s="10">
        <v>30.78</v>
      </c>
      <c r="AB59" s="95">
        <v>11076800</v>
      </c>
      <c r="AC59" s="10">
        <v>30.39</v>
      </c>
      <c r="AD59" s="2">
        <f t="shared" si="0"/>
        <v>0.92999999999999972</v>
      </c>
      <c r="AE59" s="138">
        <f t="shared" si="1"/>
        <v>3.5787321063394772E-2</v>
      </c>
    </row>
    <row r="60" spans="15:31" x14ac:dyDescent="0.25">
      <c r="O60" s="83">
        <v>0.92</v>
      </c>
      <c r="P60" s="83">
        <f t="shared" si="2"/>
        <v>26.578800000000001</v>
      </c>
      <c r="W60" s="133">
        <v>42472</v>
      </c>
      <c r="X60" s="10">
        <v>29.56</v>
      </c>
      <c r="Y60" s="10">
        <v>29.77</v>
      </c>
      <c r="Z60" s="10">
        <v>29.27</v>
      </c>
      <c r="AA60" s="10">
        <v>29.71</v>
      </c>
      <c r="AB60" s="95">
        <v>11214500</v>
      </c>
      <c r="AC60" s="10">
        <v>29.34</v>
      </c>
      <c r="AD60" s="2">
        <f t="shared" si="0"/>
        <v>0.5</v>
      </c>
      <c r="AE60" s="138">
        <f t="shared" si="1"/>
        <v>6.1728395061728669E-3</v>
      </c>
    </row>
    <row r="61" spans="15:31" x14ac:dyDescent="0.25">
      <c r="O61" s="83">
        <v>0.91</v>
      </c>
      <c r="P61" s="83">
        <f t="shared" si="2"/>
        <v>26.289900000000003</v>
      </c>
      <c r="W61" s="133">
        <v>42471</v>
      </c>
      <c r="X61" s="10">
        <v>29.49</v>
      </c>
      <c r="Y61" s="10">
        <v>30.04</v>
      </c>
      <c r="Z61" s="10">
        <v>29.48</v>
      </c>
      <c r="AA61" s="10">
        <v>29.53</v>
      </c>
      <c r="AB61" s="95">
        <v>8882900</v>
      </c>
      <c r="AC61" s="10">
        <v>29.16</v>
      </c>
      <c r="AD61" s="2">
        <f t="shared" si="0"/>
        <v>0.55999999999999872</v>
      </c>
      <c r="AE61" s="138">
        <f t="shared" si="1"/>
        <v>5.5172413793103114E-3</v>
      </c>
    </row>
    <row r="62" spans="15:31" x14ac:dyDescent="0.25">
      <c r="O62" s="83">
        <v>0.9</v>
      </c>
      <c r="P62" s="83">
        <f t="shared" si="2"/>
        <v>26.001000000000001</v>
      </c>
      <c r="W62" s="133">
        <v>42468</v>
      </c>
      <c r="X62" s="10">
        <v>29.67</v>
      </c>
      <c r="Y62" s="10">
        <v>29.76</v>
      </c>
      <c r="Z62" s="10">
        <v>29.23</v>
      </c>
      <c r="AA62" s="10">
        <v>29.37</v>
      </c>
      <c r="AB62" s="95">
        <v>8843500</v>
      </c>
      <c r="AC62" s="10">
        <v>29</v>
      </c>
      <c r="AD62" s="2">
        <f t="shared" si="0"/>
        <v>0.53000000000000114</v>
      </c>
      <c r="AE62" s="138">
        <f t="shared" si="1"/>
        <v>-1.7211703958691649E-3</v>
      </c>
    </row>
    <row r="63" spans="15:31" x14ac:dyDescent="0.25">
      <c r="W63" s="133">
        <v>42467</v>
      </c>
      <c r="X63" s="10">
        <v>29.85</v>
      </c>
      <c r="Y63" s="10">
        <v>29.95</v>
      </c>
      <c r="Z63" s="10">
        <v>29.18</v>
      </c>
      <c r="AA63" s="10">
        <v>29.42</v>
      </c>
      <c r="AB63" s="95">
        <v>12865600</v>
      </c>
      <c r="AC63" s="10">
        <v>29.05</v>
      </c>
      <c r="AD63" s="2">
        <f t="shared" si="0"/>
        <v>0.76999999999999957</v>
      </c>
      <c r="AE63" s="138">
        <f t="shared" si="1"/>
        <v>-1.7253044654939043E-2</v>
      </c>
    </row>
    <row r="64" spans="15:31" x14ac:dyDescent="0.25">
      <c r="W64" s="133">
        <v>42466</v>
      </c>
      <c r="X64" s="10">
        <v>29.66</v>
      </c>
      <c r="Y64" s="10">
        <v>29.95</v>
      </c>
      <c r="Z64" s="10">
        <v>29.3</v>
      </c>
      <c r="AA64" s="10">
        <v>29.94</v>
      </c>
      <c r="AB64" s="95">
        <v>9620300</v>
      </c>
      <c r="AC64" s="10">
        <v>29.56</v>
      </c>
      <c r="AD64" s="2">
        <f t="shared" si="0"/>
        <v>0.64999999999999858</v>
      </c>
      <c r="AE64" s="138">
        <f t="shared" si="1"/>
        <v>1.1289770783441622E-2</v>
      </c>
    </row>
    <row r="65" spans="23:31" x14ac:dyDescent="0.25">
      <c r="W65" s="133">
        <v>42465</v>
      </c>
      <c r="X65" s="10">
        <v>29.67</v>
      </c>
      <c r="Y65" s="10">
        <v>29.73</v>
      </c>
      <c r="Z65" s="10">
        <v>29.35</v>
      </c>
      <c r="AA65" s="10">
        <v>29.6</v>
      </c>
      <c r="AB65" s="95">
        <v>9101900</v>
      </c>
      <c r="AC65" s="10">
        <v>29.23</v>
      </c>
      <c r="AD65" s="2">
        <f t="shared" si="0"/>
        <v>0.37999999999999901</v>
      </c>
      <c r="AE65" s="138">
        <f t="shared" si="1"/>
        <v>-9.8238482384823689E-3</v>
      </c>
    </row>
    <row r="66" spans="23:31" x14ac:dyDescent="0.25">
      <c r="W66" s="133">
        <v>42464</v>
      </c>
      <c r="X66" s="10">
        <v>30.4</v>
      </c>
      <c r="Y66" s="10">
        <v>30.48</v>
      </c>
      <c r="Z66" s="10">
        <v>29.75</v>
      </c>
      <c r="AA66" s="10">
        <v>29.9</v>
      </c>
      <c r="AB66" s="95">
        <v>12167300</v>
      </c>
      <c r="AC66" s="10">
        <v>29.52</v>
      </c>
      <c r="AD66" s="2">
        <f t="shared" si="0"/>
        <v>0.73000000000000043</v>
      </c>
      <c r="AE66" s="138">
        <f t="shared" si="1"/>
        <v>-1.8943170488534444E-2</v>
      </c>
    </row>
    <row r="67" spans="23:31" x14ac:dyDescent="0.25">
      <c r="W67" s="133">
        <v>42461</v>
      </c>
      <c r="X67" s="10">
        <v>31.18</v>
      </c>
      <c r="Y67" s="10">
        <v>31.2</v>
      </c>
      <c r="Z67" s="10">
        <v>30.32</v>
      </c>
      <c r="AA67" s="10">
        <v>30.47</v>
      </c>
      <c r="AB67" s="95">
        <v>17421700</v>
      </c>
      <c r="AC67" s="10">
        <v>30.09</v>
      </c>
      <c r="AD67" s="2">
        <f>Y67-Z67</f>
        <v>0.87999999999999901</v>
      </c>
      <c r="AE67" s="138">
        <f>AC67/AC68-1</f>
        <v>-3.0293264582662016E-2</v>
      </c>
    </row>
    <row r="68" spans="23:31" x14ac:dyDescent="0.25">
      <c r="W68" s="133">
        <v>42460</v>
      </c>
      <c r="X68" s="10">
        <v>31.01</v>
      </c>
      <c r="Y68" s="10">
        <v>31.59</v>
      </c>
      <c r="Z68" s="10">
        <v>31</v>
      </c>
      <c r="AA68" s="10">
        <v>31.43</v>
      </c>
      <c r="AB68" s="95">
        <v>10209000</v>
      </c>
      <c r="AC68" s="10">
        <v>31.03</v>
      </c>
      <c r="AD68" s="2">
        <f>Y68-Z68</f>
        <v>0.58999999999999986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42552</v>
      </c>
      <c r="X2" s="10">
        <v>147.94</v>
      </c>
      <c r="Y2" s="10">
        <v>149.85</v>
      </c>
      <c r="Z2" s="10">
        <v>147.47</v>
      </c>
      <c r="AA2" s="10">
        <v>149.22999999999999</v>
      </c>
      <c r="AB2" s="95">
        <v>1396500</v>
      </c>
      <c r="AC2" s="10">
        <v>149.22999999999999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149.22999999999999</v>
      </c>
      <c r="W3" s="133">
        <v>42551</v>
      </c>
      <c r="X3" s="10">
        <v>145.59</v>
      </c>
      <c r="Y3" s="10">
        <v>147.78</v>
      </c>
      <c r="Z3" s="10">
        <v>145.13</v>
      </c>
      <c r="AA3" s="10">
        <v>147.76</v>
      </c>
      <c r="AB3" s="95">
        <v>2419800</v>
      </c>
      <c r="AC3" s="10">
        <v>147.76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149.22999999999999</v>
      </c>
      <c r="W4" s="133">
        <v>42550</v>
      </c>
      <c r="X4" s="10">
        <v>144.47</v>
      </c>
      <c r="Y4" s="10">
        <v>145.65</v>
      </c>
      <c r="Z4" s="10">
        <v>143.09</v>
      </c>
      <c r="AA4" s="10">
        <v>145.16</v>
      </c>
      <c r="AB4" s="95">
        <v>1998800</v>
      </c>
      <c r="AC4" s="10">
        <v>145.16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42549</v>
      </c>
      <c r="X5" s="10">
        <v>142.37</v>
      </c>
      <c r="Y5" s="10">
        <v>143.27000000000001</v>
      </c>
      <c r="Z5" s="10">
        <v>141.5</v>
      </c>
      <c r="AA5" s="10">
        <v>143.15</v>
      </c>
      <c r="AB5" s="95">
        <v>2075100</v>
      </c>
      <c r="AC5" s="10">
        <v>143.15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42548</v>
      </c>
      <c r="X6" s="10">
        <v>143.84</v>
      </c>
      <c r="Y6" s="10">
        <v>144.65</v>
      </c>
      <c r="Z6" s="10">
        <v>140.21</v>
      </c>
      <c r="AA6" s="10">
        <v>140.93</v>
      </c>
      <c r="AB6" s="95">
        <v>2842400</v>
      </c>
      <c r="AC6" s="10">
        <v>140.93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42545</v>
      </c>
      <c r="X7" s="10">
        <v>146.63</v>
      </c>
      <c r="Y7" s="10">
        <v>148.84</v>
      </c>
      <c r="Z7" s="10">
        <v>144.62</v>
      </c>
      <c r="AA7" s="10">
        <v>145.35</v>
      </c>
      <c r="AB7" s="95">
        <v>3149400</v>
      </c>
      <c r="AC7" s="10">
        <v>145.35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42544</v>
      </c>
      <c r="X8" s="10">
        <v>151.5</v>
      </c>
      <c r="Y8" s="10">
        <v>152.19</v>
      </c>
      <c r="Z8" s="10">
        <v>150.80000000000001</v>
      </c>
      <c r="AA8" s="10">
        <v>152.13999999999999</v>
      </c>
      <c r="AB8" s="95">
        <v>1136900</v>
      </c>
      <c r="AC8" s="10">
        <v>152.13999999999999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253</v>
      </c>
      <c r="Q9" s="138">
        <f>IF(Q2=0, 0, Q8/Q6)</f>
        <v>0</v>
      </c>
      <c r="W9" s="133">
        <v>42543</v>
      </c>
      <c r="X9" s="10">
        <v>149.1</v>
      </c>
      <c r="Y9" s="10">
        <v>151.5</v>
      </c>
      <c r="Z9" s="10">
        <v>149.05000000000001</v>
      </c>
      <c r="AA9" s="10">
        <v>149.85</v>
      </c>
      <c r="AB9" s="95">
        <v>936000</v>
      </c>
      <c r="AC9" s="10">
        <v>149.85</v>
      </c>
      <c r="AD9" s="2"/>
      <c r="AE9" s="138"/>
    </row>
    <row r="10" spans="1:43" x14ac:dyDescent="0.25">
      <c r="O10" s="11" t="s">
        <v>252</v>
      </c>
      <c r="P10" s="34"/>
      <c r="Q10" s="2">
        <f>M34</f>
        <v>171.47000000000003</v>
      </c>
      <c r="W10" s="133">
        <v>42542</v>
      </c>
      <c r="X10" s="10">
        <v>148.94999999999999</v>
      </c>
      <c r="Y10" s="10">
        <v>150.09</v>
      </c>
      <c r="Z10" s="10">
        <v>148.38999999999999</v>
      </c>
      <c r="AA10" s="10">
        <v>148.91</v>
      </c>
      <c r="AB10" s="95">
        <v>1257900</v>
      </c>
      <c r="AC10" s="10">
        <v>148.91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42541</v>
      </c>
      <c r="X11" s="10">
        <v>147.72</v>
      </c>
      <c r="Y11" s="10">
        <v>149.19999999999999</v>
      </c>
      <c r="Z11" s="10">
        <v>147.55000000000001</v>
      </c>
      <c r="AA11" s="10">
        <v>148.37</v>
      </c>
      <c r="AB11" s="95">
        <v>1264400</v>
      </c>
      <c r="AC11" s="10">
        <v>148.37</v>
      </c>
      <c r="AD11" s="2"/>
      <c r="AE11" s="138"/>
    </row>
    <row r="12" spans="1:43" x14ac:dyDescent="0.25">
      <c r="W12" s="133">
        <v>42538</v>
      </c>
      <c r="X12" s="10">
        <v>147.11000000000001</v>
      </c>
      <c r="Y12" s="10">
        <v>147.38</v>
      </c>
      <c r="Z12" s="10">
        <v>145.83000000000001</v>
      </c>
      <c r="AA12" s="10">
        <v>146.24</v>
      </c>
      <c r="AB12" s="95">
        <v>1418500</v>
      </c>
      <c r="AC12" s="10">
        <v>146.24</v>
      </c>
      <c r="AD12" s="2"/>
      <c r="AE12" s="138"/>
    </row>
    <row r="13" spans="1:43" x14ac:dyDescent="0.25">
      <c r="W13" s="133">
        <v>42537</v>
      </c>
      <c r="X13" s="10">
        <v>146.63999999999999</v>
      </c>
      <c r="Y13" s="10">
        <v>147.4</v>
      </c>
      <c r="Z13" s="10">
        <v>145.22999999999999</v>
      </c>
      <c r="AA13" s="10">
        <v>147.22999999999999</v>
      </c>
      <c r="AB13" s="95">
        <v>1335100</v>
      </c>
      <c r="AC13" s="10">
        <v>147.22999999999999</v>
      </c>
      <c r="AD13" s="2"/>
      <c r="AE13" s="138"/>
    </row>
    <row r="14" spans="1:43" x14ac:dyDescent="0.25">
      <c r="W14" s="133">
        <v>42536</v>
      </c>
      <c r="X14" s="10">
        <v>148.38999999999999</v>
      </c>
      <c r="Y14" s="10">
        <v>148.66</v>
      </c>
      <c r="Z14" s="10">
        <v>147.26</v>
      </c>
      <c r="AA14" s="10">
        <v>147.41</v>
      </c>
      <c r="AB14" s="95">
        <v>1131800</v>
      </c>
      <c r="AC14" s="10">
        <v>147.41</v>
      </c>
      <c r="AD14" s="2"/>
      <c r="AE14" s="138"/>
    </row>
    <row r="15" spans="1:43" x14ac:dyDescent="0.25">
      <c r="W15" s="133">
        <v>42535</v>
      </c>
      <c r="X15" s="10">
        <v>149.74</v>
      </c>
      <c r="Y15" s="10">
        <v>149.82</v>
      </c>
      <c r="Z15" s="10">
        <v>147.12</v>
      </c>
      <c r="AA15" s="10">
        <v>147.97999999999999</v>
      </c>
      <c r="AB15" s="95">
        <v>1755900</v>
      </c>
      <c r="AC15" s="10">
        <v>147.97999999999999</v>
      </c>
      <c r="AD15" s="2"/>
      <c r="AE15" s="138"/>
    </row>
    <row r="16" spans="1:43" x14ac:dyDescent="0.25">
      <c r="W16" s="133">
        <v>42534</v>
      </c>
      <c r="X16" s="10">
        <v>151.5</v>
      </c>
      <c r="Y16" s="10">
        <v>152.34</v>
      </c>
      <c r="Z16" s="10">
        <v>150.44</v>
      </c>
      <c r="AA16" s="10">
        <v>150.52000000000001</v>
      </c>
      <c r="AB16" s="95">
        <v>956800</v>
      </c>
      <c r="AC16" s="10">
        <v>150.52000000000001</v>
      </c>
      <c r="AD16" s="2"/>
      <c r="AE16" s="138"/>
    </row>
    <row r="17" spans="1:31" x14ac:dyDescent="0.25">
      <c r="W17" s="133">
        <v>42534</v>
      </c>
      <c r="X17" s="10" t="s">
        <v>187</v>
      </c>
      <c r="Y17" s="10"/>
      <c r="Z17" s="10"/>
      <c r="AA17" s="10"/>
      <c r="AB17" s="95"/>
      <c r="AC17" s="10"/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42531</v>
      </c>
      <c r="X18" s="10">
        <v>153.04</v>
      </c>
      <c r="Y18" s="10">
        <v>153.28</v>
      </c>
      <c r="Z18" s="10">
        <v>151.41999999999999</v>
      </c>
      <c r="AA18" s="10">
        <v>151.80000000000001</v>
      </c>
      <c r="AB18" s="95">
        <v>1303100</v>
      </c>
      <c r="AC18" s="10">
        <v>151.65</v>
      </c>
      <c r="AD18" s="2"/>
      <c r="AE18" s="138"/>
    </row>
    <row r="19" spans="1:31" x14ac:dyDescent="0.25">
      <c r="W19" s="133">
        <v>42530</v>
      </c>
      <c r="X19" s="10">
        <v>153.6</v>
      </c>
      <c r="Y19" s="10">
        <v>154.81</v>
      </c>
      <c r="Z19" s="10">
        <v>153.01</v>
      </c>
      <c r="AA19" s="10">
        <v>154.15</v>
      </c>
      <c r="AB19" s="95">
        <v>1002600</v>
      </c>
      <c r="AC19" s="10">
        <v>154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42529</v>
      </c>
      <c r="X20" s="10">
        <v>152.96</v>
      </c>
      <c r="Y20" s="10">
        <v>154.30000000000001</v>
      </c>
      <c r="Z20" s="10">
        <v>151.99</v>
      </c>
      <c r="AA20" s="10">
        <v>154.13999999999999</v>
      </c>
      <c r="AB20" s="95">
        <v>1395000</v>
      </c>
      <c r="AC20" s="10">
        <v>153.99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42528</v>
      </c>
      <c r="X21" s="10">
        <v>153.19999999999999</v>
      </c>
      <c r="Y21" s="10">
        <v>153.61000000000001</v>
      </c>
      <c r="Z21" s="10">
        <v>152.53</v>
      </c>
      <c r="AA21" s="10">
        <v>152.69</v>
      </c>
      <c r="AB21" s="95">
        <v>1415600</v>
      </c>
      <c r="AC21" s="10">
        <v>152.54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42527</v>
      </c>
      <c r="X22" s="10">
        <v>152.80000000000001</v>
      </c>
      <c r="Y22" s="10">
        <v>153.9</v>
      </c>
      <c r="Z22" s="10">
        <v>152.03</v>
      </c>
      <c r="AA22" s="10">
        <v>153.19</v>
      </c>
      <c r="AB22" s="95">
        <v>1015000</v>
      </c>
      <c r="AC22" s="10">
        <v>153.04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42524</v>
      </c>
      <c r="X23" s="10">
        <v>152.71</v>
      </c>
      <c r="Y23" s="10">
        <v>153.28</v>
      </c>
      <c r="Z23" s="10">
        <v>151.29</v>
      </c>
      <c r="AA23" s="10">
        <v>152.87</v>
      </c>
      <c r="AB23" s="95">
        <v>831700</v>
      </c>
      <c r="AC23" s="10">
        <v>152.72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42523</v>
      </c>
      <c r="X24" s="10">
        <v>152.58000000000001</v>
      </c>
      <c r="Y24" s="10">
        <v>153.69999999999999</v>
      </c>
      <c r="Z24" s="10">
        <v>152.31</v>
      </c>
      <c r="AA24" s="10">
        <v>153.55000000000001</v>
      </c>
      <c r="AB24" s="95">
        <v>809600</v>
      </c>
      <c r="AC24" s="10">
        <v>153.4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42522</v>
      </c>
      <c r="X25" s="10">
        <v>151.29</v>
      </c>
      <c r="Y25" s="10">
        <v>153.44999999999999</v>
      </c>
      <c r="Z25" s="10">
        <v>150.63</v>
      </c>
      <c r="AA25" s="10">
        <v>153.06</v>
      </c>
      <c r="AB25" s="95">
        <v>1730000</v>
      </c>
      <c r="AC25" s="10">
        <v>152.91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42521</v>
      </c>
      <c r="X26" s="10">
        <v>152</v>
      </c>
      <c r="Y26" s="10">
        <v>152.12</v>
      </c>
      <c r="Z26" s="10">
        <v>150.52000000000001</v>
      </c>
      <c r="AA26" s="10">
        <v>151.77000000000001</v>
      </c>
      <c r="AB26" s="95">
        <v>2177300</v>
      </c>
      <c r="AC26" s="10">
        <v>151.62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42517</v>
      </c>
      <c r="X27" s="10">
        <v>151.52000000000001</v>
      </c>
      <c r="Y27" s="10">
        <v>152.16999999999999</v>
      </c>
      <c r="Z27" s="10">
        <v>150.35</v>
      </c>
      <c r="AA27" s="10">
        <v>152.13</v>
      </c>
      <c r="AB27" s="95">
        <v>1847600</v>
      </c>
      <c r="AC27" s="10">
        <v>151.97999999999999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42516</v>
      </c>
      <c r="X28" s="10">
        <v>150.93</v>
      </c>
      <c r="Y28" s="10">
        <v>151.85</v>
      </c>
      <c r="Z28" s="10">
        <v>150.51</v>
      </c>
      <c r="AA28" s="10">
        <v>151.19999999999999</v>
      </c>
      <c r="AB28" s="95">
        <v>914300</v>
      </c>
      <c r="AC28" s="10">
        <v>151.05000000000001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42515</v>
      </c>
      <c r="X29" s="10">
        <v>150.84</v>
      </c>
      <c r="Y29" s="10">
        <v>151.68</v>
      </c>
      <c r="Z29" s="10">
        <v>150.6</v>
      </c>
      <c r="AA29" s="10">
        <v>151.16</v>
      </c>
      <c r="AB29" s="95">
        <v>1311800</v>
      </c>
      <c r="AC29" s="10">
        <v>151.01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42514</v>
      </c>
      <c r="X30" s="10">
        <v>149.24</v>
      </c>
      <c r="Y30" s="10">
        <v>151.06</v>
      </c>
      <c r="Z30" s="10">
        <v>148.79</v>
      </c>
      <c r="AA30" s="10">
        <v>150.68</v>
      </c>
      <c r="AB30" s="95">
        <v>1097600</v>
      </c>
      <c r="AC30" s="10">
        <v>150.53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42513</v>
      </c>
      <c r="X31" s="10">
        <v>148.85</v>
      </c>
      <c r="Y31" s="10">
        <v>149.44</v>
      </c>
      <c r="Z31" s="10">
        <v>147.87</v>
      </c>
      <c r="AA31" s="10">
        <v>148.84</v>
      </c>
      <c r="AB31" s="95">
        <v>994100</v>
      </c>
      <c r="AC31" s="10">
        <v>148.69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42510</v>
      </c>
      <c r="X32" s="10">
        <v>149.35</v>
      </c>
      <c r="Y32" s="10">
        <v>150.31</v>
      </c>
      <c r="Z32" s="10">
        <v>148.35</v>
      </c>
      <c r="AA32" s="10">
        <v>148.85</v>
      </c>
      <c r="AB32" s="95">
        <v>1420900</v>
      </c>
      <c r="AC32" s="10">
        <v>148.69999999999999</v>
      </c>
      <c r="AD32" s="2"/>
      <c r="AE32" s="138"/>
    </row>
    <row r="33" spans="1:31" x14ac:dyDescent="0.25">
      <c r="W33" s="133">
        <v>42509</v>
      </c>
      <c r="X33" s="10">
        <v>149.51</v>
      </c>
      <c r="Y33" s="10">
        <v>149.56</v>
      </c>
      <c r="Z33" s="10">
        <v>146.93</v>
      </c>
      <c r="AA33" s="10">
        <v>148.41999999999999</v>
      </c>
      <c r="AB33" s="95">
        <v>1428000</v>
      </c>
      <c r="AC33" s="10">
        <v>148.27000000000001</v>
      </c>
      <c r="AD33" s="2"/>
      <c r="AE33" s="138"/>
    </row>
    <row r="34" spans="1:31" x14ac:dyDescent="0.25">
      <c r="L34" t="s">
        <v>252</v>
      </c>
      <c r="M34" s="2">
        <f>M45+K45-F45</f>
        <v>171.47000000000003</v>
      </c>
      <c r="W34" s="133">
        <v>42508</v>
      </c>
      <c r="X34" s="10">
        <v>148.43</v>
      </c>
      <c r="Y34" s="10">
        <v>151.22</v>
      </c>
      <c r="Z34" s="10">
        <v>148.01</v>
      </c>
      <c r="AA34" s="10">
        <v>150.11000000000001</v>
      </c>
      <c r="AB34" s="95">
        <v>1715100</v>
      </c>
      <c r="AC34" s="10">
        <v>149.96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42507</v>
      </c>
      <c r="X35" s="10">
        <v>150.19</v>
      </c>
      <c r="Y35" s="10">
        <v>150.94999999999999</v>
      </c>
      <c r="Z35" s="10">
        <v>148.06</v>
      </c>
      <c r="AA35" s="10">
        <v>148.82</v>
      </c>
      <c r="AB35" s="95">
        <v>1815800</v>
      </c>
      <c r="AC35" s="10">
        <v>148.66999999999999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42506</v>
      </c>
      <c r="X36" s="10">
        <v>147.9</v>
      </c>
      <c r="Y36" s="10">
        <v>150.43</v>
      </c>
      <c r="Z36" s="10">
        <v>147.69999999999999</v>
      </c>
      <c r="AA36" s="10">
        <v>150.24</v>
      </c>
      <c r="AB36" s="95">
        <v>1473000</v>
      </c>
      <c r="AC36" s="10">
        <v>150.09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42503</v>
      </c>
      <c r="X37" s="10">
        <v>148.37</v>
      </c>
      <c r="Y37" s="10">
        <v>149.35</v>
      </c>
      <c r="Z37" s="10">
        <v>147.4</v>
      </c>
      <c r="AA37" s="10">
        <v>147.88999999999999</v>
      </c>
      <c r="AB37" s="95">
        <v>1531100</v>
      </c>
      <c r="AC37" s="10">
        <v>147.74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42502</v>
      </c>
      <c r="X38" s="10">
        <v>148.29</v>
      </c>
      <c r="Y38" s="10">
        <v>149.26</v>
      </c>
      <c r="Z38" s="10">
        <v>147.58000000000001</v>
      </c>
      <c r="AA38" s="10">
        <v>148.91999999999999</v>
      </c>
      <c r="AB38" s="95">
        <v>1203300</v>
      </c>
      <c r="AC38" s="10">
        <v>148.77000000000001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42501</v>
      </c>
      <c r="X39" s="10">
        <v>149</v>
      </c>
      <c r="Y39" s="10">
        <v>149.94999999999999</v>
      </c>
      <c r="Z39" s="10">
        <v>147.94999999999999</v>
      </c>
      <c r="AA39" s="10">
        <v>147.97</v>
      </c>
      <c r="AB39" s="95">
        <v>972200</v>
      </c>
      <c r="AC39" s="10">
        <v>147.82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42500</v>
      </c>
      <c r="X40" s="10">
        <v>148.36000000000001</v>
      </c>
      <c r="Y40" s="10">
        <v>148.88999999999999</v>
      </c>
      <c r="Z40" s="10">
        <v>147.08000000000001</v>
      </c>
      <c r="AA40" s="10">
        <v>148.83000000000001</v>
      </c>
      <c r="AB40" s="95">
        <v>1471500</v>
      </c>
      <c r="AC40" s="10">
        <v>148.68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42499</v>
      </c>
      <c r="X41" s="10">
        <v>147.29</v>
      </c>
      <c r="Y41" s="10">
        <v>148.5</v>
      </c>
      <c r="Z41" s="10">
        <v>146.78</v>
      </c>
      <c r="AA41" s="10">
        <v>147.46</v>
      </c>
      <c r="AB41" s="95">
        <v>1191200</v>
      </c>
      <c r="AC41" s="10">
        <v>147.31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42496</v>
      </c>
      <c r="X42" s="10">
        <v>145</v>
      </c>
      <c r="Y42" s="10">
        <v>147.53</v>
      </c>
      <c r="Z42" s="10">
        <v>144.86000000000001</v>
      </c>
      <c r="AA42" s="10">
        <v>146.97</v>
      </c>
      <c r="AB42" s="95">
        <v>1257400</v>
      </c>
      <c r="AC42" s="10">
        <v>146.82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147.76</v>
      </c>
      <c r="W43" s="133">
        <v>42495</v>
      </c>
      <c r="X43" s="10">
        <v>144.18</v>
      </c>
      <c r="Y43" s="10">
        <v>145.78</v>
      </c>
      <c r="Z43" s="10">
        <v>143.79</v>
      </c>
      <c r="AA43" s="10">
        <v>145.13999999999999</v>
      </c>
      <c r="AB43" s="95">
        <v>1224000</v>
      </c>
      <c r="AC43" s="10">
        <v>145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147.94</v>
      </c>
      <c r="W44" s="133">
        <v>42494</v>
      </c>
      <c r="X44" s="10">
        <v>143.22999999999999</v>
      </c>
      <c r="Y44" s="10">
        <v>145.03</v>
      </c>
      <c r="Z44" s="10">
        <v>142.97999999999999</v>
      </c>
      <c r="AA44" s="10">
        <v>144.55000000000001</v>
      </c>
      <c r="AB44" s="95">
        <v>982500</v>
      </c>
      <c r="AC44" s="10">
        <v>144.41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5" t="s">
        <v>78</v>
      </c>
      <c r="P45" s="495"/>
      <c r="T45" s="100" t="s">
        <v>100</v>
      </c>
      <c r="U45" s="100" t="s">
        <v>346</v>
      </c>
      <c r="W45" s="133">
        <v>42493</v>
      </c>
      <c r="X45" s="10">
        <v>146.16</v>
      </c>
      <c r="Y45" s="10">
        <v>146.22999999999999</v>
      </c>
      <c r="Z45" s="10">
        <v>143.72999999999999</v>
      </c>
      <c r="AA45" s="10">
        <v>144.87</v>
      </c>
      <c r="AB45" s="95">
        <v>981700</v>
      </c>
      <c r="AC45" s="10">
        <v>144.72999999999999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164.15299999999999</v>
      </c>
      <c r="Q46" s="2"/>
      <c r="T46" s="100" t="s">
        <v>101</v>
      </c>
      <c r="U46" s="100" t="s">
        <v>456</v>
      </c>
      <c r="W46" s="133">
        <v>42492</v>
      </c>
      <c r="X46" s="10">
        <v>145.01</v>
      </c>
      <c r="Y46" s="10">
        <v>146.77000000000001</v>
      </c>
      <c r="Z46" s="10">
        <v>144.97999999999999</v>
      </c>
      <c r="AA46" s="10">
        <v>146.5</v>
      </c>
      <c r="AB46" s="95">
        <v>1537100</v>
      </c>
      <c r="AC46" s="10">
        <v>146.36000000000001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162.66069999999999</v>
      </c>
      <c r="Q47" s="2"/>
      <c r="T47" s="100" t="s">
        <v>102</v>
      </c>
      <c r="U47" s="100">
        <v>164.53</v>
      </c>
      <c r="W47" s="133">
        <v>42489</v>
      </c>
      <c r="X47" s="10">
        <v>143.9</v>
      </c>
      <c r="Y47" s="10">
        <v>144.58000000000001</v>
      </c>
      <c r="Z47" s="10">
        <v>141.13</v>
      </c>
      <c r="AA47" s="10">
        <v>144.25</v>
      </c>
      <c r="AB47" s="95">
        <v>2205700</v>
      </c>
      <c r="AC47" s="10">
        <v>144.11000000000001</v>
      </c>
      <c r="AD47" s="2"/>
      <c r="AE47" s="138"/>
    </row>
    <row r="48" spans="1:31" x14ac:dyDescent="0.25">
      <c r="O48" s="83">
        <v>1.08</v>
      </c>
      <c r="P48" s="83">
        <f t="shared" si="0"/>
        <v>161.16839999999999</v>
      </c>
      <c r="Q48" s="2"/>
      <c r="T48" s="100" t="s">
        <v>103</v>
      </c>
      <c r="U48" s="100">
        <v>0.99462499999999998</v>
      </c>
      <c r="W48" s="133">
        <v>42488</v>
      </c>
      <c r="X48" s="10">
        <v>147.21</v>
      </c>
      <c r="Y48" s="10">
        <v>147.9</v>
      </c>
      <c r="Z48" s="10">
        <v>143.28</v>
      </c>
      <c r="AA48" s="10">
        <v>145.32</v>
      </c>
      <c r="AB48" s="95">
        <v>3063500</v>
      </c>
      <c r="AC48" s="10">
        <v>145.18</v>
      </c>
      <c r="AD48" s="2"/>
      <c r="AE48" s="138"/>
    </row>
    <row r="49" spans="15:31" x14ac:dyDescent="0.25">
      <c r="O49" s="83">
        <v>1.07</v>
      </c>
      <c r="P49" s="83">
        <f t="shared" si="0"/>
        <v>159.67609999999999</v>
      </c>
      <c r="Q49" s="2"/>
      <c r="T49" s="100" t="s">
        <v>123</v>
      </c>
      <c r="U49" s="100" t="s">
        <v>232</v>
      </c>
      <c r="W49" s="133">
        <v>42487</v>
      </c>
      <c r="X49" s="10">
        <v>145.61000000000001</v>
      </c>
      <c r="Y49" s="10">
        <v>147.75</v>
      </c>
      <c r="Z49" s="10">
        <v>145.16</v>
      </c>
      <c r="AA49" s="10">
        <v>147.13999999999999</v>
      </c>
      <c r="AB49" s="95">
        <v>1497800</v>
      </c>
      <c r="AC49" s="10">
        <v>146.99</v>
      </c>
      <c r="AD49" s="2"/>
      <c r="AE49" s="138"/>
    </row>
    <row r="50" spans="15:31" x14ac:dyDescent="0.25">
      <c r="O50" s="83">
        <v>1.06</v>
      </c>
      <c r="P50" s="83">
        <f t="shared" si="0"/>
        <v>158.18379999999999</v>
      </c>
      <c r="Q50" s="2"/>
      <c r="T50" s="100"/>
      <c r="U50" s="100"/>
      <c r="W50" s="133">
        <v>42486</v>
      </c>
      <c r="X50" s="10">
        <v>146.13</v>
      </c>
      <c r="Y50" s="10">
        <v>146.38</v>
      </c>
      <c r="Z50" s="10">
        <v>144.54</v>
      </c>
      <c r="AA50" s="10">
        <v>145.61000000000001</v>
      </c>
      <c r="AB50" s="95">
        <v>1794200</v>
      </c>
      <c r="AC50" s="10">
        <v>145.47</v>
      </c>
      <c r="AD50" s="2"/>
      <c r="AE50" s="138"/>
    </row>
    <row r="51" spans="15:31" x14ac:dyDescent="0.25">
      <c r="O51" s="83">
        <v>1.05</v>
      </c>
      <c r="P51" s="83">
        <f t="shared" si="0"/>
        <v>156.69149999999999</v>
      </c>
      <c r="Q51" s="2"/>
      <c r="T51" s="100" t="s">
        <v>105</v>
      </c>
      <c r="U51" s="100" t="s">
        <v>457</v>
      </c>
      <c r="W51" s="133">
        <v>42485</v>
      </c>
      <c r="X51" s="10">
        <v>146.74</v>
      </c>
      <c r="Y51" s="10">
        <v>147.24</v>
      </c>
      <c r="Z51" s="10">
        <v>146.30000000000001</v>
      </c>
      <c r="AA51" s="10">
        <v>146.56</v>
      </c>
      <c r="AB51" s="95">
        <v>1396700</v>
      </c>
      <c r="AC51" s="10">
        <v>146.41999999999999</v>
      </c>
      <c r="AD51" s="2"/>
      <c r="AE51" s="138"/>
    </row>
    <row r="52" spans="15:31" x14ac:dyDescent="0.25">
      <c r="O52" s="83">
        <v>1.04</v>
      </c>
      <c r="P52" s="83">
        <f t="shared" si="0"/>
        <v>155.19919999999999</v>
      </c>
      <c r="Q52" s="2"/>
      <c r="T52" s="100" t="s">
        <v>106</v>
      </c>
      <c r="U52" s="100" t="s">
        <v>291</v>
      </c>
      <c r="W52" s="133">
        <v>42482</v>
      </c>
      <c r="X52" s="10">
        <v>147.47</v>
      </c>
      <c r="Y52" s="10">
        <v>147.94</v>
      </c>
      <c r="Z52" s="10">
        <v>145.63999999999999</v>
      </c>
      <c r="AA52" s="10">
        <v>146.85</v>
      </c>
      <c r="AB52" s="95">
        <v>1014600</v>
      </c>
      <c r="AC52" s="10">
        <v>146.69999999999999</v>
      </c>
      <c r="AD52" s="2"/>
      <c r="AE52" s="138"/>
    </row>
    <row r="53" spans="15:31" x14ac:dyDescent="0.25">
      <c r="O53" s="83">
        <v>1.03</v>
      </c>
      <c r="P53" s="83">
        <f t="shared" si="0"/>
        <v>153.70689999999999</v>
      </c>
      <c r="Q53" s="2"/>
      <c r="T53" s="100" t="s">
        <v>107</v>
      </c>
      <c r="U53" s="101">
        <v>1433142</v>
      </c>
      <c r="W53" s="133">
        <v>42481</v>
      </c>
      <c r="X53" s="10">
        <v>146.12</v>
      </c>
      <c r="Y53" s="10">
        <v>147.77000000000001</v>
      </c>
      <c r="Z53" s="10">
        <v>145.77000000000001</v>
      </c>
      <c r="AA53" s="10">
        <v>147.35</v>
      </c>
      <c r="AB53" s="95">
        <v>1329200</v>
      </c>
      <c r="AC53" s="10">
        <v>147.19999999999999</v>
      </c>
      <c r="AD53" s="2"/>
      <c r="AE53" s="138"/>
    </row>
    <row r="54" spans="15:31" x14ac:dyDescent="0.25">
      <c r="O54" s="83">
        <v>1.02</v>
      </c>
      <c r="P54" s="83">
        <f t="shared" si="0"/>
        <v>152.21459999999999</v>
      </c>
      <c r="Q54" s="2"/>
      <c r="T54" s="100" t="s">
        <v>110</v>
      </c>
      <c r="U54" s="101">
        <v>1419900</v>
      </c>
      <c r="W54" s="133">
        <v>42480</v>
      </c>
      <c r="X54" s="10">
        <v>145.82</v>
      </c>
      <c r="Y54" s="10">
        <v>146.86000000000001</v>
      </c>
      <c r="Z54" s="10">
        <v>145</v>
      </c>
      <c r="AA54" s="10">
        <v>146.44</v>
      </c>
      <c r="AB54" s="95">
        <v>1323100</v>
      </c>
      <c r="AC54" s="10">
        <v>146.30000000000001</v>
      </c>
      <c r="AD54" s="2"/>
      <c r="AE54" s="138"/>
    </row>
    <row r="55" spans="15:31" x14ac:dyDescent="0.25">
      <c r="O55" s="83">
        <v>1.01</v>
      </c>
      <c r="P55" s="83">
        <f t="shared" si="0"/>
        <v>150.72229999999999</v>
      </c>
      <c r="Q55" s="2"/>
      <c r="T55" s="100" t="s">
        <v>108</v>
      </c>
      <c r="U55" s="100" t="s">
        <v>458</v>
      </c>
      <c r="W55" s="133">
        <v>42479</v>
      </c>
      <c r="X55" s="10">
        <v>145.87</v>
      </c>
      <c r="Y55" s="10">
        <v>146.77000000000001</v>
      </c>
      <c r="Z55" s="10">
        <v>145.15</v>
      </c>
      <c r="AA55" s="10">
        <v>145.59</v>
      </c>
      <c r="AB55" s="95">
        <v>1312100</v>
      </c>
      <c r="AC55" s="10">
        <v>145.44999999999999</v>
      </c>
      <c r="AD55" s="2"/>
      <c r="AE55" s="138"/>
    </row>
    <row r="56" spans="15:31" x14ac:dyDescent="0.25">
      <c r="O56" s="83">
        <v>1</v>
      </c>
      <c r="P56" s="83">
        <f t="shared" si="0"/>
        <v>149.22999999999999</v>
      </c>
      <c r="Q56" s="2"/>
      <c r="T56" s="100" t="s">
        <v>111</v>
      </c>
      <c r="U56" s="100">
        <v>30.03</v>
      </c>
      <c r="W56" s="133">
        <v>42478</v>
      </c>
      <c r="X56" s="10">
        <v>145.41999999999999</v>
      </c>
      <c r="Y56" s="10">
        <v>146.6</v>
      </c>
      <c r="Z56" s="10">
        <v>144.76</v>
      </c>
      <c r="AA56" s="10">
        <v>146.47</v>
      </c>
      <c r="AB56" s="95">
        <v>907600</v>
      </c>
      <c r="AC56" s="10">
        <v>146.33000000000001</v>
      </c>
      <c r="AD56" s="2"/>
      <c r="AE56" s="138"/>
    </row>
    <row r="57" spans="15:31" x14ac:dyDescent="0.25">
      <c r="O57" s="83">
        <v>0.99</v>
      </c>
      <c r="P57" s="83">
        <f t="shared" si="0"/>
        <v>147.73769999999999</v>
      </c>
      <c r="Q57" s="2"/>
      <c r="T57" s="100" t="s">
        <v>112</v>
      </c>
      <c r="U57" s="100">
        <v>4.97</v>
      </c>
      <c r="W57" s="133">
        <v>42475</v>
      </c>
      <c r="X57" s="10">
        <v>144.62</v>
      </c>
      <c r="Y57" s="10">
        <v>145.47</v>
      </c>
      <c r="Z57" s="10">
        <v>144.07</v>
      </c>
      <c r="AA57" s="10">
        <v>145.34</v>
      </c>
      <c r="AB57" s="95">
        <v>834700</v>
      </c>
      <c r="AC57" s="10">
        <v>145.19999999999999</v>
      </c>
      <c r="AD57" s="2"/>
      <c r="AE57" s="138"/>
    </row>
    <row r="58" spans="15:31" x14ac:dyDescent="0.25">
      <c r="O58" s="83">
        <v>0.98</v>
      </c>
      <c r="P58" s="83">
        <f t="shared" si="0"/>
        <v>146.24539999999999</v>
      </c>
      <c r="Q58" s="2"/>
      <c r="T58" s="100" t="s">
        <v>109</v>
      </c>
      <c r="U58" s="100" t="s">
        <v>331</v>
      </c>
      <c r="W58" s="133">
        <v>42474</v>
      </c>
      <c r="X58" s="10">
        <v>145.34</v>
      </c>
      <c r="Y58" s="10">
        <v>145.77000000000001</v>
      </c>
      <c r="Z58" s="10">
        <v>144.5</v>
      </c>
      <c r="AA58" s="10">
        <v>144.62</v>
      </c>
      <c r="AB58" s="95">
        <v>706100</v>
      </c>
      <c r="AC58" s="10">
        <v>144.47999999999999</v>
      </c>
      <c r="AD58" s="2"/>
      <c r="AE58" s="138"/>
    </row>
    <row r="59" spans="15:31" x14ac:dyDescent="0.25">
      <c r="O59" s="83">
        <v>0.97</v>
      </c>
      <c r="P59" s="83">
        <f t="shared" si="0"/>
        <v>144.75309999999999</v>
      </c>
      <c r="W59" s="133">
        <v>42473</v>
      </c>
      <c r="X59" s="10">
        <v>143.04</v>
      </c>
      <c r="Y59" s="10">
        <v>145.1</v>
      </c>
      <c r="Z59" s="10">
        <v>142.99</v>
      </c>
      <c r="AA59" s="10">
        <v>145.05000000000001</v>
      </c>
      <c r="AB59" s="95">
        <v>1039600</v>
      </c>
      <c r="AC59" s="10">
        <v>144.91</v>
      </c>
      <c r="AD59" s="2"/>
      <c r="AE59" s="138"/>
    </row>
    <row r="60" spans="15:31" x14ac:dyDescent="0.25">
      <c r="O60" s="83">
        <v>0.96</v>
      </c>
      <c r="P60" s="83">
        <f t="shared" si="0"/>
        <v>143.26079999999999</v>
      </c>
      <c r="W60" s="133">
        <v>42472</v>
      </c>
      <c r="X60" s="10">
        <v>142.27000000000001</v>
      </c>
      <c r="Y60" s="10">
        <v>142.82</v>
      </c>
      <c r="Z60" s="10">
        <v>141.53</v>
      </c>
      <c r="AA60" s="10">
        <v>142.43</v>
      </c>
      <c r="AB60" s="95">
        <v>1139500</v>
      </c>
      <c r="AC60" s="10">
        <v>142.29</v>
      </c>
      <c r="AD60" s="2"/>
      <c r="AE60" s="138"/>
    </row>
    <row r="61" spans="15:31" x14ac:dyDescent="0.25">
      <c r="O61" s="83">
        <v>0.95</v>
      </c>
      <c r="P61" s="83">
        <f t="shared" si="0"/>
        <v>141.76849999999999</v>
      </c>
      <c r="W61" s="133">
        <v>42471</v>
      </c>
      <c r="X61" s="10">
        <v>142.51</v>
      </c>
      <c r="Y61" s="10">
        <v>143.26</v>
      </c>
      <c r="Z61" s="10">
        <v>141.44999999999999</v>
      </c>
      <c r="AA61" s="10">
        <v>141.66</v>
      </c>
      <c r="AB61" s="95">
        <v>922600</v>
      </c>
      <c r="AC61" s="10">
        <v>141.52000000000001</v>
      </c>
      <c r="AD61" s="2"/>
      <c r="AE61" s="138"/>
    </row>
    <row r="62" spans="15:31" x14ac:dyDescent="0.25">
      <c r="O62" s="83">
        <v>0.94</v>
      </c>
      <c r="P62" s="83">
        <f t="shared" si="0"/>
        <v>140.27619999999999</v>
      </c>
      <c r="W62" s="133">
        <v>42468</v>
      </c>
      <c r="X62" s="10">
        <v>142.87</v>
      </c>
      <c r="Y62" s="10">
        <v>143.32</v>
      </c>
      <c r="Z62" s="10">
        <v>141.47</v>
      </c>
      <c r="AA62" s="10">
        <v>142.21</v>
      </c>
      <c r="AB62" s="95">
        <v>962000</v>
      </c>
      <c r="AC62" s="10">
        <v>142.07</v>
      </c>
      <c r="AD62" s="2"/>
      <c r="AE62" s="138"/>
    </row>
    <row r="63" spans="15:31" x14ac:dyDescent="0.25">
      <c r="O63" s="83">
        <v>0.93</v>
      </c>
      <c r="P63" s="83">
        <f t="shared" si="0"/>
        <v>138.78389999999999</v>
      </c>
      <c r="W63" s="133">
        <v>42467</v>
      </c>
      <c r="X63" s="10">
        <v>144.44999999999999</v>
      </c>
      <c r="Y63" s="10">
        <v>144.53</v>
      </c>
      <c r="Z63" s="10">
        <v>141.43</v>
      </c>
      <c r="AA63" s="10">
        <v>142.05000000000001</v>
      </c>
      <c r="AB63" s="95">
        <v>1322700</v>
      </c>
      <c r="AC63" s="10">
        <v>141.91</v>
      </c>
      <c r="AD63" s="2"/>
      <c r="AE63" s="138"/>
    </row>
    <row r="64" spans="15:31" x14ac:dyDescent="0.25">
      <c r="O64" s="83">
        <v>0.92</v>
      </c>
      <c r="P64" s="83">
        <f t="shared" si="0"/>
        <v>137.29159999999999</v>
      </c>
      <c r="W64" s="133">
        <v>42466</v>
      </c>
      <c r="X64" s="10">
        <v>141.43</v>
      </c>
      <c r="Y64" s="10">
        <v>145.31</v>
      </c>
      <c r="Z64" s="10">
        <v>141.22</v>
      </c>
      <c r="AA64" s="10">
        <v>145.11000000000001</v>
      </c>
      <c r="AB64" s="95">
        <v>1714300</v>
      </c>
      <c r="AC64" s="10">
        <v>144.97</v>
      </c>
      <c r="AD64" s="2"/>
      <c r="AE64" s="138"/>
    </row>
    <row r="65" spans="15:31" x14ac:dyDescent="0.25">
      <c r="O65" s="83">
        <v>0.91</v>
      </c>
      <c r="P65" s="83">
        <f t="shared" si="0"/>
        <v>135.79929999999999</v>
      </c>
      <c r="W65" s="133">
        <v>42465</v>
      </c>
      <c r="X65" s="10">
        <v>143.36000000000001</v>
      </c>
      <c r="Y65" s="10">
        <v>143.36000000000001</v>
      </c>
      <c r="Z65" s="10">
        <v>140.96</v>
      </c>
      <c r="AA65" s="10">
        <v>141.38</v>
      </c>
      <c r="AB65" s="95">
        <v>1410400</v>
      </c>
      <c r="AC65" s="10">
        <v>141.24</v>
      </c>
      <c r="AD65" s="2"/>
      <c r="AE65" s="138"/>
    </row>
    <row r="66" spans="15:31" x14ac:dyDescent="0.25">
      <c r="O66" s="83">
        <v>0.9</v>
      </c>
      <c r="P66" s="83">
        <f t="shared" si="0"/>
        <v>134.30699999999999</v>
      </c>
      <c r="W66" s="133">
        <v>42464</v>
      </c>
      <c r="X66" s="10">
        <v>142.18</v>
      </c>
      <c r="Y66" s="10">
        <v>144.93</v>
      </c>
      <c r="Z66" s="10">
        <v>142.16</v>
      </c>
      <c r="AA66" s="10">
        <v>144.05000000000001</v>
      </c>
      <c r="AB66" s="95">
        <v>1852000</v>
      </c>
      <c r="AC66" s="10">
        <v>143.91</v>
      </c>
      <c r="AD66" s="2"/>
      <c r="AE66" s="138"/>
    </row>
    <row r="67" spans="15:31" x14ac:dyDescent="0.25">
      <c r="W67" s="133">
        <v>42461</v>
      </c>
      <c r="X67" s="10">
        <v>140.21</v>
      </c>
      <c r="Y67" s="10">
        <v>142.99</v>
      </c>
      <c r="Z67" s="10">
        <v>140.19</v>
      </c>
      <c r="AA67" s="10">
        <v>142.66999999999999</v>
      </c>
      <c r="AB67" s="95">
        <v>1045500</v>
      </c>
      <c r="AC67" s="10">
        <v>142.53</v>
      </c>
      <c r="AD67" s="2"/>
      <c r="AE67" s="138"/>
    </row>
    <row r="68" spans="15:31" x14ac:dyDescent="0.25">
      <c r="W68" s="133">
        <v>42460</v>
      </c>
      <c r="X68" s="10">
        <v>140.75</v>
      </c>
      <c r="Y68" s="10">
        <v>142.21</v>
      </c>
      <c r="Z68" s="10">
        <v>140.13999999999999</v>
      </c>
      <c r="AA68" s="10">
        <v>141.59</v>
      </c>
      <c r="AB68" s="95">
        <v>1165300</v>
      </c>
      <c r="AC68" s="10">
        <v>141.44999999999999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42552</v>
      </c>
      <c r="X2" s="10">
        <v>30.59</v>
      </c>
      <c r="Y2" s="10">
        <v>31.18</v>
      </c>
      <c r="Z2" s="10">
        <v>30.51</v>
      </c>
      <c r="AA2" s="10">
        <v>30.9</v>
      </c>
      <c r="AB2" s="95">
        <v>513500</v>
      </c>
      <c r="AC2" s="10">
        <v>30.9</v>
      </c>
      <c r="AD2" s="2">
        <f>Y2-Z2</f>
        <v>0.66999999999999815</v>
      </c>
      <c r="AE2" s="138">
        <f>AC2/AC3-1</f>
        <v>7.8277886497064575E-3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30.9</v>
      </c>
      <c r="W3" s="133">
        <v>42551</v>
      </c>
      <c r="X3" s="10">
        <v>29.94</v>
      </c>
      <c r="Y3" s="10">
        <v>30.68</v>
      </c>
      <c r="Z3" s="10">
        <v>29.76</v>
      </c>
      <c r="AA3" s="10">
        <v>30.66</v>
      </c>
      <c r="AB3" s="95">
        <v>803700</v>
      </c>
      <c r="AC3" s="10">
        <v>30.66</v>
      </c>
      <c r="AD3" s="2">
        <f t="shared" ref="AD3:AD66" si="0">Y3-Z3</f>
        <v>0.91999999999999815</v>
      </c>
      <c r="AE3" s="138">
        <f t="shared" ref="AE3:AE66" si="1">AC3/AC4-1</f>
        <v>3.1628532974428136E-2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30.9</v>
      </c>
      <c r="W4" s="133">
        <v>42550</v>
      </c>
      <c r="X4" s="10">
        <v>30</v>
      </c>
      <c r="Y4" s="10">
        <v>30.19</v>
      </c>
      <c r="Z4" s="10">
        <v>29.5</v>
      </c>
      <c r="AA4" s="10">
        <v>29.72</v>
      </c>
      <c r="AB4" s="95">
        <v>910500</v>
      </c>
      <c r="AC4" s="10">
        <v>29.72</v>
      </c>
      <c r="AD4" s="2">
        <f t="shared" si="0"/>
        <v>0.69000000000000128</v>
      </c>
      <c r="AE4" s="138">
        <f t="shared" si="1"/>
        <v>4.7329276538201626E-3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42549</v>
      </c>
      <c r="X5" s="10">
        <v>29.44</v>
      </c>
      <c r="Y5" s="10">
        <v>29.72</v>
      </c>
      <c r="Z5" s="10">
        <v>29.17</v>
      </c>
      <c r="AA5" s="10">
        <v>29.58</v>
      </c>
      <c r="AB5" s="95">
        <v>1352500</v>
      </c>
      <c r="AC5" s="10">
        <v>29.58</v>
      </c>
      <c r="AD5" s="2">
        <f t="shared" si="0"/>
        <v>0.54999999999999716</v>
      </c>
      <c r="AE5" s="138">
        <f t="shared" si="1"/>
        <v>2.1056265101829563E-2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42548</v>
      </c>
      <c r="X6" s="10">
        <v>29.98</v>
      </c>
      <c r="Y6" s="10">
        <v>30</v>
      </c>
      <c r="Z6" s="10">
        <v>28.72</v>
      </c>
      <c r="AA6" s="10">
        <v>28.97</v>
      </c>
      <c r="AB6" s="95">
        <v>1003800</v>
      </c>
      <c r="AC6" s="10">
        <v>28.97</v>
      </c>
      <c r="AD6" s="2">
        <f t="shared" si="0"/>
        <v>1.2800000000000011</v>
      </c>
      <c r="AE6" s="138">
        <f t="shared" si="1"/>
        <v>-4.8291721419185363E-2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42545</v>
      </c>
      <c r="X7" s="10">
        <v>31.91</v>
      </c>
      <c r="Y7" s="10">
        <v>32.01</v>
      </c>
      <c r="Z7" s="10">
        <v>30.42</v>
      </c>
      <c r="AA7" s="10">
        <v>30.44</v>
      </c>
      <c r="AB7" s="95">
        <v>1150000</v>
      </c>
      <c r="AC7" s="10">
        <v>30.44</v>
      </c>
      <c r="AD7" s="2">
        <f t="shared" si="0"/>
        <v>1.5899999999999963</v>
      </c>
      <c r="AE7" s="138">
        <f t="shared" si="1"/>
        <v>-9.0257023311416607E-2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42544</v>
      </c>
      <c r="X8" s="10">
        <v>33.17</v>
      </c>
      <c r="Y8" s="10">
        <v>33.47</v>
      </c>
      <c r="Z8" s="10">
        <v>33.17</v>
      </c>
      <c r="AA8" s="10">
        <v>33.46</v>
      </c>
      <c r="AB8" s="95">
        <v>462100</v>
      </c>
      <c r="AC8" s="10">
        <v>33.46</v>
      </c>
      <c r="AD8" s="2">
        <f t="shared" si="0"/>
        <v>0.29999999999999716</v>
      </c>
      <c r="AE8" s="138">
        <f t="shared" si="1"/>
        <v>2.5436714679742511E-2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253</v>
      </c>
      <c r="Q9" s="138">
        <f>IF(Q2=0, 0, Q8/Q6)</f>
        <v>0</v>
      </c>
      <c r="W9" s="133">
        <v>42543</v>
      </c>
      <c r="X9" s="10">
        <v>32.85</v>
      </c>
      <c r="Y9" s="10">
        <v>32.9</v>
      </c>
      <c r="Z9" s="10">
        <v>32.49</v>
      </c>
      <c r="AA9" s="10">
        <v>32.630000000000003</v>
      </c>
      <c r="AB9" s="95">
        <v>484300</v>
      </c>
      <c r="AC9" s="10">
        <v>32.630000000000003</v>
      </c>
      <c r="AD9" s="2">
        <f t="shared" si="0"/>
        <v>0.40999999999999659</v>
      </c>
      <c r="AE9" s="138">
        <f t="shared" si="1"/>
        <v>-9.1855480710334447E-4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252</v>
      </c>
      <c r="P10" s="34"/>
      <c r="Q10" s="2">
        <f>M36</f>
        <v>529.88000000000284</v>
      </c>
      <c r="W10" s="133">
        <v>42542</v>
      </c>
      <c r="X10" s="10">
        <v>33.340000000000003</v>
      </c>
      <c r="Y10" s="10">
        <v>33.42</v>
      </c>
      <c r="Z10" s="10">
        <v>32.53</v>
      </c>
      <c r="AA10" s="10">
        <v>32.659999999999997</v>
      </c>
      <c r="AB10" s="95">
        <v>747400</v>
      </c>
      <c r="AC10" s="10">
        <v>32.659999999999997</v>
      </c>
      <c r="AD10" s="2">
        <f t="shared" si="0"/>
        <v>0.89000000000000057</v>
      </c>
      <c r="AE10" s="138">
        <f t="shared" si="1"/>
        <v>-2.0983213429256686E-2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3.5200000000000002E-2</v>
      </c>
      <c r="W11" s="133">
        <v>42541</v>
      </c>
      <c r="X11" s="10">
        <v>33.479999999999997</v>
      </c>
      <c r="Y11" s="10">
        <v>33.72</v>
      </c>
      <c r="Z11" s="10">
        <v>33.26</v>
      </c>
      <c r="AA11" s="10">
        <v>33.36</v>
      </c>
      <c r="AB11" s="95">
        <v>406600</v>
      </c>
      <c r="AC11" s="10">
        <v>33.36</v>
      </c>
      <c r="AD11" s="2">
        <f t="shared" si="0"/>
        <v>0.46000000000000085</v>
      </c>
      <c r="AE11" s="138">
        <f t="shared" si="1"/>
        <v>1.3365735115431265E-2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42538</v>
      </c>
      <c r="X12" s="10">
        <v>32.6</v>
      </c>
      <c r="Y12" s="10">
        <v>33.07</v>
      </c>
      <c r="Z12" s="10">
        <v>32.409999999999997</v>
      </c>
      <c r="AA12" s="10">
        <v>32.92</v>
      </c>
      <c r="AB12" s="95">
        <v>890000</v>
      </c>
      <c r="AC12" s="10">
        <v>32.92</v>
      </c>
      <c r="AD12" s="2">
        <f t="shared" si="0"/>
        <v>0.66000000000000369</v>
      </c>
      <c r="AE12" s="138">
        <f t="shared" si="1"/>
        <v>1.3234841489689231E-2</v>
      </c>
    </row>
    <row r="13" spans="1:43" x14ac:dyDescent="0.25">
      <c r="W13" s="133">
        <v>42537</v>
      </c>
      <c r="X13" s="10">
        <v>32.22</v>
      </c>
      <c r="Y13" s="10">
        <v>32.619999999999997</v>
      </c>
      <c r="Z13" s="10">
        <v>31.8</v>
      </c>
      <c r="AA13" s="10">
        <v>32.49</v>
      </c>
      <c r="AB13" s="95">
        <v>568600</v>
      </c>
      <c r="AC13" s="10">
        <v>32.49</v>
      </c>
      <c r="AD13" s="2">
        <f t="shared" si="0"/>
        <v>0.81999999999999673</v>
      </c>
      <c r="AE13" s="138">
        <f t="shared" si="1"/>
        <v>1.5413070283600838E-3</v>
      </c>
    </row>
    <row r="14" spans="1:43" x14ac:dyDescent="0.25">
      <c r="W14" s="133">
        <v>42536</v>
      </c>
      <c r="X14" s="10">
        <v>32.770000000000003</v>
      </c>
      <c r="Y14" s="10">
        <v>32.97</v>
      </c>
      <c r="Z14" s="10">
        <v>32.409999999999997</v>
      </c>
      <c r="AA14" s="10">
        <v>32.44</v>
      </c>
      <c r="AB14" s="95">
        <v>415100</v>
      </c>
      <c r="AC14" s="10">
        <v>32.44</v>
      </c>
      <c r="AD14" s="2">
        <f t="shared" si="0"/>
        <v>0.56000000000000227</v>
      </c>
      <c r="AE14" s="138">
        <f t="shared" si="1"/>
        <v>-2.4600246002461912E-3</v>
      </c>
    </row>
    <row r="15" spans="1:43" x14ac:dyDescent="0.25">
      <c r="W15" s="133">
        <v>42535</v>
      </c>
      <c r="X15" s="10">
        <v>32.72</v>
      </c>
      <c r="Y15" s="10">
        <v>33.130000000000003</v>
      </c>
      <c r="Z15" s="10">
        <v>32.33</v>
      </c>
      <c r="AA15" s="10">
        <v>32.520000000000003</v>
      </c>
      <c r="AB15" s="95">
        <v>879400</v>
      </c>
      <c r="AC15" s="10">
        <v>32.520000000000003</v>
      </c>
      <c r="AD15" s="2">
        <f t="shared" si="0"/>
        <v>0.80000000000000426</v>
      </c>
      <c r="AE15" s="138">
        <f t="shared" si="1"/>
        <v>-1.1850501367365318E-2</v>
      </c>
    </row>
    <row r="16" spans="1:43" x14ac:dyDescent="0.25">
      <c r="W16" s="133">
        <v>42534</v>
      </c>
      <c r="X16" s="10">
        <v>33.369999999999997</v>
      </c>
      <c r="Y16" s="10">
        <v>33.5</v>
      </c>
      <c r="Z16" s="10">
        <v>32.89</v>
      </c>
      <c r="AA16" s="10">
        <v>32.909999999999997</v>
      </c>
      <c r="AB16" s="95">
        <v>448200</v>
      </c>
      <c r="AC16" s="10">
        <v>32.909999999999997</v>
      </c>
      <c r="AD16" s="2">
        <f t="shared" si="0"/>
        <v>0.60999999999999943</v>
      </c>
      <c r="AE16" s="138">
        <f t="shared" si="1"/>
        <v>-1.5849282296650724E-2</v>
      </c>
    </row>
    <row r="17" spans="1:31" x14ac:dyDescent="0.25">
      <c r="W17" s="133">
        <v>42531</v>
      </c>
      <c r="X17" s="10">
        <v>33.61</v>
      </c>
      <c r="Y17" s="10">
        <v>33.630000000000003</v>
      </c>
      <c r="Z17" s="10">
        <v>33.07</v>
      </c>
      <c r="AA17" s="10">
        <v>33.44</v>
      </c>
      <c r="AB17" s="95">
        <v>877900</v>
      </c>
      <c r="AC17" s="10">
        <v>33.44</v>
      </c>
      <c r="AD17" s="2">
        <f t="shared" si="0"/>
        <v>0.56000000000000227</v>
      </c>
      <c r="AE17" s="138">
        <f t="shared" si="1"/>
        <v>-1.9067175124670155E-2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42530</v>
      </c>
      <c r="X18" s="10">
        <v>33.96</v>
      </c>
      <c r="Y18" s="10">
        <v>34.14</v>
      </c>
      <c r="Z18" s="10">
        <v>33.74</v>
      </c>
      <c r="AA18" s="10">
        <v>34.090000000000003</v>
      </c>
      <c r="AB18" s="95">
        <v>247800</v>
      </c>
      <c r="AC18" s="10">
        <v>34.090000000000003</v>
      </c>
      <c r="AD18" s="2">
        <f t="shared" si="0"/>
        <v>0.39999999999999858</v>
      </c>
      <c r="AE18" s="138">
        <f t="shared" si="1"/>
        <v>-8.4351367073879358E-3</v>
      </c>
    </row>
    <row r="19" spans="1:31" x14ac:dyDescent="0.25">
      <c r="W19" s="133">
        <v>42529</v>
      </c>
      <c r="X19" s="10">
        <v>34.5</v>
      </c>
      <c r="Y19" s="10">
        <v>34.57</v>
      </c>
      <c r="Z19" s="10">
        <v>34.25</v>
      </c>
      <c r="AA19" s="10">
        <v>34.380000000000003</v>
      </c>
      <c r="AB19" s="95">
        <v>740900</v>
      </c>
      <c r="AC19" s="10">
        <v>34.380000000000003</v>
      </c>
      <c r="AD19" s="2">
        <f t="shared" si="0"/>
        <v>0.32000000000000028</v>
      </c>
      <c r="AE19" s="138">
        <f t="shared" si="1"/>
        <v>3.2098044937263204E-3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42528</v>
      </c>
      <c r="X20" s="10">
        <v>33.950000000000003</v>
      </c>
      <c r="Y20" s="10">
        <v>34.369999999999997</v>
      </c>
      <c r="Z20" s="10">
        <v>33.869999999999997</v>
      </c>
      <c r="AA20" s="10">
        <v>34.270000000000003</v>
      </c>
      <c r="AB20" s="95">
        <v>376500</v>
      </c>
      <c r="AC20" s="10">
        <v>34.270000000000003</v>
      </c>
      <c r="AD20" s="2">
        <f t="shared" si="0"/>
        <v>0.5</v>
      </c>
      <c r="AE20" s="138">
        <f t="shared" si="1"/>
        <v>9.7230406599884134E-3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42527</v>
      </c>
      <c r="X21" s="10">
        <v>33.79</v>
      </c>
      <c r="Y21" s="10">
        <v>34.07</v>
      </c>
      <c r="Z21" s="10">
        <v>33.49</v>
      </c>
      <c r="AA21" s="10">
        <v>33.94</v>
      </c>
      <c r="AB21" s="95">
        <v>702100</v>
      </c>
      <c r="AC21" s="10">
        <v>33.94</v>
      </c>
      <c r="AD21" s="2">
        <f t="shared" si="0"/>
        <v>0.57999999999999829</v>
      </c>
      <c r="AE21" s="138">
        <f t="shared" si="1"/>
        <v>1.1323003575685275E-2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42524</v>
      </c>
      <c r="X22" s="10">
        <v>33.96</v>
      </c>
      <c r="Y22" s="10">
        <v>33.96</v>
      </c>
      <c r="Z22" s="10">
        <v>33.31</v>
      </c>
      <c r="AA22" s="10">
        <v>33.56</v>
      </c>
      <c r="AB22" s="95">
        <v>655300</v>
      </c>
      <c r="AC22" s="10">
        <v>33.56</v>
      </c>
      <c r="AD22" s="2">
        <f t="shared" si="0"/>
        <v>0.64999999999999858</v>
      </c>
      <c r="AE22" s="138">
        <f t="shared" si="1"/>
        <v>-7.1005917159762122E-3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42523</v>
      </c>
      <c r="X23" s="10">
        <v>33.090000000000003</v>
      </c>
      <c r="Y23" s="10">
        <v>33.840000000000003</v>
      </c>
      <c r="Z23" s="10">
        <v>33.090000000000003</v>
      </c>
      <c r="AA23" s="10">
        <v>33.799999999999997</v>
      </c>
      <c r="AB23" s="95">
        <v>635100</v>
      </c>
      <c r="AC23" s="10">
        <v>33.799999999999997</v>
      </c>
      <c r="AD23" s="2">
        <f t="shared" si="0"/>
        <v>0.75</v>
      </c>
      <c r="AE23" s="138">
        <f t="shared" si="1"/>
        <v>1.6235718580877911E-2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42522</v>
      </c>
      <c r="X24" s="10">
        <v>32.96</v>
      </c>
      <c r="Y24" s="10">
        <v>33.42</v>
      </c>
      <c r="Z24" s="10">
        <v>32.6</v>
      </c>
      <c r="AA24" s="10">
        <v>33.26</v>
      </c>
      <c r="AB24" s="95">
        <v>778600</v>
      </c>
      <c r="AC24" s="10">
        <v>33.26</v>
      </c>
      <c r="AD24" s="2">
        <f t="shared" si="0"/>
        <v>0.82000000000000028</v>
      </c>
      <c r="AE24" s="138">
        <f t="shared" si="1"/>
        <v>3.0075187969913486E-4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42521</v>
      </c>
      <c r="X25" s="10">
        <v>33.520000000000003</v>
      </c>
      <c r="Y25" s="10">
        <v>33.979999999999997</v>
      </c>
      <c r="Z25" s="10">
        <v>33.14</v>
      </c>
      <c r="AA25" s="10">
        <v>33.25</v>
      </c>
      <c r="AB25" s="95">
        <v>949200</v>
      </c>
      <c r="AC25" s="10">
        <v>33.25</v>
      </c>
      <c r="AD25" s="2">
        <f t="shared" si="0"/>
        <v>0.83999999999999631</v>
      </c>
      <c r="AE25" s="138">
        <f t="shared" si="1"/>
        <v>-5.6818181818181213E-3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42517</v>
      </c>
      <c r="X26" s="10">
        <v>33.590000000000003</v>
      </c>
      <c r="Y26" s="10">
        <v>33.9</v>
      </c>
      <c r="Z26" s="10">
        <v>33.26</v>
      </c>
      <c r="AA26" s="10">
        <v>33.44</v>
      </c>
      <c r="AB26" s="95">
        <v>579700</v>
      </c>
      <c r="AC26" s="10">
        <v>33.44</v>
      </c>
      <c r="AD26" s="2">
        <f t="shared" si="0"/>
        <v>0.64000000000000057</v>
      </c>
      <c r="AE26" s="138">
        <f t="shared" si="1"/>
        <v>-7.1258907363420665E-3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42516</v>
      </c>
      <c r="X27" s="10">
        <v>34.229999999999997</v>
      </c>
      <c r="Y27" s="10">
        <v>34.43</v>
      </c>
      <c r="Z27" s="10">
        <v>33.57</v>
      </c>
      <c r="AA27" s="10">
        <v>33.68</v>
      </c>
      <c r="AB27" s="95">
        <v>522000</v>
      </c>
      <c r="AC27" s="10">
        <v>33.68</v>
      </c>
      <c r="AD27" s="2">
        <f t="shared" si="0"/>
        <v>0.85999999999999943</v>
      </c>
      <c r="AE27" s="138">
        <f t="shared" si="1"/>
        <v>-1.0575793184488869E-2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42515</v>
      </c>
      <c r="X28" s="10">
        <v>33.47</v>
      </c>
      <c r="Y28" s="10">
        <v>34.159999999999997</v>
      </c>
      <c r="Z28" s="10">
        <v>33.25</v>
      </c>
      <c r="AA28" s="10">
        <v>34.04</v>
      </c>
      <c r="AB28" s="95">
        <v>506700</v>
      </c>
      <c r="AC28" s="10">
        <v>34.04</v>
      </c>
      <c r="AD28" s="2">
        <f t="shared" si="0"/>
        <v>0.90999999999999659</v>
      </c>
      <c r="AE28" s="138">
        <f t="shared" si="1"/>
        <v>2.4683925346177027E-2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42514</v>
      </c>
      <c r="X29" s="10">
        <v>32.85</v>
      </c>
      <c r="Y29" s="10">
        <v>33.36</v>
      </c>
      <c r="Z29" s="10">
        <v>32.6</v>
      </c>
      <c r="AA29" s="10">
        <v>33.22</v>
      </c>
      <c r="AB29" s="95">
        <v>510300</v>
      </c>
      <c r="AC29" s="10">
        <v>33.22</v>
      </c>
      <c r="AD29" s="2">
        <f t="shared" si="0"/>
        <v>0.75999999999999801</v>
      </c>
      <c r="AE29" s="138">
        <f t="shared" si="1"/>
        <v>1.6523867809057569E-2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42513</v>
      </c>
      <c r="X30" s="10">
        <v>32.42</v>
      </c>
      <c r="Y30" s="10">
        <v>32.729999999999997</v>
      </c>
      <c r="Z30" s="10">
        <v>32.26</v>
      </c>
      <c r="AA30" s="10">
        <v>32.68</v>
      </c>
      <c r="AB30" s="95">
        <v>467600</v>
      </c>
      <c r="AC30" s="10">
        <v>32.68</v>
      </c>
      <c r="AD30" s="2">
        <f t="shared" si="0"/>
        <v>0.46999999999999886</v>
      </c>
      <c r="AE30" s="138">
        <f t="shared" si="1"/>
        <v>3.377341111452159E-3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42510</v>
      </c>
      <c r="X31" s="10">
        <v>32.65</v>
      </c>
      <c r="Y31" s="10">
        <v>32.840000000000003</v>
      </c>
      <c r="Z31" s="10">
        <v>32.479999999999997</v>
      </c>
      <c r="AA31" s="10">
        <v>32.57</v>
      </c>
      <c r="AB31" s="95">
        <v>388000</v>
      </c>
      <c r="AC31" s="10">
        <v>32.57</v>
      </c>
      <c r="AD31" s="2">
        <f t="shared" si="0"/>
        <v>0.36000000000000654</v>
      </c>
      <c r="AE31" s="138">
        <f t="shared" si="1"/>
        <v>5.5572707625810569E-3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42509</v>
      </c>
      <c r="X32" s="10">
        <v>32.54</v>
      </c>
      <c r="Y32" s="10">
        <v>32.729999999999997</v>
      </c>
      <c r="Z32" s="10">
        <v>31.96</v>
      </c>
      <c r="AA32" s="10">
        <v>32.39</v>
      </c>
      <c r="AB32" s="95">
        <v>494500</v>
      </c>
      <c r="AC32" s="10">
        <v>32.39</v>
      </c>
      <c r="AD32" s="2">
        <f t="shared" si="0"/>
        <v>0.76999999999999602</v>
      </c>
      <c r="AE32" s="138">
        <f t="shared" si="1"/>
        <v>-1.5501519756838888E-2</v>
      </c>
    </row>
    <row r="33" spans="1:31" x14ac:dyDescent="0.25">
      <c r="W33" s="133">
        <v>42508</v>
      </c>
      <c r="X33" s="10">
        <v>33.130000000000003</v>
      </c>
      <c r="Y33" s="10">
        <v>33.54</v>
      </c>
      <c r="Z33" s="10">
        <v>32.76</v>
      </c>
      <c r="AA33" s="10">
        <v>32.9</v>
      </c>
      <c r="AB33" s="95">
        <v>451700</v>
      </c>
      <c r="AC33" s="10">
        <v>32.9</v>
      </c>
      <c r="AD33" s="2">
        <f t="shared" si="0"/>
        <v>0.78000000000000114</v>
      </c>
      <c r="AE33" s="138" t="e">
        <f t="shared" si="1"/>
        <v>#DIV/0!</v>
      </c>
    </row>
    <row r="34" spans="1:31" x14ac:dyDescent="0.25">
      <c r="W34" s="133">
        <v>42508</v>
      </c>
      <c r="X34" s="10" t="s">
        <v>142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W35" s="133">
        <v>42507</v>
      </c>
      <c r="X35" s="10">
        <v>33.340000000000003</v>
      </c>
      <c r="Y35" s="10">
        <v>34.21</v>
      </c>
      <c r="Z35" s="10">
        <v>33.18</v>
      </c>
      <c r="AA35" s="10">
        <v>33.549999999999997</v>
      </c>
      <c r="AB35" s="95">
        <v>782000</v>
      </c>
      <c r="AC35" s="10">
        <v>33.29</v>
      </c>
      <c r="AD35" s="2">
        <f t="shared" si="0"/>
        <v>1.0300000000000011</v>
      </c>
      <c r="AE35" s="138">
        <f t="shared" si="1"/>
        <v>3.9203860072376528E-3</v>
      </c>
    </row>
    <row r="36" spans="1:31" x14ac:dyDescent="0.25">
      <c r="L36" t="s">
        <v>252</v>
      </c>
      <c r="M36" s="2">
        <f>M47+K47-F47</f>
        <v>529.88000000000284</v>
      </c>
      <c r="W36" s="133">
        <v>42506</v>
      </c>
      <c r="X36" s="10">
        <v>33.19</v>
      </c>
      <c r="Y36" s="10">
        <v>33.68</v>
      </c>
      <c r="Z36" s="10">
        <v>33.03</v>
      </c>
      <c r="AA36" s="10">
        <v>33.42</v>
      </c>
      <c r="AB36" s="95">
        <v>478400</v>
      </c>
      <c r="AC36" s="10">
        <v>33.159999999999997</v>
      </c>
      <c r="AD36" s="2">
        <f t="shared" si="0"/>
        <v>0.64999999999999858</v>
      </c>
      <c r="AE36" s="138">
        <f t="shared" si="1"/>
        <v>1.5620214395099419E-2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42503</v>
      </c>
      <c r="X37" s="10">
        <v>33.44</v>
      </c>
      <c r="Y37" s="10">
        <v>33.72</v>
      </c>
      <c r="Z37" s="10">
        <v>32.729999999999997</v>
      </c>
      <c r="AA37" s="10">
        <v>32.9</v>
      </c>
      <c r="AB37" s="95">
        <v>527000</v>
      </c>
      <c r="AC37" s="10">
        <v>32.65</v>
      </c>
      <c r="AD37" s="2">
        <f t="shared" si="0"/>
        <v>0.99000000000000199</v>
      </c>
      <c r="AE37" s="138">
        <f t="shared" si="1"/>
        <v>-1.6862390846130726E-2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42502</v>
      </c>
      <c r="X38" s="10">
        <v>34.049999999999997</v>
      </c>
      <c r="Y38" s="10">
        <v>34.22</v>
      </c>
      <c r="Z38" s="10">
        <v>33.15</v>
      </c>
      <c r="AA38" s="10">
        <v>33.47</v>
      </c>
      <c r="AB38" s="95">
        <v>813200</v>
      </c>
      <c r="AC38" s="10">
        <v>33.21</v>
      </c>
      <c r="AD38" s="2">
        <f t="shared" si="0"/>
        <v>1.0700000000000003</v>
      </c>
      <c r="AE38" s="138">
        <f t="shared" si="1"/>
        <v>-8.3607046879665692E-3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42501</v>
      </c>
      <c r="X39" s="10">
        <v>33.72</v>
      </c>
      <c r="Y39" s="10">
        <v>34.14</v>
      </c>
      <c r="Z39" s="10">
        <v>33.54</v>
      </c>
      <c r="AA39" s="10">
        <v>33.75</v>
      </c>
      <c r="AB39" s="95">
        <v>439300</v>
      </c>
      <c r="AC39" s="10">
        <v>33.49</v>
      </c>
      <c r="AD39" s="2">
        <f t="shared" si="0"/>
        <v>0.60000000000000142</v>
      </c>
      <c r="AE39" s="138">
        <f t="shared" si="1"/>
        <v>1.1958146487294208E-3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42500</v>
      </c>
      <c r="X40" s="10">
        <v>32.72</v>
      </c>
      <c r="Y40" s="10">
        <v>33.770000000000003</v>
      </c>
      <c r="Z40" s="10">
        <v>32.54</v>
      </c>
      <c r="AA40" s="10">
        <v>33.71</v>
      </c>
      <c r="AB40" s="95">
        <v>676800</v>
      </c>
      <c r="AC40" s="10">
        <v>33.450000000000003</v>
      </c>
      <c r="AD40" s="2">
        <f t="shared" si="0"/>
        <v>1.230000000000004</v>
      </c>
      <c r="AE40" s="138">
        <f t="shared" si="1"/>
        <v>3.464274667491507E-2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42499</v>
      </c>
      <c r="X41" s="10">
        <v>33.35</v>
      </c>
      <c r="Y41" s="10">
        <v>33.56</v>
      </c>
      <c r="Z41" s="10">
        <v>32.51</v>
      </c>
      <c r="AA41" s="10">
        <v>32.58</v>
      </c>
      <c r="AB41" s="95">
        <v>1254100</v>
      </c>
      <c r="AC41" s="10">
        <v>32.33</v>
      </c>
      <c r="AD41" s="2">
        <f t="shared" si="0"/>
        <v>1.0500000000000043</v>
      </c>
      <c r="AE41" s="138">
        <f t="shared" si="1"/>
        <v>-3.0003000300030003E-2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42496</v>
      </c>
      <c r="X42" s="10">
        <v>33.340000000000003</v>
      </c>
      <c r="Y42" s="10">
        <v>33.69</v>
      </c>
      <c r="Z42" s="10">
        <v>33.19</v>
      </c>
      <c r="AA42" s="10">
        <v>33.590000000000003</v>
      </c>
      <c r="AB42" s="95">
        <v>1106400</v>
      </c>
      <c r="AC42" s="10">
        <v>33.33</v>
      </c>
      <c r="AD42" s="2">
        <f t="shared" si="0"/>
        <v>0.5</v>
      </c>
      <c r="AE42" s="138">
        <f t="shared" si="1"/>
        <v>4.8236358154958303E-3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33.99</v>
      </c>
      <c r="T43" s="93" t="s">
        <v>98</v>
      </c>
      <c r="U43" s="459">
        <v>30.66</v>
      </c>
      <c r="W43" s="133">
        <v>42495</v>
      </c>
      <c r="X43" s="10">
        <v>33.81</v>
      </c>
      <c r="Y43" s="10">
        <v>34</v>
      </c>
      <c r="Z43" s="10">
        <v>33.26</v>
      </c>
      <c r="AA43" s="10">
        <v>33.43</v>
      </c>
      <c r="AB43" s="95">
        <v>1195700</v>
      </c>
      <c r="AC43" s="10">
        <v>33.17</v>
      </c>
      <c r="AD43" s="2">
        <f t="shared" si="0"/>
        <v>0.74000000000000199</v>
      </c>
      <c r="AE43" s="138">
        <f t="shared" si="1"/>
        <v>-2.4060150375939671E-3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33.680999999999997</v>
      </c>
      <c r="T44" s="93" t="s">
        <v>99</v>
      </c>
      <c r="U44" s="459">
        <v>30.59</v>
      </c>
      <c r="W44" s="133">
        <v>42494</v>
      </c>
      <c r="X44" s="10">
        <v>34.270000000000003</v>
      </c>
      <c r="Y44" s="10">
        <v>34.49</v>
      </c>
      <c r="Z44" s="10">
        <v>33.31</v>
      </c>
      <c r="AA44" s="10">
        <v>33.51</v>
      </c>
      <c r="AB44" s="95">
        <v>1147100</v>
      </c>
      <c r="AC44" s="10">
        <v>33.25</v>
      </c>
      <c r="AD44" s="2">
        <f t="shared" si="0"/>
        <v>1.1799999999999997</v>
      </c>
      <c r="AE44" s="138">
        <f t="shared" si="1"/>
        <v>-2.6354319180087793E-2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33.372</v>
      </c>
      <c r="T45" s="93" t="s">
        <v>100</v>
      </c>
      <c r="U45" s="459" t="s">
        <v>459</v>
      </c>
      <c r="W45" s="133">
        <v>42493</v>
      </c>
      <c r="X45" s="10">
        <v>35.36</v>
      </c>
      <c r="Y45" s="10">
        <v>35.36</v>
      </c>
      <c r="Z45" s="10">
        <v>34.340000000000003</v>
      </c>
      <c r="AA45" s="10">
        <v>34.42</v>
      </c>
      <c r="AB45" s="95">
        <v>1353400</v>
      </c>
      <c r="AC45" s="10">
        <v>34.15</v>
      </c>
      <c r="AD45" s="2">
        <f t="shared" si="0"/>
        <v>1.019999999999996</v>
      </c>
      <c r="AE45" s="138">
        <f t="shared" si="1"/>
        <v>-3.8840416549394963E-2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33.063000000000002</v>
      </c>
      <c r="Q46" s="2"/>
      <c r="T46" s="93" t="s">
        <v>101</v>
      </c>
      <c r="U46" s="459" t="s">
        <v>460</v>
      </c>
      <c r="W46" s="133">
        <v>42492</v>
      </c>
      <c r="X46" s="10">
        <v>35.659999999999997</v>
      </c>
      <c r="Y46" s="10">
        <v>35.85</v>
      </c>
      <c r="Z46" s="10">
        <v>35</v>
      </c>
      <c r="AA46" s="10">
        <v>35.81</v>
      </c>
      <c r="AB46" s="95">
        <v>630700</v>
      </c>
      <c r="AC46" s="10">
        <v>35.53</v>
      </c>
      <c r="AD46" s="2">
        <f t="shared" si="0"/>
        <v>0.85000000000000142</v>
      </c>
      <c r="AE46" s="138">
        <f t="shared" si="1"/>
        <v>5.0919377652050013E-3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32.753999999999998</v>
      </c>
      <c r="Q47" s="2"/>
      <c r="T47" s="93" t="s">
        <v>102</v>
      </c>
      <c r="U47" s="459">
        <v>35</v>
      </c>
      <c r="W47" s="133">
        <v>42489</v>
      </c>
      <c r="X47" s="10">
        <v>36.020000000000003</v>
      </c>
      <c r="Y47" s="10">
        <v>36.450000000000003</v>
      </c>
      <c r="Z47" s="10">
        <v>35.42</v>
      </c>
      <c r="AA47" s="10">
        <v>35.630000000000003</v>
      </c>
      <c r="AB47" s="95">
        <v>973200</v>
      </c>
      <c r="AC47" s="10">
        <v>35.35</v>
      </c>
      <c r="AD47" s="2">
        <f t="shared" si="0"/>
        <v>1.0300000000000011</v>
      </c>
      <c r="AE47" s="138">
        <f t="shared" si="1"/>
        <v>-8.6932136848008046E-3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32.445</v>
      </c>
      <c r="Q48" s="2"/>
      <c r="T48" s="93" t="s">
        <v>103</v>
      </c>
      <c r="U48" s="459">
        <v>1.3331299999999999</v>
      </c>
      <c r="W48" s="133">
        <v>42488</v>
      </c>
      <c r="X48" s="10">
        <v>35.67</v>
      </c>
      <c r="Y48" s="10">
        <v>37.07</v>
      </c>
      <c r="Z48" s="10">
        <v>35.49</v>
      </c>
      <c r="AA48" s="10">
        <v>35.94</v>
      </c>
      <c r="AB48" s="95">
        <v>1075600</v>
      </c>
      <c r="AC48" s="10">
        <v>35.659999999999997</v>
      </c>
      <c r="AD48" s="2">
        <f t="shared" si="0"/>
        <v>1.5799999999999983</v>
      </c>
      <c r="AE48" s="138">
        <f t="shared" si="1"/>
        <v>3.9414414414411514E-3</v>
      </c>
    </row>
    <row r="49" spans="15:31" x14ac:dyDescent="0.25">
      <c r="O49" s="83">
        <v>1.04</v>
      </c>
      <c r="P49" s="83">
        <f t="shared" si="5"/>
        <v>32.136000000000003</v>
      </c>
      <c r="Q49" s="2"/>
      <c r="T49" s="93" t="s">
        <v>123</v>
      </c>
      <c r="U49" s="459" t="s">
        <v>227</v>
      </c>
      <c r="W49" s="133">
        <v>42487</v>
      </c>
      <c r="X49" s="10">
        <v>36.57</v>
      </c>
      <c r="Y49" s="10">
        <v>36.57</v>
      </c>
      <c r="Z49" s="10">
        <v>34.67</v>
      </c>
      <c r="AA49" s="10">
        <v>35.799999999999997</v>
      </c>
      <c r="AB49" s="95">
        <v>1465100</v>
      </c>
      <c r="AC49" s="10">
        <v>35.520000000000003</v>
      </c>
      <c r="AD49" s="2">
        <f t="shared" si="0"/>
        <v>1.8999999999999986</v>
      </c>
      <c r="AE49" s="138">
        <f t="shared" si="1"/>
        <v>-1.9326339039204776E-2</v>
      </c>
    </row>
    <row r="50" spans="15:31" x14ac:dyDescent="0.25">
      <c r="O50" s="83">
        <v>1.03</v>
      </c>
      <c r="P50" s="83">
        <f t="shared" si="5"/>
        <v>31.826999999999998</v>
      </c>
      <c r="Q50" s="2"/>
      <c r="T50" s="93"/>
      <c r="U50" s="459"/>
      <c r="W50" s="133">
        <v>42486</v>
      </c>
      <c r="X50" s="10">
        <v>36.06</v>
      </c>
      <c r="Y50" s="10">
        <v>36.869999999999997</v>
      </c>
      <c r="Z50" s="10">
        <v>35.68</v>
      </c>
      <c r="AA50" s="10">
        <v>36.5</v>
      </c>
      <c r="AB50" s="95">
        <v>1487200</v>
      </c>
      <c r="AC50" s="10">
        <v>36.22</v>
      </c>
      <c r="AD50" s="2">
        <f t="shared" si="0"/>
        <v>1.1899999999999977</v>
      </c>
      <c r="AE50" s="138">
        <f t="shared" si="1"/>
        <v>1.5988779803646658E-2</v>
      </c>
    </row>
    <row r="51" spans="15:31" x14ac:dyDescent="0.25">
      <c r="O51" s="83">
        <v>1.02</v>
      </c>
      <c r="P51" s="83">
        <f t="shared" si="5"/>
        <v>31.518000000000001</v>
      </c>
      <c r="Q51" s="2"/>
      <c r="T51" s="93" t="s">
        <v>105</v>
      </c>
      <c r="U51" s="459" t="s">
        <v>461</v>
      </c>
      <c r="W51" s="133">
        <v>42485</v>
      </c>
      <c r="X51" s="10">
        <v>36.39</v>
      </c>
      <c r="Y51" s="10">
        <v>36.479999999999997</v>
      </c>
      <c r="Z51" s="10">
        <v>35.799999999999997</v>
      </c>
      <c r="AA51" s="10">
        <v>35.93</v>
      </c>
      <c r="AB51" s="95">
        <v>817100</v>
      </c>
      <c r="AC51" s="10">
        <v>35.65</v>
      </c>
      <c r="AD51" s="2">
        <f t="shared" si="0"/>
        <v>0.67999999999999972</v>
      </c>
      <c r="AE51" s="138">
        <f t="shared" si="1"/>
        <v>-1.8176810795924037E-2</v>
      </c>
    </row>
    <row r="52" spans="15:31" x14ac:dyDescent="0.25">
      <c r="O52" s="83">
        <v>1.01</v>
      </c>
      <c r="P52" s="83">
        <f t="shared" si="5"/>
        <v>31.209</v>
      </c>
      <c r="Q52" s="2"/>
      <c r="T52" s="93" t="s">
        <v>106</v>
      </c>
      <c r="U52" s="459" t="s">
        <v>332</v>
      </c>
      <c r="W52" s="133">
        <v>42482</v>
      </c>
      <c r="X52" s="10">
        <v>35.79</v>
      </c>
      <c r="Y52" s="10">
        <v>36.65</v>
      </c>
      <c r="Z52" s="10">
        <v>35.700000000000003</v>
      </c>
      <c r="AA52" s="10">
        <v>36.590000000000003</v>
      </c>
      <c r="AB52" s="95">
        <v>871400</v>
      </c>
      <c r="AC52" s="10">
        <v>36.31</v>
      </c>
      <c r="AD52" s="2">
        <f t="shared" si="0"/>
        <v>0.94999999999999574</v>
      </c>
      <c r="AE52" s="138">
        <f t="shared" si="1"/>
        <v>2.4837708156929317E-2</v>
      </c>
    </row>
    <row r="53" spans="15:31" x14ac:dyDescent="0.25">
      <c r="O53" s="83">
        <v>1</v>
      </c>
      <c r="P53" s="83">
        <f t="shared" si="5"/>
        <v>30.9</v>
      </c>
      <c r="Q53" s="2"/>
      <c r="T53" s="93" t="s">
        <v>107</v>
      </c>
      <c r="U53" s="460">
        <v>513555</v>
      </c>
      <c r="W53" s="133">
        <v>42481</v>
      </c>
      <c r="X53" s="10">
        <v>35.42</v>
      </c>
      <c r="Y53" s="10">
        <v>36.049999999999997</v>
      </c>
      <c r="Z53" s="10">
        <v>35.36</v>
      </c>
      <c r="AA53" s="10">
        <v>35.71</v>
      </c>
      <c r="AB53" s="95">
        <v>979800</v>
      </c>
      <c r="AC53" s="10">
        <v>35.43</v>
      </c>
      <c r="AD53" s="2">
        <f t="shared" si="0"/>
        <v>0.68999999999999773</v>
      </c>
      <c r="AE53" s="138">
        <f t="shared" si="1"/>
        <v>6.8201193520887049E-3</v>
      </c>
    </row>
    <row r="54" spans="15:31" x14ac:dyDescent="0.25">
      <c r="O54" s="83">
        <v>0.99</v>
      </c>
      <c r="P54" s="83">
        <f t="shared" si="5"/>
        <v>30.590999999999998</v>
      </c>
      <c r="Q54" s="2"/>
      <c r="T54" s="93" t="s">
        <v>110</v>
      </c>
      <c r="U54" s="460">
        <v>749066</v>
      </c>
      <c r="W54" s="133">
        <v>42480</v>
      </c>
      <c r="X54" s="10">
        <v>35.54</v>
      </c>
      <c r="Y54" s="10">
        <v>35.74</v>
      </c>
      <c r="Z54" s="10">
        <v>35.200000000000003</v>
      </c>
      <c r="AA54" s="10">
        <v>35.46</v>
      </c>
      <c r="AB54" s="95">
        <v>417700</v>
      </c>
      <c r="AC54" s="10">
        <v>35.19</v>
      </c>
      <c r="AD54" s="2">
        <f t="shared" si="0"/>
        <v>0.53999999999999915</v>
      </c>
      <c r="AE54" s="138">
        <f t="shared" si="1"/>
        <v>-5.6802044873627278E-4</v>
      </c>
    </row>
    <row r="55" spans="15:31" x14ac:dyDescent="0.25">
      <c r="O55" s="83">
        <v>0.98</v>
      </c>
      <c r="P55" s="83">
        <f t="shared" si="5"/>
        <v>30.281999999999996</v>
      </c>
      <c r="Q55" s="2"/>
      <c r="T55" s="93" t="s">
        <v>108</v>
      </c>
      <c r="U55" s="459" t="s">
        <v>462</v>
      </c>
      <c r="W55" s="133">
        <v>42479</v>
      </c>
      <c r="X55" s="10">
        <v>35.049999999999997</v>
      </c>
      <c r="Y55" s="10">
        <v>35.64</v>
      </c>
      <c r="Z55" s="10">
        <v>34.79</v>
      </c>
      <c r="AA55" s="10">
        <v>35.49</v>
      </c>
      <c r="AB55" s="95">
        <v>571300</v>
      </c>
      <c r="AC55" s="10">
        <v>35.21</v>
      </c>
      <c r="AD55" s="2">
        <f t="shared" si="0"/>
        <v>0.85000000000000142</v>
      </c>
      <c r="AE55" s="138">
        <f t="shared" si="1"/>
        <v>2.2951772225450195E-2</v>
      </c>
    </row>
    <row r="56" spans="15:31" x14ac:dyDescent="0.25">
      <c r="O56" s="83">
        <v>0.97</v>
      </c>
      <c r="P56" s="83">
        <f t="shared" si="5"/>
        <v>29.972999999999999</v>
      </c>
      <c r="Q56" s="2"/>
      <c r="T56" s="93" t="s">
        <v>111</v>
      </c>
      <c r="U56" s="459">
        <v>20.21</v>
      </c>
      <c r="W56" s="133">
        <v>42478</v>
      </c>
      <c r="X56" s="10">
        <v>34.64</v>
      </c>
      <c r="Y56" s="10">
        <v>35.130000000000003</v>
      </c>
      <c r="Z56" s="10">
        <v>34.520000000000003</v>
      </c>
      <c r="AA56" s="10">
        <v>34.69</v>
      </c>
      <c r="AB56" s="95">
        <v>913600</v>
      </c>
      <c r="AC56" s="10">
        <v>34.42</v>
      </c>
      <c r="AD56" s="2">
        <f t="shared" si="0"/>
        <v>0.60999999999999943</v>
      </c>
      <c r="AE56" s="138">
        <f t="shared" si="1"/>
        <v>-7.4971164936562529E-3</v>
      </c>
    </row>
    <row r="57" spans="15:31" x14ac:dyDescent="0.25">
      <c r="O57" s="83">
        <v>0.96</v>
      </c>
      <c r="P57" s="83">
        <f t="shared" si="5"/>
        <v>29.663999999999998</v>
      </c>
      <c r="Q57" s="2"/>
      <c r="T57" s="93" t="s">
        <v>112</v>
      </c>
      <c r="U57" s="459">
        <v>1.53</v>
      </c>
      <c r="W57" s="133">
        <v>42475</v>
      </c>
      <c r="X57" s="10">
        <v>34.549999999999997</v>
      </c>
      <c r="Y57" s="10">
        <v>35.07</v>
      </c>
      <c r="Z57" s="10">
        <v>34.479999999999997</v>
      </c>
      <c r="AA57" s="10">
        <v>34.950000000000003</v>
      </c>
      <c r="AB57" s="95">
        <v>565600</v>
      </c>
      <c r="AC57" s="10">
        <v>34.68</v>
      </c>
      <c r="AD57" s="2">
        <f t="shared" si="0"/>
        <v>0.59000000000000341</v>
      </c>
      <c r="AE57" s="138">
        <f t="shared" si="1"/>
        <v>9.3131548311990997E-3</v>
      </c>
    </row>
    <row r="58" spans="15:31" x14ac:dyDescent="0.25">
      <c r="O58" s="83">
        <v>0.95</v>
      </c>
      <c r="P58" s="83">
        <f t="shared" si="5"/>
        <v>29.354999999999997</v>
      </c>
      <c r="Q58" s="2"/>
      <c r="T58" s="93" t="s">
        <v>109</v>
      </c>
      <c r="U58" s="459" t="s">
        <v>463</v>
      </c>
      <c r="W58" s="133">
        <v>42474</v>
      </c>
      <c r="X58" s="10">
        <v>35</v>
      </c>
      <c r="Y58" s="10">
        <v>35</v>
      </c>
      <c r="Z58" s="10">
        <v>34.479999999999997</v>
      </c>
      <c r="AA58" s="10">
        <v>34.630000000000003</v>
      </c>
      <c r="AB58" s="95">
        <v>589600</v>
      </c>
      <c r="AC58" s="10">
        <v>34.36</v>
      </c>
      <c r="AD58" s="2">
        <f t="shared" si="0"/>
        <v>0.52000000000000313</v>
      </c>
      <c r="AE58" s="138">
        <f t="shared" si="1"/>
        <v>-3.7692084662221959E-3</v>
      </c>
    </row>
    <row r="59" spans="15:31" x14ac:dyDescent="0.25">
      <c r="O59" s="83">
        <v>0.94</v>
      </c>
      <c r="P59" s="83">
        <f t="shared" si="5"/>
        <v>29.045999999999996</v>
      </c>
      <c r="W59" s="133">
        <v>42473</v>
      </c>
      <c r="X59" s="10">
        <v>34.28</v>
      </c>
      <c r="Y59" s="10">
        <v>34.79</v>
      </c>
      <c r="Z59" s="10">
        <v>33.94</v>
      </c>
      <c r="AA59" s="10">
        <v>34.76</v>
      </c>
      <c r="AB59" s="95">
        <v>804500</v>
      </c>
      <c r="AC59" s="10">
        <v>34.49</v>
      </c>
      <c r="AD59" s="2">
        <f t="shared" si="0"/>
        <v>0.85000000000000142</v>
      </c>
      <c r="AE59" s="138">
        <f t="shared" si="1"/>
        <v>2.5572405590246872E-2</v>
      </c>
    </row>
    <row r="60" spans="15:31" x14ac:dyDescent="0.25">
      <c r="O60" s="83">
        <v>0.93</v>
      </c>
      <c r="P60" s="83">
        <f t="shared" si="5"/>
        <v>28.737000000000002</v>
      </c>
      <c r="W60" s="133">
        <v>42472</v>
      </c>
      <c r="X60" s="10">
        <v>33.78</v>
      </c>
      <c r="Y60" s="10">
        <v>34.090000000000003</v>
      </c>
      <c r="Z60" s="10">
        <v>33.36</v>
      </c>
      <c r="AA60" s="10">
        <v>33.89</v>
      </c>
      <c r="AB60" s="95">
        <v>583800</v>
      </c>
      <c r="AC60" s="10">
        <v>33.630000000000003</v>
      </c>
      <c r="AD60" s="2">
        <f t="shared" si="0"/>
        <v>0.73000000000000398</v>
      </c>
      <c r="AE60" s="138">
        <f t="shared" si="1"/>
        <v>1.112447384245363E-2</v>
      </c>
    </row>
    <row r="61" spans="15:31" x14ac:dyDescent="0.25">
      <c r="O61" s="83">
        <v>0.92</v>
      </c>
      <c r="P61" s="83">
        <f t="shared" si="5"/>
        <v>28.428000000000001</v>
      </c>
      <c r="W61" s="133">
        <v>42471</v>
      </c>
      <c r="X61" s="10">
        <v>33.46</v>
      </c>
      <c r="Y61" s="10">
        <v>33.92</v>
      </c>
      <c r="Z61" s="10">
        <v>33.42</v>
      </c>
      <c r="AA61" s="10">
        <v>33.520000000000003</v>
      </c>
      <c r="AB61" s="95">
        <v>494600</v>
      </c>
      <c r="AC61" s="10">
        <v>33.26</v>
      </c>
      <c r="AD61" s="2">
        <f t="shared" si="0"/>
        <v>0.5</v>
      </c>
      <c r="AE61" s="138">
        <f t="shared" si="1"/>
        <v>1.1557177615571623E-2</v>
      </c>
    </row>
    <row r="62" spans="15:31" x14ac:dyDescent="0.25">
      <c r="O62" s="83">
        <v>0.91</v>
      </c>
      <c r="P62" s="83">
        <f t="shared" si="5"/>
        <v>28.119</v>
      </c>
      <c r="W62" s="133">
        <v>42468</v>
      </c>
      <c r="X62" s="10">
        <v>33.14</v>
      </c>
      <c r="Y62" s="10">
        <v>33.96</v>
      </c>
      <c r="Z62" s="10">
        <v>32.799999999999997</v>
      </c>
      <c r="AA62" s="10">
        <v>33.14</v>
      </c>
      <c r="AB62" s="95">
        <v>530700</v>
      </c>
      <c r="AC62" s="10">
        <v>32.880000000000003</v>
      </c>
      <c r="AD62" s="2">
        <f t="shared" si="0"/>
        <v>1.1600000000000037</v>
      </c>
      <c r="AE62" s="138">
        <f t="shared" si="1"/>
        <v>1.6697588126159513E-2</v>
      </c>
    </row>
    <row r="63" spans="15:31" x14ac:dyDescent="0.25">
      <c r="O63" s="83">
        <v>0.9</v>
      </c>
      <c r="P63" s="83">
        <f t="shared" si="5"/>
        <v>27.81</v>
      </c>
      <c r="W63" s="133">
        <v>42467</v>
      </c>
      <c r="X63" s="10">
        <v>33.15</v>
      </c>
      <c r="Y63" s="10">
        <v>33.200000000000003</v>
      </c>
      <c r="Z63" s="10">
        <v>32.35</v>
      </c>
      <c r="AA63" s="10">
        <v>32.590000000000003</v>
      </c>
      <c r="AB63" s="95">
        <v>725700</v>
      </c>
      <c r="AC63" s="10">
        <v>32.340000000000003</v>
      </c>
      <c r="AD63" s="2">
        <f t="shared" si="0"/>
        <v>0.85000000000000142</v>
      </c>
      <c r="AE63" s="138">
        <f t="shared" si="1"/>
        <v>-2.2665457842248382E-2</v>
      </c>
    </row>
    <row r="64" spans="15:31" x14ac:dyDescent="0.25">
      <c r="W64" s="133">
        <v>42466</v>
      </c>
      <c r="X64" s="10">
        <v>33.25</v>
      </c>
      <c r="Y64" s="10">
        <v>33.409999999999997</v>
      </c>
      <c r="Z64" s="10">
        <v>32.19</v>
      </c>
      <c r="AA64" s="10">
        <v>33.35</v>
      </c>
      <c r="AB64" s="95">
        <v>1050600</v>
      </c>
      <c r="AC64" s="10">
        <v>33.090000000000003</v>
      </c>
      <c r="AD64" s="2">
        <f t="shared" si="0"/>
        <v>1.2199999999999989</v>
      </c>
      <c r="AE64" s="138">
        <f t="shared" si="1"/>
        <v>1.8165304268846771E-3</v>
      </c>
    </row>
    <row r="65" spans="23:31" x14ac:dyDescent="0.25">
      <c r="W65" s="133">
        <v>42465</v>
      </c>
      <c r="X65" s="10">
        <v>33.25</v>
      </c>
      <c r="Y65" s="10">
        <v>33.56</v>
      </c>
      <c r="Z65" s="10">
        <v>33.090000000000003</v>
      </c>
      <c r="AA65" s="10">
        <v>33.29</v>
      </c>
      <c r="AB65" s="95">
        <v>740600</v>
      </c>
      <c r="AC65" s="10">
        <v>33.03</v>
      </c>
      <c r="AD65" s="2">
        <f t="shared" si="0"/>
        <v>0.46999999999999886</v>
      </c>
      <c r="AE65" s="138">
        <f t="shared" si="1"/>
        <v>-7.5120192307692735E-3</v>
      </c>
    </row>
    <row r="66" spans="23:31" x14ac:dyDescent="0.25">
      <c r="W66" s="133">
        <v>42464</v>
      </c>
      <c r="X66" s="10">
        <v>33.630000000000003</v>
      </c>
      <c r="Y66" s="10">
        <v>33.840000000000003</v>
      </c>
      <c r="Z66" s="10">
        <v>33.06</v>
      </c>
      <c r="AA66" s="10">
        <v>33.54</v>
      </c>
      <c r="AB66" s="95">
        <v>868500</v>
      </c>
      <c r="AC66" s="10">
        <v>33.28</v>
      </c>
      <c r="AD66" s="2">
        <f t="shared" si="0"/>
        <v>0.78000000000000114</v>
      </c>
      <c r="AE66" s="138">
        <f t="shared" si="1"/>
        <v>-3.8910505836574627E-3</v>
      </c>
    </row>
    <row r="67" spans="23:31" x14ac:dyDescent="0.25">
      <c r="W67" s="133">
        <v>42461</v>
      </c>
      <c r="X67" s="10">
        <v>33</v>
      </c>
      <c r="Y67" s="10">
        <v>33.75</v>
      </c>
      <c r="Z67" s="10">
        <v>32.71</v>
      </c>
      <c r="AA67" s="10">
        <v>33.67</v>
      </c>
      <c r="AB67" s="95">
        <v>1150900</v>
      </c>
      <c r="AC67" s="10">
        <v>33.409999999999997</v>
      </c>
      <c r="AD67" s="2">
        <f>Y67-Z67</f>
        <v>1.0399999999999991</v>
      </c>
      <c r="AE67" s="138">
        <f>AC67/AC68-1</f>
        <v>5.4167920553715998E-3</v>
      </c>
    </row>
    <row r="68" spans="23:31" x14ac:dyDescent="0.25">
      <c r="W68" s="133">
        <v>42460</v>
      </c>
      <c r="X68" s="10">
        <v>33.380000000000003</v>
      </c>
      <c r="Y68" s="10">
        <v>33.64</v>
      </c>
      <c r="Z68" s="10">
        <v>33.19</v>
      </c>
      <c r="AA68" s="10">
        <v>33.49</v>
      </c>
      <c r="AB68" s="95">
        <v>1133600</v>
      </c>
      <c r="AC68" s="10">
        <v>33.229999999999997</v>
      </c>
      <c r="AD68" s="2">
        <f>Y68-Z68</f>
        <v>0.45000000000000284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42552</v>
      </c>
      <c r="X2" s="10">
        <v>102.48</v>
      </c>
      <c r="Y2" s="10">
        <v>104.19</v>
      </c>
      <c r="Z2" s="10">
        <v>102.34</v>
      </c>
      <c r="AA2" s="10">
        <v>102.73</v>
      </c>
      <c r="AB2" s="95">
        <v>6561500</v>
      </c>
      <c r="AC2" s="10">
        <v>102.73</v>
      </c>
      <c r="AD2" s="2">
        <f>Y2-Z2</f>
        <v>1.8499999999999943</v>
      </c>
      <c r="AE2" s="138">
        <f>AC2/AC3-1</f>
        <v>1.7552413456851657E-3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102.73</v>
      </c>
      <c r="W3" s="133">
        <v>42551</v>
      </c>
      <c r="X3" s="10">
        <v>100.87</v>
      </c>
      <c r="Y3" s="10">
        <v>102.57</v>
      </c>
      <c r="Z3" s="10">
        <v>100.57</v>
      </c>
      <c r="AA3" s="10">
        <v>102.55</v>
      </c>
      <c r="AB3" s="95">
        <v>5832100</v>
      </c>
      <c r="AC3" s="10">
        <v>102.55</v>
      </c>
      <c r="AD3" s="2">
        <f t="shared" ref="AD3:AD66" si="0">Y3-Z3</f>
        <v>2</v>
      </c>
      <c r="AE3" s="138">
        <f t="shared" ref="AE3:AE66" si="1">AC3/AC4-1</f>
        <v>2.0702697322583896E-2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102.73</v>
      </c>
      <c r="W4" s="133">
        <v>42550</v>
      </c>
      <c r="X4" s="10">
        <v>99.98</v>
      </c>
      <c r="Y4" s="10">
        <v>100.7</v>
      </c>
      <c r="Z4" s="10">
        <v>99.46</v>
      </c>
      <c r="AA4" s="10">
        <v>100.47</v>
      </c>
      <c r="AB4" s="95">
        <v>4724400</v>
      </c>
      <c r="AC4" s="10">
        <v>100.47</v>
      </c>
      <c r="AD4" s="2">
        <f t="shared" si="0"/>
        <v>1.2400000000000091</v>
      </c>
      <c r="AE4" s="138">
        <f t="shared" si="1"/>
        <v>1.4541048167222126E-2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42549</v>
      </c>
      <c r="X5" s="10">
        <v>98.15</v>
      </c>
      <c r="Y5" s="10">
        <v>99.12</v>
      </c>
      <c r="Z5" s="10">
        <v>97.93</v>
      </c>
      <c r="AA5" s="10">
        <v>99.03</v>
      </c>
      <c r="AB5" s="95">
        <v>5530000</v>
      </c>
      <c r="AC5" s="10">
        <v>99.03</v>
      </c>
      <c r="AD5" s="2">
        <f t="shared" si="0"/>
        <v>1.1899999999999977</v>
      </c>
      <c r="AE5" s="138">
        <f t="shared" si="1"/>
        <v>1.8722353667318226E-2</v>
      </c>
    </row>
    <row r="6" spans="1:31" x14ac:dyDescent="0.25">
      <c r="O6" s="11" t="s">
        <v>64</v>
      </c>
      <c r="Q6" s="2">
        <f>Q3*Q2</f>
        <v>0</v>
      </c>
      <c r="W6" s="133">
        <v>42548</v>
      </c>
      <c r="X6" s="10">
        <v>98</v>
      </c>
      <c r="Y6" s="10">
        <v>98.21</v>
      </c>
      <c r="Z6" s="10">
        <v>96.89</v>
      </c>
      <c r="AA6" s="10">
        <v>97.21</v>
      </c>
      <c r="AB6" s="95">
        <v>6236500</v>
      </c>
      <c r="AC6" s="10">
        <v>97.21</v>
      </c>
      <c r="AD6" s="2">
        <f t="shared" si="0"/>
        <v>1.3199999999999932</v>
      </c>
      <c r="AE6" s="138">
        <f t="shared" si="1"/>
        <v>-1.6988573162099341E-2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42545</v>
      </c>
      <c r="X7" s="10">
        <v>99.42</v>
      </c>
      <c r="Y7" s="10">
        <v>100.41</v>
      </c>
      <c r="Z7" s="10">
        <v>98.76</v>
      </c>
      <c r="AA7" s="10">
        <v>98.89</v>
      </c>
      <c r="AB7" s="95">
        <v>7149900</v>
      </c>
      <c r="AC7" s="10">
        <v>98.89</v>
      </c>
      <c r="AD7" s="2">
        <f t="shared" si="0"/>
        <v>1.6499999999999915</v>
      </c>
      <c r="AE7" s="138">
        <f t="shared" si="1"/>
        <v>-3.3616730186651012E-2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42544</v>
      </c>
      <c r="X8" s="10">
        <v>102.5</v>
      </c>
      <c r="Y8" s="10">
        <v>102.5</v>
      </c>
      <c r="Z8" s="10">
        <v>101.73</v>
      </c>
      <c r="AA8" s="10">
        <v>102.33</v>
      </c>
      <c r="AB8" s="95">
        <v>3060500</v>
      </c>
      <c r="AC8" s="10">
        <v>102.33</v>
      </c>
      <c r="AD8" s="2">
        <f t="shared" si="0"/>
        <v>0.76999999999999602</v>
      </c>
      <c r="AE8" s="138">
        <f t="shared" si="1"/>
        <v>9.6694622594968305E-3</v>
      </c>
    </row>
    <row r="9" spans="1:31" x14ac:dyDescent="0.25">
      <c r="O9" s="11" t="s">
        <v>253</v>
      </c>
      <c r="Q9" s="138">
        <f>IF(Q2=0, 0, Q8/Q6)</f>
        <v>0</v>
      </c>
      <c r="W9" s="133">
        <v>42543</v>
      </c>
      <c r="X9" s="10">
        <v>101.77</v>
      </c>
      <c r="Y9" s="10">
        <v>101.97</v>
      </c>
      <c r="Z9" s="10">
        <v>101.1</v>
      </c>
      <c r="AA9" s="10">
        <v>101.35</v>
      </c>
      <c r="AB9" s="95">
        <v>2634500</v>
      </c>
      <c r="AC9" s="10">
        <v>101.35</v>
      </c>
      <c r="AD9" s="2">
        <f t="shared" si="0"/>
        <v>0.87000000000000455</v>
      </c>
      <c r="AE9" s="138">
        <f t="shared" si="1"/>
        <v>-2.165993895835383E-3</v>
      </c>
    </row>
    <row r="10" spans="1:31" x14ac:dyDescent="0.25">
      <c r="O10" s="11" t="s">
        <v>252</v>
      </c>
      <c r="P10" s="34"/>
      <c r="Q10" s="2">
        <f>M27</f>
        <v>114.84999999999991</v>
      </c>
      <c r="W10" s="133">
        <v>42542</v>
      </c>
      <c r="X10" s="10">
        <v>101.99</v>
      </c>
      <c r="Y10" s="10">
        <v>102.1</v>
      </c>
      <c r="Z10" s="10">
        <v>101.4</v>
      </c>
      <c r="AA10" s="10">
        <v>101.57</v>
      </c>
      <c r="AB10" s="95">
        <v>3318900</v>
      </c>
      <c r="AC10" s="10">
        <v>101.57</v>
      </c>
      <c r="AD10" s="2">
        <f t="shared" si="0"/>
        <v>0.69999999999998863</v>
      </c>
      <c r="AE10" s="138">
        <f t="shared" si="1"/>
        <v>-1.2782694198624212E-3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2.6700000000000002E-2</v>
      </c>
      <c r="W11" s="133">
        <v>42541</v>
      </c>
      <c r="X11" s="10">
        <v>102.02</v>
      </c>
      <c r="Y11" s="10">
        <v>102.86</v>
      </c>
      <c r="Z11" s="10">
        <v>101.66</v>
      </c>
      <c r="AA11" s="10">
        <v>101.7</v>
      </c>
      <c r="AB11" s="95">
        <v>4447900</v>
      </c>
      <c r="AC11" s="10">
        <v>101.7</v>
      </c>
      <c r="AD11" s="2">
        <f t="shared" si="0"/>
        <v>1.2000000000000028</v>
      </c>
      <c r="AE11" s="138">
        <f t="shared" si="1"/>
        <v>4.9407114624506754E-3</v>
      </c>
    </row>
    <row r="12" spans="1:31" x14ac:dyDescent="0.25">
      <c r="W12" s="133">
        <v>42538</v>
      </c>
      <c r="X12" s="10">
        <v>100.85</v>
      </c>
      <c r="Y12" s="10">
        <v>101.69</v>
      </c>
      <c r="Z12" s="10">
        <v>100.33</v>
      </c>
      <c r="AA12" s="10">
        <v>101.2</v>
      </c>
      <c r="AB12" s="95">
        <v>5564500</v>
      </c>
      <c r="AC12" s="10">
        <v>101.2</v>
      </c>
      <c r="AD12" s="2">
        <f t="shared" si="0"/>
        <v>1.3599999999999994</v>
      </c>
      <c r="AE12" s="138">
        <f t="shared" si="1"/>
        <v>7.9113924050622231E-4</v>
      </c>
    </row>
    <row r="13" spans="1:31" x14ac:dyDescent="0.25">
      <c r="W13" s="133">
        <v>42537</v>
      </c>
      <c r="X13" s="10">
        <v>100.29</v>
      </c>
      <c r="Y13" s="10">
        <v>101.54</v>
      </c>
      <c r="Z13" s="10">
        <v>99.35</v>
      </c>
      <c r="AA13" s="10">
        <v>101.12</v>
      </c>
      <c r="AB13" s="95">
        <v>4549900</v>
      </c>
      <c r="AC13" s="10">
        <v>101.12</v>
      </c>
      <c r="AD13" s="2">
        <f t="shared" si="0"/>
        <v>2.1900000000000119</v>
      </c>
      <c r="AE13" s="138">
        <f t="shared" si="1"/>
        <v>5.7688482196140978E-3</v>
      </c>
    </row>
    <row r="14" spans="1:31" x14ac:dyDescent="0.25">
      <c r="W14" s="133">
        <v>42536</v>
      </c>
      <c r="X14" s="10">
        <v>101.5</v>
      </c>
      <c r="Y14" s="10">
        <v>101.74</v>
      </c>
      <c r="Z14" s="10">
        <v>100.54</v>
      </c>
      <c r="AA14" s="10">
        <v>100.54</v>
      </c>
      <c r="AB14" s="95">
        <v>4474200</v>
      </c>
      <c r="AC14" s="10">
        <v>100.54</v>
      </c>
      <c r="AD14" s="2">
        <f t="shared" si="0"/>
        <v>1.1999999999999886</v>
      </c>
      <c r="AE14" s="138">
        <f t="shared" si="1"/>
        <v>-6.4235596402806294E-3</v>
      </c>
    </row>
    <row r="15" spans="1:31" x14ac:dyDescent="0.25">
      <c r="W15" s="133">
        <v>42535</v>
      </c>
      <c r="X15" s="10">
        <v>101.21</v>
      </c>
      <c r="Y15" s="10">
        <v>101.91</v>
      </c>
      <c r="Z15" s="10">
        <v>100.51</v>
      </c>
      <c r="AA15" s="10">
        <v>101.19</v>
      </c>
      <c r="AB15" s="95">
        <v>3705200</v>
      </c>
      <c r="AC15" s="10">
        <v>101.19</v>
      </c>
      <c r="AD15" s="2">
        <f t="shared" si="0"/>
        <v>1.3999999999999915</v>
      </c>
      <c r="AE15" s="138">
        <f t="shared" si="1"/>
        <v>-1.9760893192366513E-4</v>
      </c>
    </row>
    <row r="16" spans="1:31" x14ac:dyDescent="0.25">
      <c r="W16" s="133">
        <v>42534</v>
      </c>
      <c r="X16" s="10">
        <v>101.98</v>
      </c>
      <c r="Y16" s="10">
        <v>102.4</v>
      </c>
      <c r="Z16" s="10">
        <v>101.19</v>
      </c>
      <c r="AA16" s="10">
        <v>101.21</v>
      </c>
      <c r="AB16" s="95">
        <v>4483500</v>
      </c>
      <c r="AC16" s="10">
        <v>101.21</v>
      </c>
      <c r="AD16" s="2">
        <f t="shared" si="0"/>
        <v>1.210000000000008</v>
      </c>
      <c r="AE16" s="138">
        <f t="shared" si="1"/>
        <v>-7.7450980392157476E-3</v>
      </c>
    </row>
    <row r="17" spans="1:31" x14ac:dyDescent="0.25">
      <c r="W17" s="133">
        <v>42531</v>
      </c>
      <c r="X17" s="10">
        <v>101.55</v>
      </c>
      <c r="Y17" s="10">
        <v>102.39</v>
      </c>
      <c r="Z17" s="10">
        <v>101.21</v>
      </c>
      <c r="AA17" s="10">
        <v>102</v>
      </c>
      <c r="AB17" s="95">
        <v>3596300</v>
      </c>
      <c r="AC17" s="10">
        <v>102</v>
      </c>
      <c r="AD17" s="2">
        <f t="shared" si="0"/>
        <v>1.1800000000000068</v>
      </c>
      <c r="AE17" s="138">
        <f t="shared" si="1"/>
        <v>-3.1274433150898506E-3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42530</v>
      </c>
      <c r="X18" s="10">
        <v>101.57</v>
      </c>
      <c r="Y18" s="10">
        <v>102.35</v>
      </c>
      <c r="Z18" s="10">
        <v>101.49</v>
      </c>
      <c r="AA18" s="10">
        <v>102.32</v>
      </c>
      <c r="AB18" s="95">
        <v>3608400</v>
      </c>
      <c r="AC18" s="10">
        <v>102.32</v>
      </c>
      <c r="AD18" s="2">
        <f t="shared" si="0"/>
        <v>0.85999999999999943</v>
      </c>
      <c r="AE18" s="138">
        <f t="shared" si="1"/>
        <v>2.4492995003428941E-3</v>
      </c>
    </row>
    <row r="19" spans="1:31" x14ac:dyDescent="0.25">
      <c r="W19" s="133">
        <v>42529</v>
      </c>
      <c r="X19" s="10">
        <v>101.45</v>
      </c>
      <c r="Y19" s="10">
        <v>102.12</v>
      </c>
      <c r="Z19" s="10">
        <v>101.38</v>
      </c>
      <c r="AA19" s="10">
        <v>102.07</v>
      </c>
      <c r="AB19" s="95">
        <v>2566800</v>
      </c>
      <c r="AC19" s="10">
        <v>102.07</v>
      </c>
      <c r="AD19" s="2">
        <f t="shared" si="0"/>
        <v>0.74000000000000909</v>
      </c>
      <c r="AE19" s="138">
        <f t="shared" si="1"/>
        <v>6.1113849186791303E-3</v>
      </c>
    </row>
    <row r="20" spans="1:31" x14ac:dyDescent="0.25">
      <c r="W20" s="133">
        <v>42528</v>
      </c>
      <c r="X20" s="10">
        <v>101.78</v>
      </c>
      <c r="Y20" s="10">
        <v>102.4</v>
      </c>
      <c r="Z20" s="10">
        <v>101.45</v>
      </c>
      <c r="AA20" s="10">
        <v>101.45</v>
      </c>
      <c r="AB20" s="95">
        <v>2538500</v>
      </c>
      <c r="AC20" s="10">
        <v>101.45</v>
      </c>
      <c r="AD20" s="2">
        <f t="shared" si="0"/>
        <v>0.95000000000000284</v>
      </c>
      <c r="AE20" s="138">
        <f t="shared" si="1"/>
        <v>8.8792423046579749E-4</v>
      </c>
    </row>
    <row r="21" spans="1:31" x14ac:dyDescent="0.25">
      <c r="W21" s="133">
        <v>42527</v>
      </c>
      <c r="X21" s="10">
        <v>100.74</v>
      </c>
      <c r="Y21" s="10">
        <v>101.57</v>
      </c>
      <c r="Z21" s="10">
        <v>100.51</v>
      </c>
      <c r="AA21" s="10">
        <v>101.36</v>
      </c>
      <c r="AB21" s="95">
        <v>3769200</v>
      </c>
      <c r="AC21" s="10">
        <v>101.36</v>
      </c>
      <c r="AD21" s="2">
        <f t="shared" si="0"/>
        <v>1.0599999999999881</v>
      </c>
      <c r="AE21" s="138">
        <f t="shared" si="1"/>
        <v>9.260181220750674E-3</v>
      </c>
    </row>
    <row r="22" spans="1:31" x14ac:dyDescent="0.25">
      <c r="W22" s="133">
        <v>42524</v>
      </c>
      <c r="X22" s="10">
        <v>100.75</v>
      </c>
      <c r="Y22" s="10">
        <v>100.78</v>
      </c>
      <c r="Z22" s="10">
        <v>99.89</v>
      </c>
      <c r="AA22" s="10">
        <v>100.43</v>
      </c>
      <c r="AB22" s="95">
        <v>2249700</v>
      </c>
      <c r="AC22" s="10">
        <v>100.43</v>
      </c>
      <c r="AD22" s="2">
        <f t="shared" si="0"/>
        <v>0.89000000000000057</v>
      </c>
      <c r="AE22" s="138">
        <f t="shared" si="1"/>
        <v>-3.5717829149717328E-3</v>
      </c>
    </row>
    <row r="23" spans="1:31" x14ac:dyDescent="0.25">
      <c r="W23" s="133">
        <v>42523</v>
      </c>
      <c r="X23" s="10">
        <v>100.25</v>
      </c>
      <c r="Y23" s="10">
        <v>100.81</v>
      </c>
      <c r="Z23" s="10">
        <v>100.07</v>
      </c>
      <c r="AA23" s="10">
        <v>100.79</v>
      </c>
      <c r="AB23" s="95">
        <v>2468500</v>
      </c>
      <c r="AC23" s="10">
        <v>100.79</v>
      </c>
      <c r="AD23" s="2">
        <f t="shared" si="0"/>
        <v>0.74000000000000909</v>
      </c>
      <c r="AE23" s="138">
        <f t="shared" si="1"/>
        <v>4.3846537120080242E-3</v>
      </c>
    </row>
    <row r="24" spans="1:31" x14ac:dyDescent="0.25">
      <c r="W24" s="133">
        <v>42522</v>
      </c>
      <c r="X24" s="10">
        <v>100.09</v>
      </c>
      <c r="Y24" s="10">
        <v>100.5</v>
      </c>
      <c r="Z24" s="10">
        <v>98.75</v>
      </c>
      <c r="AA24" s="10">
        <v>100.35</v>
      </c>
      <c r="AB24" s="95">
        <v>2805700</v>
      </c>
      <c r="AC24" s="10">
        <v>100.35</v>
      </c>
      <c r="AD24" s="2">
        <f t="shared" si="0"/>
        <v>1.75</v>
      </c>
      <c r="AE24" s="138">
        <f t="shared" si="1"/>
        <v>-2.2867369258302572E-3</v>
      </c>
    </row>
    <row r="25" spans="1:31" x14ac:dyDescent="0.25">
      <c r="W25" s="133">
        <v>42521</v>
      </c>
      <c r="X25" s="10">
        <v>100.77</v>
      </c>
      <c r="Y25" s="10">
        <v>101.2</v>
      </c>
      <c r="Z25" s="10">
        <v>100.35</v>
      </c>
      <c r="AA25" s="10">
        <v>100.58</v>
      </c>
      <c r="AB25" s="95">
        <v>4873700</v>
      </c>
      <c r="AC25" s="10">
        <v>100.58</v>
      </c>
      <c r="AD25" s="2">
        <f t="shared" si="0"/>
        <v>0.85000000000000853</v>
      </c>
      <c r="AE25" s="138">
        <f t="shared" si="1"/>
        <v>-1.7864231838031763E-3</v>
      </c>
    </row>
    <row r="26" spans="1:31" x14ac:dyDescent="0.25">
      <c r="W26" s="133">
        <v>42517</v>
      </c>
      <c r="X26" s="10">
        <v>100.49</v>
      </c>
      <c r="Y26" s="10">
        <v>100.77</v>
      </c>
      <c r="Z26" s="10">
        <v>100.09</v>
      </c>
      <c r="AA26" s="10">
        <v>100.76</v>
      </c>
      <c r="AB26" s="95">
        <v>2611300</v>
      </c>
      <c r="AC26" s="10">
        <v>100.76</v>
      </c>
      <c r="AD26" s="2">
        <f t="shared" si="0"/>
        <v>0.67999999999999261</v>
      </c>
      <c r="AE26" s="138">
        <f t="shared" si="1"/>
        <v>3.4857085947614941E-3</v>
      </c>
    </row>
    <row r="27" spans="1:31" x14ac:dyDescent="0.25">
      <c r="L27" t="s">
        <v>252</v>
      </c>
      <c r="M27" s="2">
        <f>M35+K35-F35</f>
        <v>114.84999999999991</v>
      </c>
      <c r="W27" s="133">
        <v>42516</v>
      </c>
      <c r="X27" s="10">
        <v>100.44</v>
      </c>
      <c r="Y27" s="10">
        <v>101</v>
      </c>
      <c r="Z27" s="10">
        <v>100.29</v>
      </c>
      <c r="AA27" s="10">
        <v>100.41</v>
      </c>
      <c r="AB27" s="95">
        <v>2486900</v>
      </c>
      <c r="AC27" s="10">
        <v>100.41</v>
      </c>
      <c r="AD27" s="2">
        <f t="shared" si="0"/>
        <v>0.70999999999999375</v>
      </c>
      <c r="AE27" s="138">
        <f t="shared" si="1"/>
        <v>8.9712918660289631E-4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42515</v>
      </c>
      <c r="X28" s="10">
        <v>100.29</v>
      </c>
      <c r="Y28" s="10">
        <v>100.94</v>
      </c>
      <c r="Z28" s="10">
        <v>100.29</v>
      </c>
      <c r="AA28" s="10">
        <v>100.32</v>
      </c>
      <c r="AB28" s="95">
        <v>2354200</v>
      </c>
      <c r="AC28" s="10">
        <v>100.32</v>
      </c>
      <c r="AD28" s="2">
        <f t="shared" si="0"/>
        <v>0.64999999999999147</v>
      </c>
      <c r="AE28" s="138">
        <f t="shared" si="1"/>
        <v>4.1036933239915196E-3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42514</v>
      </c>
      <c r="X29" s="10">
        <v>99.49</v>
      </c>
      <c r="Y29" s="10">
        <v>100.36</v>
      </c>
      <c r="Z29" s="10">
        <v>99.42</v>
      </c>
      <c r="AA29" s="10">
        <v>99.91</v>
      </c>
      <c r="AB29" s="95">
        <v>2953700</v>
      </c>
      <c r="AC29" s="10">
        <v>99.91</v>
      </c>
      <c r="AD29" s="2">
        <f t="shared" si="0"/>
        <v>0.93999999999999773</v>
      </c>
      <c r="AE29" s="138">
        <f t="shared" si="1"/>
        <v>1.0212335692618701E-2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42513</v>
      </c>
      <c r="X30" s="10">
        <v>98.95</v>
      </c>
      <c r="Y30" s="10">
        <v>99.07</v>
      </c>
      <c r="Z30" s="10">
        <v>98.27</v>
      </c>
      <c r="AA30" s="10">
        <v>98.9</v>
      </c>
      <c r="AB30" s="95">
        <v>2641700</v>
      </c>
      <c r="AC30" s="10">
        <v>98.9</v>
      </c>
      <c r="AD30" s="2">
        <f t="shared" si="0"/>
        <v>0.79999999999999716</v>
      </c>
      <c r="AE30" s="138">
        <f t="shared" si="1"/>
        <v>-2.0181634712410634E-3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42510</v>
      </c>
      <c r="X31" s="10">
        <v>99.15</v>
      </c>
      <c r="Y31" s="10">
        <v>99.89</v>
      </c>
      <c r="Z31" s="10">
        <v>98.67</v>
      </c>
      <c r="AA31" s="10">
        <v>99.1</v>
      </c>
      <c r="AB31" s="95">
        <v>4288800</v>
      </c>
      <c r="AC31" s="10">
        <v>99.1</v>
      </c>
      <c r="AD31" s="2">
        <f t="shared" si="0"/>
        <v>1.2199999999999989</v>
      </c>
      <c r="AE31" s="138">
        <f t="shared" si="1"/>
        <v>5.9892396710992113E-3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42509</v>
      </c>
      <c r="X32" s="10">
        <v>98.67</v>
      </c>
      <c r="Y32" s="10">
        <v>98.94</v>
      </c>
      <c r="Z32" s="10">
        <v>97.94</v>
      </c>
      <c r="AA32" s="10">
        <v>98.51</v>
      </c>
      <c r="AB32" s="95">
        <v>3138900</v>
      </c>
      <c r="AC32" s="10">
        <v>98.51</v>
      </c>
      <c r="AD32" s="2">
        <f t="shared" si="0"/>
        <v>1</v>
      </c>
      <c r="AE32" s="138">
        <f t="shared" si="1"/>
        <v>-7.8557760096686913E-3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42508</v>
      </c>
      <c r="X33" s="10">
        <v>99.45</v>
      </c>
      <c r="Y33" s="10">
        <v>100.5</v>
      </c>
      <c r="Z33" s="10">
        <v>98.79</v>
      </c>
      <c r="AA33" s="10">
        <v>99.29</v>
      </c>
      <c r="AB33" s="95">
        <v>3340400</v>
      </c>
      <c r="AC33" s="10">
        <v>99.29</v>
      </c>
      <c r="AD33" s="2">
        <f t="shared" si="0"/>
        <v>1.7099999999999937</v>
      </c>
      <c r="AE33" s="138" t="e">
        <f t="shared" si="1"/>
        <v>#DIV/0!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42508</v>
      </c>
      <c r="X34" s="10" t="s">
        <v>259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42507</v>
      </c>
      <c r="X35" s="10">
        <v>101.66</v>
      </c>
      <c r="Y35" s="10">
        <v>101.94</v>
      </c>
      <c r="Z35" s="10">
        <v>99.74</v>
      </c>
      <c r="AA35" s="10">
        <v>100.06</v>
      </c>
      <c r="AB35" s="95">
        <v>4191000</v>
      </c>
      <c r="AC35" s="10">
        <v>99.4</v>
      </c>
      <c r="AD35" s="2">
        <f t="shared" si="0"/>
        <v>2.2000000000000028</v>
      </c>
      <c r="AE35" s="138">
        <f t="shared" si="1"/>
        <v>-1.730103806228378E-2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42506</v>
      </c>
      <c r="X36" s="10">
        <v>100.05</v>
      </c>
      <c r="Y36" s="10">
        <v>102.08</v>
      </c>
      <c r="Z36" s="10">
        <v>100.05</v>
      </c>
      <c r="AA36" s="10">
        <v>101.82</v>
      </c>
      <c r="AB36" s="95">
        <v>3469400</v>
      </c>
      <c r="AC36" s="10">
        <v>101.15</v>
      </c>
      <c r="AD36" s="2">
        <f t="shared" si="0"/>
        <v>2.0300000000000011</v>
      </c>
      <c r="AE36" s="138">
        <f t="shared" si="1"/>
        <v>1.5460295151089376E-2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42503</v>
      </c>
      <c r="X37" s="10">
        <v>101.24</v>
      </c>
      <c r="Y37" s="10">
        <v>101.72</v>
      </c>
      <c r="Z37" s="10">
        <v>99.96</v>
      </c>
      <c r="AA37" s="10">
        <v>100.27</v>
      </c>
      <c r="AB37" s="95">
        <v>3280500</v>
      </c>
      <c r="AC37" s="10">
        <v>99.61</v>
      </c>
      <c r="AD37" s="2">
        <f t="shared" si="0"/>
        <v>1.7600000000000051</v>
      </c>
      <c r="AE37" s="138">
        <f t="shared" si="1"/>
        <v>-1.1707510665740717E-2</v>
      </c>
    </row>
    <row r="38" spans="1:31" x14ac:dyDescent="0.25">
      <c r="W38" s="133">
        <v>42502</v>
      </c>
      <c r="X38" s="10">
        <v>101.78</v>
      </c>
      <c r="Y38" s="10">
        <v>102.28</v>
      </c>
      <c r="Z38" s="10">
        <v>101.15</v>
      </c>
      <c r="AA38" s="10">
        <v>101.46</v>
      </c>
      <c r="AB38" s="95">
        <v>2866700</v>
      </c>
      <c r="AC38" s="10">
        <v>100.79</v>
      </c>
      <c r="AD38" s="2">
        <f t="shared" si="0"/>
        <v>1.1299999999999955</v>
      </c>
      <c r="AE38" s="138">
        <f t="shared" si="1"/>
        <v>-1.3870999702764175E-3</v>
      </c>
    </row>
    <row r="39" spans="1:31" ht="20.25" thickBot="1" x14ac:dyDescent="0.35">
      <c r="P39" s="495" t="s">
        <v>78</v>
      </c>
      <c r="Q39" s="495"/>
      <c r="W39" s="133">
        <v>42501</v>
      </c>
      <c r="X39" s="10">
        <v>102.55</v>
      </c>
      <c r="Y39" s="10">
        <v>102.68</v>
      </c>
      <c r="Z39" s="10">
        <v>101.44</v>
      </c>
      <c r="AA39" s="10">
        <v>101.6</v>
      </c>
      <c r="AB39" s="95">
        <v>2795900</v>
      </c>
      <c r="AC39" s="10">
        <v>100.93</v>
      </c>
      <c r="AD39" s="2">
        <f t="shared" si="0"/>
        <v>1.2400000000000091</v>
      </c>
      <c r="AE39" s="138">
        <f t="shared" si="1"/>
        <v>-5.517785003448461E-3</v>
      </c>
    </row>
    <row r="40" spans="1:31" ht="15.75" thickTop="1" x14ac:dyDescent="0.25">
      <c r="O40" s="2"/>
      <c r="P40" s="83">
        <v>1.1000000000000001</v>
      </c>
      <c r="Q40" s="83">
        <f>P40*$Q$4</f>
        <v>113.00300000000001</v>
      </c>
      <c r="W40" s="133">
        <v>42500</v>
      </c>
      <c r="X40" s="10">
        <v>100.3</v>
      </c>
      <c r="Y40" s="10">
        <v>102.42</v>
      </c>
      <c r="Z40" s="10">
        <v>100.2</v>
      </c>
      <c r="AA40" s="10">
        <v>102.16</v>
      </c>
      <c r="AB40" s="95">
        <v>3672000</v>
      </c>
      <c r="AC40" s="10">
        <v>101.49</v>
      </c>
      <c r="AD40" s="2">
        <f t="shared" si="0"/>
        <v>2.2199999999999989</v>
      </c>
      <c r="AE40" s="138">
        <f t="shared" si="1"/>
        <v>2.0718093130845716E-2</v>
      </c>
    </row>
    <row r="41" spans="1:31" x14ac:dyDescent="0.25">
      <c r="O41" s="2"/>
      <c r="P41" s="83">
        <v>1.0900000000000001</v>
      </c>
      <c r="Q41" s="83">
        <f t="shared" ref="Q41:Q60" si="2">P41*$Q$4</f>
        <v>111.97570000000002</v>
      </c>
      <c r="W41" s="133">
        <v>42499</v>
      </c>
      <c r="X41" s="10">
        <v>100.33</v>
      </c>
      <c r="Y41" s="10">
        <v>101.37</v>
      </c>
      <c r="Z41" s="10">
        <v>99.98</v>
      </c>
      <c r="AA41" s="10">
        <v>100.09</v>
      </c>
      <c r="AB41" s="95">
        <v>3834200</v>
      </c>
      <c r="AC41" s="10">
        <v>99.43</v>
      </c>
      <c r="AD41" s="2">
        <f t="shared" si="0"/>
        <v>1.3900000000000006</v>
      </c>
      <c r="AE41" s="138">
        <f t="shared" si="1"/>
        <v>-1.0154305624688886E-2</v>
      </c>
    </row>
    <row r="42" spans="1:31" ht="20.25" thickBot="1" x14ac:dyDescent="0.35">
      <c r="O42" s="2"/>
      <c r="P42" s="83">
        <v>1.08</v>
      </c>
      <c r="Q42" s="83">
        <f t="shared" si="2"/>
        <v>110.94840000000001</v>
      </c>
      <c r="T42" s="91" t="s">
        <v>113</v>
      </c>
      <c r="W42" s="133">
        <v>42496</v>
      </c>
      <c r="X42" s="10">
        <v>100.26</v>
      </c>
      <c r="Y42" s="10">
        <v>101.29</v>
      </c>
      <c r="Z42" s="10">
        <v>99.81</v>
      </c>
      <c r="AA42" s="10">
        <v>101.12</v>
      </c>
      <c r="AB42" s="95">
        <v>3745500</v>
      </c>
      <c r="AC42" s="10">
        <v>100.45</v>
      </c>
      <c r="AD42" s="2">
        <f t="shared" si="0"/>
        <v>1.480000000000004</v>
      </c>
      <c r="AE42" s="138">
        <f t="shared" si="1"/>
        <v>8.2304526748973039E-3</v>
      </c>
    </row>
    <row r="43" spans="1:31" ht="15.75" thickTop="1" x14ac:dyDescent="0.25">
      <c r="O43" s="2"/>
      <c r="P43" s="83">
        <v>1.07</v>
      </c>
      <c r="Q43" s="83">
        <f t="shared" si="2"/>
        <v>109.92110000000001</v>
      </c>
      <c r="T43" s="128" t="s">
        <v>98</v>
      </c>
      <c r="U43" s="98">
        <v>102.55</v>
      </c>
      <c r="W43" s="133">
        <v>42495</v>
      </c>
      <c r="X43" s="10">
        <v>101.12</v>
      </c>
      <c r="Y43" s="10">
        <v>101.23</v>
      </c>
      <c r="Z43" s="10">
        <v>99.91</v>
      </c>
      <c r="AA43" s="10">
        <v>100.29</v>
      </c>
      <c r="AB43" s="95">
        <v>3530300</v>
      </c>
      <c r="AC43" s="10">
        <v>99.63</v>
      </c>
      <c r="AD43" s="2">
        <f t="shared" si="0"/>
        <v>1.3200000000000074</v>
      </c>
      <c r="AE43" s="138">
        <f t="shared" si="1"/>
        <v>-3.7996200379962763E-3</v>
      </c>
    </row>
    <row r="44" spans="1:31" x14ac:dyDescent="0.25">
      <c r="O44" s="2"/>
      <c r="P44" s="83">
        <v>1.06</v>
      </c>
      <c r="Q44" s="83">
        <f t="shared" si="2"/>
        <v>108.89380000000001</v>
      </c>
      <c r="T44" s="93" t="s">
        <v>99</v>
      </c>
      <c r="U44" s="88">
        <v>102.48</v>
      </c>
      <c r="W44" s="133">
        <v>42494</v>
      </c>
      <c r="X44" s="10">
        <v>101.39</v>
      </c>
      <c r="Y44" s="10">
        <v>101.78</v>
      </c>
      <c r="Z44" s="10">
        <v>100.23</v>
      </c>
      <c r="AA44" s="10">
        <v>100.67</v>
      </c>
      <c r="AB44" s="95">
        <v>5628300</v>
      </c>
      <c r="AC44" s="10">
        <v>100.01</v>
      </c>
      <c r="AD44" s="2">
        <f t="shared" si="0"/>
        <v>1.5499999999999972</v>
      </c>
      <c r="AE44" s="138">
        <f t="shared" si="1"/>
        <v>-1.4291346343386468E-2</v>
      </c>
    </row>
    <row r="45" spans="1:31" x14ac:dyDescent="0.25">
      <c r="O45" s="2"/>
      <c r="P45" s="83">
        <v>1.05</v>
      </c>
      <c r="Q45" s="83">
        <f t="shared" si="2"/>
        <v>107.8665</v>
      </c>
      <c r="T45" s="93" t="s">
        <v>100</v>
      </c>
      <c r="U45" s="88" t="s">
        <v>464</v>
      </c>
      <c r="W45" s="133">
        <v>42493</v>
      </c>
      <c r="X45" s="10">
        <v>103.46</v>
      </c>
      <c r="Y45" s="10">
        <v>103.87</v>
      </c>
      <c r="Z45" s="10">
        <v>101.87</v>
      </c>
      <c r="AA45" s="10">
        <v>102.13</v>
      </c>
      <c r="AB45" s="95">
        <v>4790600</v>
      </c>
      <c r="AC45" s="10">
        <v>101.46</v>
      </c>
      <c r="AD45" s="2">
        <f t="shared" si="0"/>
        <v>2</v>
      </c>
      <c r="AE45" s="138">
        <f t="shared" si="1"/>
        <v>-2.1412037037037202E-2</v>
      </c>
    </row>
    <row r="46" spans="1:31" x14ac:dyDescent="0.25">
      <c r="O46" s="2"/>
      <c r="P46" s="83">
        <v>1.04</v>
      </c>
      <c r="Q46" s="83">
        <f t="shared" si="2"/>
        <v>106.83920000000001</v>
      </c>
      <c r="T46" s="93" t="s">
        <v>101</v>
      </c>
      <c r="U46" s="88" t="s">
        <v>465</v>
      </c>
      <c r="W46" s="133">
        <v>42492</v>
      </c>
      <c r="X46" s="10">
        <v>103.89</v>
      </c>
      <c r="Y46" s="10">
        <v>104.9</v>
      </c>
      <c r="Z46" s="10">
        <v>103.54</v>
      </c>
      <c r="AA46" s="10">
        <v>104.37</v>
      </c>
      <c r="AB46" s="95">
        <v>4223600</v>
      </c>
      <c r="AC46" s="10">
        <v>103.68</v>
      </c>
      <c r="AD46" s="2">
        <f t="shared" si="0"/>
        <v>1.3599999999999994</v>
      </c>
      <c r="AE46" s="138">
        <f t="shared" si="1"/>
        <v>0</v>
      </c>
    </row>
    <row r="47" spans="1:31" x14ac:dyDescent="0.25">
      <c r="O47" s="2"/>
      <c r="P47" s="83">
        <v>1.03</v>
      </c>
      <c r="Q47" s="83">
        <f t="shared" si="2"/>
        <v>105.81190000000001</v>
      </c>
      <c r="T47" s="93" t="s">
        <v>102</v>
      </c>
      <c r="U47" s="88">
        <v>111.35</v>
      </c>
      <c r="W47" s="133">
        <v>42489</v>
      </c>
      <c r="X47" s="10">
        <v>103.53</v>
      </c>
      <c r="Y47" s="10">
        <v>104.94</v>
      </c>
      <c r="Z47" s="10">
        <v>103.53</v>
      </c>
      <c r="AA47" s="10">
        <v>104.37</v>
      </c>
      <c r="AB47" s="95">
        <v>3054000</v>
      </c>
      <c r="AC47" s="10">
        <v>103.68</v>
      </c>
      <c r="AD47" s="2">
        <f t="shared" si="0"/>
        <v>1.4099999999999966</v>
      </c>
      <c r="AE47" s="138">
        <f t="shared" si="1"/>
        <v>1.3521344407958491E-3</v>
      </c>
    </row>
    <row r="48" spans="1:31" x14ac:dyDescent="0.25">
      <c r="O48" s="2"/>
      <c r="P48" s="83">
        <v>1.02</v>
      </c>
      <c r="Q48" s="83">
        <f t="shared" si="2"/>
        <v>104.78460000000001</v>
      </c>
      <c r="T48" s="93" t="s">
        <v>103</v>
      </c>
      <c r="U48" s="88">
        <v>1.0753600000000001</v>
      </c>
      <c r="W48" s="133">
        <v>42488</v>
      </c>
      <c r="X48" s="10">
        <v>105.15</v>
      </c>
      <c r="Y48" s="10">
        <v>105.59</v>
      </c>
      <c r="Z48" s="10">
        <v>103.69</v>
      </c>
      <c r="AA48" s="10">
        <v>104.23</v>
      </c>
      <c r="AB48" s="95">
        <v>4670400</v>
      </c>
      <c r="AC48" s="10">
        <v>103.54</v>
      </c>
      <c r="AD48" s="2">
        <f t="shared" si="0"/>
        <v>1.9000000000000057</v>
      </c>
      <c r="AE48" s="138">
        <f t="shared" si="1"/>
        <v>-1.5685901701682603E-2</v>
      </c>
    </row>
    <row r="49" spans="15:31" x14ac:dyDescent="0.25">
      <c r="O49" s="2"/>
      <c r="P49" s="83">
        <v>1.01</v>
      </c>
      <c r="Q49" s="83">
        <f t="shared" si="2"/>
        <v>103.7573</v>
      </c>
      <c r="T49" s="93" t="s">
        <v>123</v>
      </c>
      <c r="U49" s="88" t="s">
        <v>224</v>
      </c>
      <c r="W49" s="133">
        <v>42487</v>
      </c>
      <c r="X49" s="10">
        <v>106.32</v>
      </c>
      <c r="Y49" s="10">
        <v>107.07</v>
      </c>
      <c r="Z49" s="10">
        <v>104.88</v>
      </c>
      <c r="AA49" s="10">
        <v>105.89</v>
      </c>
      <c r="AB49" s="95">
        <v>6338700</v>
      </c>
      <c r="AC49" s="10">
        <v>105.19</v>
      </c>
      <c r="AD49" s="2">
        <f t="shared" si="0"/>
        <v>2.1899999999999977</v>
      </c>
      <c r="AE49" s="138">
        <f t="shared" si="1"/>
        <v>1.0373643261934573E-2</v>
      </c>
    </row>
    <row r="50" spans="15:31" x14ac:dyDescent="0.25">
      <c r="O50" s="2"/>
      <c r="P50" s="83">
        <v>1</v>
      </c>
      <c r="Q50" s="83">
        <f t="shared" si="2"/>
        <v>102.73</v>
      </c>
      <c r="T50" s="93"/>
      <c r="U50" s="88"/>
      <c r="W50" s="133">
        <v>42486</v>
      </c>
      <c r="X50" s="10">
        <v>105.45</v>
      </c>
      <c r="Y50" s="10">
        <v>105.77</v>
      </c>
      <c r="Z50" s="10">
        <v>103.62</v>
      </c>
      <c r="AA50" s="10">
        <v>104.8</v>
      </c>
      <c r="AB50" s="95">
        <v>5515000</v>
      </c>
      <c r="AC50" s="10">
        <v>104.11</v>
      </c>
      <c r="AD50" s="2">
        <f t="shared" si="0"/>
        <v>2.1499999999999915</v>
      </c>
      <c r="AE50" s="138">
        <f t="shared" si="1"/>
        <v>-3.8273849392402859E-3</v>
      </c>
    </row>
    <row r="51" spans="15:31" x14ac:dyDescent="0.25">
      <c r="O51" s="2"/>
      <c r="P51" s="83">
        <v>0.99</v>
      </c>
      <c r="Q51" s="83">
        <f t="shared" si="2"/>
        <v>101.70270000000001</v>
      </c>
      <c r="T51" s="93" t="s">
        <v>105</v>
      </c>
      <c r="U51" s="88" t="s">
        <v>466</v>
      </c>
      <c r="W51" s="133">
        <v>42485</v>
      </c>
      <c r="X51" s="10">
        <v>105.19</v>
      </c>
      <c r="Y51" s="10">
        <v>105.2</v>
      </c>
      <c r="Z51" s="10">
        <v>104.28</v>
      </c>
      <c r="AA51" s="10">
        <v>105.2</v>
      </c>
      <c r="AB51" s="95">
        <v>2768000</v>
      </c>
      <c r="AC51" s="10">
        <v>104.51</v>
      </c>
      <c r="AD51" s="2">
        <f t="shared" si="0"/>
        <v>0.92000000000000171</v>
      </c>
      <c r="AE51" s="138">
        <f t="shared" si="1"/>
        <v>-4.6666666666665968E-3</v>
      </c>
    </row>
    <row r="52" spans="15:31" x14ac:dyDescent="0.25">
      <c r="O52" s="2"/>
      <c r="P52" s="83">
        <v>0.98</v>
      </c>
      <c r="Q52" s="83">
        <f t="shared" si="2"/>
        <v>100.6754</v>
      </c>
      <c r="T52" s="93" t="s">
        <v>106</v>
      </c>
      <c r="U52" s="88" t="s">
        <v>338</v>
      </c>
      <c r="W52" s="133">
        <v>42482</v>
      </c>
      <c r="X52" s="10">
        <v>105.73</v>
      </c>
      <c r="Y52" s="10">
        <v>106.31</v>
      </c>
      <c r="Z52" s="10">
        <v>104.93</v>
      </c>
      <c r="AA52" s="10">
        <v>105.7</v>
      </c>
      <c r="AB52" s="95">
        <v>3061900</v>
      </c>
      <c r="AC52" s="10">
        <v>105</v>
      </c>
      <c r="AD52" s="2">
        <f t="shared" si="0"/>
        <v>1.3799999999999955</v>
      </c>
      <c r="AE52" s="138">
        <f t="shared" si="1"/>
        <v>2.5780578630765216E-3</v>
      </c>
    </row>
    <row r="53" spans="15:31" x14ac:dyDescent="0.25">
      <c r="P53" s="83">
        <v>0.97</v>
      </c>
      <c r="Q53" s="83">
        <f t="shared" si="2"/>
        <v>99.648099999999999</v>
      </c>
      <c r="T53" s="93" t="s">
        <v>107</v>
      </c>
      <c r="U53" s="90">
        <v>6578877</v>
      </c>
      <c r="W53" s="133">
        <v>42481</v>
      </c>
      <c r="X53" s="10">
        <v>105.56</v>
      </c>
      <c r="Y53" s="10">
        <v>105.96</v>
      </c>
      <c r="Z53" s="10">
        <v>105.25</v>
      </c>
      <c r="AA53" s="10">
        <v>105.43</v>
      </c>
      <c r="AB53" s="95">
        <v>2628400</v>
      </c>
      <c r="AC53" s="10">
        <v>104.73</v>
      </c>
      <c r="AD53" s="2">
        <f t="shared" si="0"/>
        <v>0.70999999999999375</v>
      </c>
      <c r="AE53" s="138">
        <f t="shared" si="1"/>
        <v>-9.5392540303340656E-4</v>
      </c>
    </row>
    <row r="54" spans="15:31" x14ac:dyDescent="0.25">
      <c r="P54" s="83">
        <v>0.96</v>
      </c>
      <c r="Q54" s="83">
        <f t="shared" si="2"/>
        <v>98.620800000000003</v>
      </c>
      <c r="T54" s="93" t="s">
        <v>110</v>
      </c>
      <c r="U54" s="90">
        <v>3891820</v>
      </c>
      <c r="W54" s="133">
        <v>42480</v>
      </c>
      <c r="X54" s="10">
        <v>105.42</v>
      </c>
      <c r="Y54" s="10">
        <v>106.11</v>
      </c>
      <c r="Z54" s="10">
        <v>105.2</v>
      </c>
      <c r="AA54" s="10">
        <v>105.53</v>
      </c>
      <c r="AB54" s="95">
        <v>3823400</v>
      </c>
      <c r="AC54" s="10">
        <v>104.83</v>
      </c>
      <c r="AD54" s="2">
        <f t="shared" si="0"/>
        <v>0.90999999999999659</v>
      </c>
      <c r="AE54" s="138">
        <f t="shared" si="1"/>
        <v>4.9851404467451399E-3</v>
      </c>
    </row>
    <row r="55" spans="15:31" x14ac:dyDescent="0.25">
      <c r="P55" s="83">
        <v>0.95</v>
      </c>
      <c r="Q55" s="83">
        <f t="shared" si="2"/>
        <v>97.593500000000006</v>
      </c>
      <c r="T55" s="93" t="s">
        <v>108</v>
      </c>
      <c r="U55" s="88" t="s">
        <v>467</v>
      </c>
      <c r="W55" s="133">
        <v>42479</v>
      </c>
      <c r="X55" s="10">
        <v>105.6</v>
      </c>
      <c r="Y55" s="10">
        <v>106.29</v>
      </c>
      <c r="Z55" s="10">
        <v>104.51</v>
      </c>
      <c r="AA55" s="10">
        <v>105</v>
      </c>
      <c r="AB55" s="95">
        <v>3850500</v>
      </c>
      <c r="AC55" s="10">
        <v>104.31</v>
      </c>
      <c r="AD55" s="2">
        <f t="shared" si="0"/>
        <v>1.7800000000000011</v>
      </c>
      <c r="AE55" s="138">
        <f t="shared" si="1"/>
        <v>-1.2447338184603529E-3</v>
      </c>
    </row>
    <row r="56" spans="15:31" x14ac:dyDescent="0.25">
      <c r="P56" s="83">
        <v>0.94</v>
      </c>
      <c r="Q56" s="83">
        <f t="shared" si="2"/>
        <v>96.566199999999995</v>
      </c>
      <c r="T56" s="93" t="s">
        <v>111</v>
      </c>
      <c r="U56" s="88">
        <v>12.04</v>
      </c>
      <c r="W56" s="133">
        <v>42478</v>
      </c>
      <c r="X56" s="10">
        <v>104.63</v>
      </c>
      <c r="Y56" s="10">
        <v>105.34</v>
      </c>
      <c r="Z56" s="10">
        <v>104.03</v>
      </c>
      <c r="AA56" s="10">
        <v>105.13</v>
      </c>
      <c r="AB56" s="95">
        <v>2809100</v>
      </c>
      <c r="AC56" s="10">
        <v>104.44</v>
      </c>
      <c r="AD56" s="2">
        <f t="shared" si="0"/>
        <v>1.3100000000000023</v>
      </c>
      <c r="AE56" s="138">
        <f t="shared" si="1"/>
        <v>5.3908355795149188E-3</v>
      </c>
    </row>
    <row r="57" spans="15:31" x14ac:dyDescent="0.25">
      <c r="P57" s="83">
        <v>0.93</v>
      </c>
      <c r="Q57" s="83">
        <f t="shared" si="2"/>
        <v>95.538900000000012</v>
      </c>
      <c r="T57" s="93" t="s">
        <v>112</v>
      </c>
      <c r="U57" s="88">
        <v>8.5299999999999994</v>
      </c>
      <c r="W57" s="133">
        <v>42475</v>
      </c>
      <c r="X57" s="10">
        <v>104.47</v>
      </c>
      <c r="Y57" s="10">
        <v>105.16</v>
      </c>
      <c r="Z57" s="10">
        <v>104.21</v>
      </c>
      <c r="AA57" s="10">
        <v>104.57</v>
      </c>
      <c r="AB57" s="95">
        <v>3764700</v>
      </c>
      <c r="AC57" s="10">
        <v>103.88</v>
      </c>
      <c r="AD57" s="2">
        <f t="shared" si="0"/>
        <v>0.95000000000000284</v>
      </c>
      <c r="AE57" s="138">
        <f t="shared" si="1"/>
        <v>-1.0577940186556889E-3</v>
      </c>
    </row>
    <row r="58" spans="15:31" x14ac:dyDescent="0.25">
      <c r="P58" s="83">
        <v>0.92</v>
      </c>
      <c r="Q58" s="83">
        <f t="shared" si="2"/>
        <v>94.511600000000001</v>
      </c>
      <c r="T58" s="93" t="s">
        <v>109</v>
      </c>
      <c r="U58" s="88" t="s">
        <v>333</v>
      </c>
      <c r="W58" s="133">
        <v>42474</v>
      </c>
      <c r="X58" s="10">
        <v>105</v>
      </c>
      <c r="Y58" s="10">
        <v>105.43</v>
      </c>
      <c r="Z58" s="10">
        <v>101.25</v>
      </c>
      <c r="AA58" s="10">
        <v>104.68</v>
      </c>
      <c r="AB58" s="95">
        <v>5217300</v>
      </c>
      <c r="AC58" s="10">
        <v>103.99</v>
      </c>
      <c r="AD58" s="2">
        <f t="shared" si="0"/>
        <v>4.1800000000000068</v>
      </c>
      <c r="AE58" s="138">
        <f t="shared" si="1"/>
        <v>6.7359507313313749E-4</v>
      </c>
    </row>
    <row r="59" spans="15:31" x14ac:dyDescent="0.25">
      <c r="P59" s="83">
        <v>0.91</v>
      </c>
      <c r="Q59" s="83">
        <f t="shared" si="2"/>
        <v>93.484300000000005</v>
      </c>
      <c r="W59" s="133">
        <v>42473</v>
      </c>
      <c r="X59" s="10">
        <v>103.63</v>
      </c>
      <c r="Y59" s="10">
        <v>104.75</v>
      </c>
      <c r="Z59" s="10">
        <v>103.61</v>
      </c>
      <c r="AA59" s="10">
        <v>104.61</v>
      </c>
      <c r="AB59" s="95">
        <v>3664500</v>
      </c>
      <c r="AC59" s="10">
        <v>103.92</v>
      </c>
      <c r="AD59" s="2">
        <f t="shared" si="0"/>
        <v>1.1400000000000006</v>
      </c>
      <c r="AE59" s="138">
        <f t="shared" si="1"/>
        <v>1.4843750000000044E-2</v>
      </c>
    </row>
    <row r="60" spans="15:31" x14ac:dyDescent="0.25">
      <c r="P60" s="83">
        <v>0.9</v>
      </c>
      <c r="Q60" s="83">
        <f t="shared" si="2"/>
        <v>92.457000000000008</v>
      </c>
      <c r="W60" s="133">
        <v>42472</v>
      </c>
      <c r="X60" s="10">
        <v>102.29</v>
      </c>
      <c r="Y60" s="10">
        <v>103.48</v>
      </c>
      <c r="Z60" s="10">
        <v>102.29</v>
      </c>
      <c r="AA60" s="10">
        <v>103.08</v>
      </c>
      <c r="AB60" s="95">
        <v>3188700</v>
      </c>
      <c r="AC60" s="10">
        <v>102.4</v>
      </c>
      <c r="AD60" s="2">
        <f t="shared" si="0"/>
        <v>1.1899999999999977</v>
      </c>
      <c r="AE60" s="138">
        <f t="shared" si="1"/>
        <v>9.1652705233074006E-3</v>
      </c>
    </row>
    <row r="61" spans="15:31" x14ac:dyDescent="0.25">
      <c r="W61" s="133">
        <v>42471</v>
      </c>
      <c r="X61" s="10">
        <v>101.58</v>
      </c>
      <c r="Y61" s="10">
        <v>102.93</v>
      </c>
      <c r="Z61" s="10">
        <v>101.11</v>
      </c>
      <c r="AA61" s="10">
        <v>102.14</v>
      </c>
      <c r="AB61" s="95">
        <v>4583500</v>
      </c>
      <c r="AC61" s="10">
        <v>101.47</v>
      </c>
      <c r="AD61" s="2">
        <f t="shared" si="0"/>
        <v>1.8200000000000074</v>
      </c>
      <c r="AE61" s="138">
        <f t="shared" si="1"/>
        <v>8.1470442126179154E-3</v>
      </c>
    </row>
    <row r="62" spans="15:31" x14ac:dyDescent="0.25">
      <c r="W62" s="133">
        <v>42468</v>
      </c>
      <c r="X62" s="10">
        <v>101.44</v>
      </c>
      <c r="Y62" s="10">
        <v>102.35</v>
      </c>
      <c r="Z62" s="10">
        <v>100.96</v>
      </c>
      <c r="AA62" s="10">
        <v>101.32</v>
      </c>
      <c r="AB62" s="95">
        <v>2755500</v>
      </c>
      <c r="AC62" s="10">
        <v>100.65</v>
      </c>
      <c r="AD62" s="2">
        <f t="shared" si="0"/>
        <v>1.3900000000000006</v>
      </c>
      <c r="AE62" s="138">
        <f t="shared" si="1"/>
        <v>4.2905607663141776E-3</v>
      </c>
    </row>
    <row r="63" spans="15:31" x14ac:dyDescent="0.25">
      <c r="W63" s="133">
        <v>42467</v>
      </c>
      <c r="X63" s="10">
        <v>99.9</v>
      </c>
      <c r="Y63" s="10">
        <v>101.41</v>
      </c>
      <c r="Z63" s="10">
        <v>99.67</v>
      </c>
      <c r="AA63" s="10">
        <v>100.89</v>
      </c>
      <c r="AB63" s="95">
        <v>3844700</v>
      </c>
      <c r="AC63" s="10">
        <v>100.22</v>
      </c>
      <c r="AD63" s="2">
        <f t="shared" si="0"/>
        <v>1.7399999999999949</v>
      </c>
      <c r="AE63" s="138">
        <f t="shared" si="1"/>
        <v>5.1148330157457789E-3</v>
      </c>
    </row>
    <row r="64" spans="15:31" x14ac:dyDescent="0.25">
      <c r="W64" s="133">
        <v>42466</v>
      </c>
      <c r="X64" s="10">
        <v>99.59</v>
      </c>
      <c r="Y64" s="10">
        <v>100.54</v>
      </c>
      <c r="Z64" s="10">
        <v>98.42</v>
      </c>
      <c r="AA64" s="10">
        <v>100.37</v>
      </c>
      <c r="AB64" s="95">
        <v>5070400</v>
      </c>
      <c r="AC64" s="10">
        <v>99.71</v>
      </c>
      <c r="AD64" s="2">
        <f t="shared" si="0"/>
        <v>2.1200000000000045</v>
      </c>
      <c r="AE64" s="138">
        <f t="shared" si="1"/>
        <v>5.1411290322580516E-3</v>
      </c>
    </row>
    <row r="65" spans="23:31" x14ac:dyDescent="0.25">
      <c r="W65" s="133">
        <v>42465</v>
      </c>
      <c r="X65" s="10">
        <v>99.75</v>
      </c>
      <c r="Y65" s="10">
        <v>100.35</v>
      </c>
      <c r="Z65" s="10">
        <v>99.34</v>
      </c>
      <c r="AA65" s="10">
        <v>99.86</v>
      </c>
      <c r="AB65" s="95">
        <v>3120400</v>
      </c>
      <c r="AC65" s="10">
        <v>99.2</v>
      </c>
      <c r="AD65" s="2">
        <f t="shared" si="0"/>
        <v>1.0099999999999909</v>
      </c>
      <c r="AE65" s="138">
        <f t="shared" si="1"/>
        <v>-4.1160526051601254E-3</v>
      </c>
    </row>
    <row r="66" spans="23:31" x14ac:dyDescent="0.25">
      <c r="W66" s="133">
        <v>42464</v>
      </c>
      <c r="X66" s="10">
        <v>100.3</v>
      </c>
      <c r="Y66" s="10">
        <v>101.18</v>
      </c>
      <c r="Z66" s="10">
        <v>99.8</v>
      </c>
      <c r="AA66" s="10">
        <v>100.27</v>
      </c>
      <c r="AB66" s="95">
        <v>3707400</v>
      </c>
      <c r="AC66" s="10">
        <v>99.61</v>
      </c>
      <c r="AD66" s="2">
        <f t="shared" si="0"/>
        <v>1.3800000000000097</v>
      </c>
      <c r="AE66" s="138">
        <f t="shared" si="1"/>
        <v>3.0208438223744416E-3</v>
      </c>
    </row>
    <row r="67" spans="23:31" x14ac:dyDescent="0.25">
      <c r="W67" s="133">
        <v>42461</v>
      </c>
      <c r="X67" s="10">
        <v>99.39</v>
      </c>
      <c r="Y67" s="10">
        <v>100.46</v>
      </c>
      <c r="Z67" s="10">
        <v>98.82</v>
      </c>
      <c r="AA67" s="10">
        <v>99.97</v>
      </c>
      <c r="AB67" s="95">
        <v>4038100</v>
      </c>
      <c r="AC67" s="10">
        <v>99.31</v>
      </c>
      <c r="AD67" s="2">
        <f>Y67-Z67</f>
        <v>1.6400000000000006</v>
      </c>
      <c r="AE67" s="138">
        <f>AC67/AC68-1</f>
        <v>-1.3073209975864586E-3</v>
      </c>
    </row>
    <row r="68" spans="23:31" x14ac:dyDescent="0.25">
      <c r="W68" s="133">
        <v>42460</v>
      </c>
      <c r="X68" s="10">
        <v>100.08</v>
      </c>
      <c r="Y68" s="10">
        <v>100.42</v>
      </c>
      <c r="Z68" s="10">
        <v>98.99</v>
      </c>
      <c r="AA68" s="10">
        <v>100.1</v>
      </c>
      <c r="AB68" s="95">
        <v>3832500</v>
      </c>
      <c r="AC68" s="10">
        <v>99.44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42552</v>
      </c>
      <c r="X2" s="10">
        <v>141.16</v>
      </c>
      <c r="Y2" s="10">
        <v>141.79</v>
      </c>
      <c r="Z2" s="10">
        <v>140.62</v>
      </c>
      <c r="AA2" s="10">
        <v>140.86000000000001</v>
      </c>
      <c r="AB2" s="95">
        <v>2863800</v>
      </c>
      <c r="AC2" s="10">
        <v>140.86000000000001</v>
      </c>
      <c r="AD2" s="2">
        <f>Y2-Z2</f>
        <v>1.1699999999999875</v>
      </c>
      <c r="AE2" s="138">
        <f>AC2/AC3-1</f>
        <v>-2.4079320113312708E-3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140.86000000000001</v>
      </c>
      <c r="W3" s="133">
        <v>42551</v>
      </c>
      <c r="X3" s="10">
        <v>140.68</v>
      </c>
      <c r="Y3" s="10">
        <v>141.31</v>
      </c>
      <c r="Z3" s="10">
        <v>140.24</v>
      </c>
      <c r="AA3" s="10">
        <v>141.19999999999999</v>
      </c>
      <c r="AB3" s="95">
        <v>4730800</v>
      </c>
      <c r="AC3" s="10">
        <v>141.19999999999999</v>
      </c>
      <c r="AD3" s="2">
        <f t="shared" ref="AD3:AD66" si="0">Y3-Z3</f>
        <v>1.0699999999999932</v>
      </c>
      <c r="AE3" s="138">
        <f t="shared" ref="AE3:AE66" si="1">AC3/AC4-1</f>
        <v>4.8391688015938517E-3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140.86000000000001</v>
      </c>
      <c r="W4" s="133">
        <v>42550</v>
      </c>
      <c r="X4" s="10">
        <v>139.80000000000001</v>
      </c>
      <c r="Y4" s="10">
        <v>140.68</v>
      </c>
      <c r="Z4" s="10">
        <v>139.6</v>
      </c>
      <c r="AA4" s="10">
        <v>140.52000000000001</v>
      </c>
      <c r="AB4" s="95">
        <v>3704500</v>
      </c>
      <c r="AC4" s="10">
        <v>140.52000000000001</v>
      </c>
      <c r="AD4" s="2">
        <f t="shared" si="0"/>
        <v>1.0800000000000125</v>
      </c>
      <c r="AE4" s="138">
        <f t="shared" si="1"/>
        <v>1.3048806863239948E-2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42549</v>
      </c>
      <c r="X5" s="10">
        <v>138.21</v>
      </c>
      <c r="Y5" s="10">
        <v>139.09</v>
      </c>
      <c r="Z5" s="10">
        <v>137.65</v>
      </c>
      <c r="AA5" s="10">
        <v>138.71</v>
      </c>
      <c r="AB5" s="95">
        <v>4160200</v>
      </c>
      <c r="AC5" s="10">
        <v>138.71</v>
      </c>
      <c r="AD5" s="2">
        <f t="shared" si="0"/>
        <v>1.4399999999999977</v>
      </c>
      <c r="AE5" s="138">
        <f t="shared" si="1"/>
        <v>1.1669462475384584E-2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42548</v>
      </c>
      <c r="X6" s="10">
        <v>136.15</v>
      </c>
      <c r="Y6" s="10">
        <v>137.38999999999999</v>
      </c>
      <c r="Z6" s="10">
        <v>135.47999999999999</v>
      </c>
      <c r="AA6" s="10">
        <v>137.11000000000001</v>
      </c>
      <c r="AB6" s="95">
        <v>3996200</v>
      </c>
      <c r="AC6" s="10">
        <v>137.11000000000001</v>
      </c>
      <c r="AD6" s="2">
        <f t="shared" si="0"/>
        <v>1.9099999999999966</v>
      </c>
      <c r="AE6" s="138">
        <f t="shared" si="1"/>
        <v>-1.3110933061400987E-3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42545</v>
      </c>
      <c r="X7" s="10">
        <v>135.66</v>
      </c>
      <c r="Y7" s="10">
        <v>138.62</v>
      </c>
      <c r="Z7" s="10">
        <v>135.15</v>
      </c>
      <c r="AA7" s="10">
        <v>137.29</v>
      </c>
      <c r="AB7" s="95">
        <v>4475100</v>
      </c>
      <c r="AC7" s="10">
        <v>137.29</v>
      </c>
      <c r="AD7" s="2">
        <f t="shared" si="0"/>
        <v>3.4699999999999989</v>
      </c>
      <c r="AE7" s="138">
        <f t="shared" si="1"/>
        <v>-1.365040591996558E-2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42544</v>
      </c>
      <c r="X8" s="10">
        <v>139.35</v>
      </c>
      <c r="Y8" s="10">
        <v>139.97999999999999</v>
      </c>
      <c r="Z8" s="10">
        <v>138.01</v>
      </c>
      <c r="AA8" s="10">
        <v>139.19</v>
      </c>
      <c r="AB8" s="95">
        <v>2646800</v>
      </c>
      <c r="AC8" s="10">
        <v>139.19</v>
      </c>
      <c r="AD8" s="2">
        <f t="shared" si="0"/>
        <v>1.9699999999999989</v>
      </c>
      <c r="AE8" s="138">
        <f t="shared" si="1"/>
        <v>9.3546047860768589E-3</v>
      </c>
    </row>
    <row r="9" spans="1:43" x14ac:dyDescent="0.25">
      <c r="O9" s="11" t="s">
        <v>253</v>
      </c>
      <c r="Q9" s="138">
        <f>IF(Q2=0, 0, Q8/Q6)</f>
        <v>0</v>
      </c>
      <c r="W9" s="133">
        <v>42543</v>
      </c>
      <c r="X9" s="10">
        <v>138.44999999999999</v>
      </c>
      <c r="Y9" s="10">
        <v>139.54</v>
      </c>
      <c r="Z9" s="10">
        <v>137.63</v>
      </c>
      <c r="AA9" s="10">
        <v>137.9</v>
      </c>
      <c r="AB9" s="95">
        <v>2375200</v>
      </c>
      <c r="AC9" s="10">
        <v>137.9</v>
      </c>
      <c r="AD9" s="2">
        <f t="shared" si="0"/>
        <v>1.9099999999999966</v>
      </c>
      <c r="AE9" s="138">
        <f t="shared" si="1"/>
        <v>-2.0985599536869071E-3</v>
      </c>
    </row>
    <row r="10" spans="1:43" x14ac:dyDescent="0.25">
      <c r="O10" s="11" t="s">
        <v>252</v>
      </c>
      <c r="P10" s="34"/>
      <c r="Q10" s="2">
        <f>M33</f>
        <v>176.70000000000073</v>
      </c>
      <c r="W10" s="133">
        <v>42542</v>
      </c>
      <c r="X10" s="10">
        <v>139.19999999999999</v>
      </c>
      <c r="Y10" s="10">
        <v>139.22999999999999</v>
      </c>
      <c r="Z10" s="10">
        <v>138.07</v>
      </c>
      <c r="AA10" s="10">
        <v>138.19</v>
      </c>
      <c r="AB10" s="95">
        <v>2021400</v>
      </c>
      <c r="AC10" s="10">
        <v>138.19</v>
      </c>
      <c r="AD10" s="2">
        <f t="shared" si="0"/>
        <v>1.1599999999999966</v>
      </c>
      <c r="AE10" s="138">
        <f t="shared" si="1"/>
        <v>-2.3823274617384982E-3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1.7999999999999999E-2</v>
      </c>
      <c r="W11" s="133">
        <v>42541</v>
      </c>
      <c r="X11" s="10">
        <v>139.22</v>
      </c>
      <c r="Y11" s="10">
        <v>139.84</v>
      </c>
      <c r="Z11" s="10">
        <v>138.13999999999999</v>
      </c>
      <c r="AA11" s="10">
        <v>138.52000000000001</v>
      </c>
      <c r="AB11" s="95">
        <v>3731700</v>
      </c>
      <c r="AC11" s="10">
        <v>138.52000000000001</v>
      </c>
      <c r="AD11" s="2">
        <f t="shared" si="0"/>
        <v>1.7000000000000171</v>
      </c>
      <c r="AE11" s="138">
        <f t="shared" si="1"/>
        <v>6.0280339893965529E-3</v>
      </c>
    </row>
    <row r="12" spans="1:43" x14ac:dyDescent="0.25">
      <c r="W12" s="133">
        <v>42538</v>
      </c>
      <c r="X12" s="10">
        <v>138.76</v>
      </c>
      <c r="Y12" s="10">
        <v>138.85</v>
      </c>
      <c r="Z12" s="10">
        <v>136.55000000000001</v>
      </c>
      <c r="AA12" s="10">
        <v>137.69</v>
      </c>
      <c r="AB12" s="95">
        <v>4430900</v>
      </c>
      <c r="AC12" s="10">
        <v>137.69</v>
      </c>
      <c r="AD12" s="2">
        <f t="shared" si="0"/>
        <v>2.2999999999999829</v>
      </c>
      <c r="AE12" s="138">
        <f t="shared" si="1"/>
        <v>-6.9955286311841336E-3</v>
      </c>
    </row>
    <row r="13" spans="1:43" x14ac:dyDescent="0.25">
      <c r="W13" s="133">
        <v>42537</v>
      </c>
      <c r="X13" s="10">
        <v>137.21</v>
      </c>
      <c r="Y13" s="10">
        <v>138.88999999999999</v>
      </c>
      <c r="Z13" s="10">
        <v>136.38</v>
      </c>
      <c r="AA13" s="10">
        <v>138.66</v>
      </c>
      <c r="AB13" s="95">
        <v>3176100</v>
      </c>
      <c r="AC13" s="10">
        <v>138.66</v>
      </c>
      <c r="AD13" s="2">
        <f t="shared" si="0"/>
        <v>2.5099999999999909</v>
      </c>
      <c r="AE13" s="138">
        <f t="shared" si="1"/>
        <v>1.0199621156928407E-2</v>
      </c>
    </row>
    <row r="14" spans="1:43" x14ac:dyDescent="0.25">
      <c r="W14" s="133">
        <v>42536</v>
      </c>
      <c r="X14" s="10">
        <v>137.74</v>
      </c>
      <c r="Y14" s="10">
        <v>138.16999999999999</v>
      </c>
      <c r="Z14" s="10">
        <v>137.05000000000001</v>
      </c>
      <c r="AA14" s="10">
        <v>137.26</v>
      </c>
      <c r="AB14" s="95">
        <v>2369400</v>
      </c>
      <c r="AC14" s="10">
        <v>137.26</v>
      </c>
      <c r="AD14" s="2">
        <f t="shared" si="0"/>
        <v>1.1199999999999761</v>
      </c>
      <c r="AE14" s="138" t="e">
        <f t="shared" si="1"/>
        <v>#DIV/0!</v>
      </c>
    </row>
    <row r="15" spans="1:43" x14ac:dyDescent="0.25">
      <c r="W15" s="133">
        <v>42536</v>
      </c>
      <c r="X15" s="10" t="s">
        <v>301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43" x14ac:dyDescent="0.25">
      <c r="W16" s="133">
        <v>42535</v>
      </c>
      <c r="X16" s="10">
        <v>137.88</v>
      </c>
      <c r="Y16" s="10">
        <v>138.26</v>
      </c>
      <c r="Z16" s="10">
        <v>137.34</v>
      </c>
      <c r="AA16" s="10">
        <v>137.87</v>
      </c>
      <c r="AB16" s="95">
        <v>2970700</v>
      </c>
      <c r="AC16" s="10">
        <v>137.24</v>
      </c>
      <c r="AD16" s="2">
        <f t="shared" si="0"/>
        <v>0.91999999999998749</v>
      </c>
      <c r="AE16" s="138">
        <f t="shared" si="1"/>
        <v>-1.6004655899898301E-3</v>
      </c>
    </row>
    <row r="17" spans="1:31" x14ac:dyDescent="0.25">
      <c r="W17" s="133">
        <v>42534</v>
      </c>
      <c r="X17" s="10">
        <v>139</v>
      </c>
      <c r="Y17" s="10">
        <v>140.13</v>
      </c>
      <c r="Z17" s="10">
        <v>138.08000000000001</v>
      </c>
      <c r="AA17" s="10">
        <v>138.09</v>
      </c>
      <c r="AB17" s="95">
        <v>2813600</v>
      </c>
      <c r="AC17" s="10">
        <v>137.46</v>
      </c>
      <c r="AD17" s="2">
        <f t="shared" si="0"/>
        <v>2.0499999999999829</v>
      </c>
      <c r="AE17" s="138">
        <f t="shared" si="1"/>
        <v>-8.296659692662911E-3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42531</v>
      </c>
      <c r="X18" s="10">
        <v>140.25</v>
      </c>
      <c r="Y18" s="10">
        <v>140.38999999999999</v>
      </c>
      <c r="Z18" s="10">
        <v>138.63999999999999</v>
      </c>
      <c r="AA18" s="10">
        <v>139.24</v>
      </c>
      <c r="AB18" s="95">
        <v>2805800</v>
      </c>
      <c r="AC18" s="10">
        <v>138.61000000000001</v>
      </c>
      <c r="AD18" s="2">
        <f t="shared" si="0"/>
        <v>1.75</v>
      </c>
      <c r="AE18" s="138">
        <f t="shared" si="1"/>
        <v>-1.0211368180519709E-2</v>
      </c>
    </row>
    <row r="19" spans="1:31" x14ac:dyDescent="0.25">
      <c r="W19" s="133">
        <v>42530</v>
      </c>
      <c r="X19" s="10">
        <v>140.49</v>
      </c>
      <c r="Y19" s="10">
        <v>140.87</v>
      </c>
      <c r="Z19" s="10">
        <v>139.54</v>
      </c>
      <c r="AA19" s="10">
        <v>140.68</v>
      </c>
      <c r="AB19" s="95">
        <v>3682400</v>
      </c>
      <c r="AC19" s="10">
        <v>140.04</v>
      </c>
      <c r="AD19" s="2">
        <f t="shared" si="0"/>
        <v>1.3300000000000125</v>
      </c>
      <c r="AE19" s="138">
        <f t="shared" si="1"/>
        <v>2.0034344590726949E-3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42529</v>
      </c>
      <c r="X20" s="10">
        <v>137.27000000000001</v>
      </c>
      <c r="Y20" s="10">
        <v>140.88999999999999</v>
      </c>
      <c r="Z20" s="10">
        <v>137</v>
      </c>
      <c r="AA20" s="10">
        <v>140.4</v>
      </c>
      <c r="AB20" s="95">
        <v>6180800</v>
      </c>
      <c r="AC20" s="10">
        <v>139.76</v>
      </c>
      <c r="AD20" s="2">
        <f t="shared" si="0"/>
        <v>3.8899999999999864</v>
      </c>
      <c r="AE20" s="138">
        <f t="shared" si="1"/>
        <v>2.5234741784037507E-2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42528</v>
      </c>
      <c r="X21" s="10">
        <v>138.16</v>
      </c>
      <c r="Y21" s="10">
        <v>138.5</v>
      </c>
      <c r="Z21" s="10">
        <v>136.88</v>
      </c>
      <c r="AA21" s="10">
        <v>136.94</v>
      </c>
      <c r="AB21" s="95">
        <v>2943200</v>
      </c>
      <c r="AC21" s="10">
        <v>136.32</v>
      </c>
      <c r="AD21" s="2">
        <f t="shared" si="0"/>
        <v>1.6200000000000045</v>
      </c>
      <c r="AE21" s="138">
        <f t="shared" si="1"/>
        <v>-8.7260034904015349E-3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42527</v>
      </c>
      <c r="X22" s="10">
        <v>136.91999999999999</v>
      </c>
      <c r="Y22" s="10">
        <v>138.38999999999999</v>
      </c>
      <c r="Z22" s="10">
        <v>136.51</v>
      </c>
      <c r="AA22" s="10">
        <v>138.15</v>
      </c>
      <c r="AB22" s="95">
        <v>2959900</v>
      </c>
      <c r="AC22" s="10">
        <v>137.52000000000001</v>
      </c>
      <c r="AD22" s="2">
        <f t="shared" si="0"/>
        <v>1.8799999999999955</v>
      </c>
      <c r="AE22" s="138">
        <f t="shared" si="1"/>
        <v>9.5433856996036681E-3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42524</v>
      </c>
      <c r="X23" s="10">
        <v>135.61000000000001</v>
      </c>
      <c r="Y23" s="10">
        <v>137.12</v>
      </c>
      <c r="Z23" s="10">
        <v>135.15</v>
      </c>
      <c r="AA23" s="10">
        <v>136.84</v>
      </c>
      <c r="AB23" s="95">
        <v>3625600</v>
      </c>
      <c r="AC23" s="10">
        <v>136.22</v>
      </c>
      <c r="AD23" s="2">
        <f t="shared" si="0"/>
        <v>1.9699999999999989</v>
      </c>
      <c r="AE23" s="138">
        <f t="shared" si="1"/>
        <v>5.9075468911535811E-3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42523</v>
      </c>
      <c r="X24" s="10">
        <v>134.26</v>
      </c>
      <c r="Y24" s="10">
        <v>136.15</v>
      </c>
      <c r="Z24" s="10">
        <v>134.01</v>
      </c>
      <c r="AA24" s="10">
        <v>136.04</v>
      </c>
      <c r="AB24" s="95">
        <v>4015000</v>
      </c>
      <c r="AC24" s="10">
        <v>135.41999999999999</v>
      </c>
      <c r="AD24" s="2">
        <f t="shared" si="0"/>
        <v>2.1400000000000148</v>
      </c>
      <c r="AE24" s="138">
        <f t="shared" si="1"/>
        <v>1.1200716845878089E-2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42522</v>
      </c>
      <c r="X25" s="10">
        <v>133.58000000000001</v>
      </c>
      <c r="Y25" s="10">
        <v>134.85</v>
      </c>
      <c r="Z25" s="10">
        <v>133.02000000000001</v>
      </c>
      <c r="AA25" s="10">
        <v>134.53</v>
      </c>
      <c r="AB25" s="95">
        <v>2618000</v>
      </c>
      <c r="AC25" s="10">
        <v>133.91999999999999</v>
      </c>
      <c r="AD25" s="2">
        <f t="shared" si="0"/>
        <v>1.8299999999999841</v>
      </c>
      <c r="AE25" s="138">
        <f t="shared" si="1"/>
        <v>6.4632496618066693E-3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42521</v>
      </c>
      <c r="X26" s="10">
        <v>134.6</v>
      </c>
      <c r="Y26" s="10">
        <v>134.75</v>
      </c>
      <c r="Z26" s="10">
        <v>133.47999999999999</v>
      </c>
      <c r="AA26" s="10">
        <v>133.66999999999999</v>
      </c>
      <c r="AB26" s="95">
        <v>3634100</v>
      </c>
      <c r="AC26" s="10">
        <v>133.06</v>
      </c>
      <c r="AD26" s="2">
        <f t="shared" si="0"/>
        <v>1.2700000000000102</v>
      </c>
      <c r="AE26" s="138">
        <f t="shared" si="1"/>
        <v>-2.4739485718567877E-3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42517</v>
      </c>
      <c r="X27" s="10">
        <v>132.97999999999999</v>
      </c>
      <c r="Y27" s="10">
        <v>134.53</v>
      </c>
      <c r="Z27" s="10">
        <v>132.96</v>
      </c>
      <c r="AA27" s="10">
        <v>134</v>
      </c>
      <c r="AB27" s="95">
        <v>1833400</v>
      </c>
      <c r="AC27" s="10">
        <v>133.38999999999999</v>
      </c>
      <c r="AD27" s="2">
        <f t="shared" si="0"/>
        <v>1.5699999999999932</v>
      </c>
      <c r="AE27" s="138">
        <f t="shared" si="1"/>
        <v>7.6295512917359254E-3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42516</v>
      </c>
      <c r="X28" s="10">
        <v>133.5</v>
      </c>
      <c r="Y28" s="10">
        <v>133.96</v>
      </c>
      <c r="Z28" s="10">
        <v>132.66</v>
      </c>
      <c r="AA28" s="10">
        <v>132.97999999999999</v>
      </c>
      <c r="AB28" s="95">
        <v>1499300</v>
      </c>
      <c r="AC28" s="10">
        <v>132.38</v>
      </c>
      <c r="AD28" s="2">
        <f t="shared" si="0"/>
        <v>1.3000000000000114</v>
      </c>
      <c r="AE28" s="138">
        <f t="shared" si="1"/>
        <v>-3.3127541032976771E-3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42515</v>
      </c>
      <c r="X29" s="10">
        <v>133.21</v>
      </c>
      <c r="Y29" s="10">
        <v>134.30000000000001</v>
      </c>
      <c r="Z29" s="10">
        <v>132.78</v>
      </c>
      <c r="AA29" s="10">
        <v>133.41999999999999</v>
      </c>
      <c r="AB29" s="95">
        <v>2211300</v>
      </c>
      <c r="AC29" s="10">
        <v>132.82</v>
      </c>
      <c r="AD29" s="2">
        <f t="shared" si="0"/>
        <v>1.5200000000000102</v>
      </c>
      <c r="AE29" s="138">
        <f t="shared" si="1"/>
        <v>6.2883551784225222E-3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42514</v>
      </c>
      <c r="X30" s="10">
        <v>130.76</v>
      </c>
      <c r="Y30" s="10">
        <v>132.99</v>
      </c>
      <c r="Z30" s="10">
        <v>130.31</v>
      </c>
      <c r="AA30" s="10">
        <v>132.59</v>
      </c>
      <c r="AB30" s="95">
        <v>2702400</v>
      </c>
      <c r="AC30" s="10">
        <v>131.99</v>
      </c>
      <c r="AD30" s="2">
        <f t="shared" si="0"/>
        <v>2.6800000000000068</v>
      </c>
      <c r="AE30" s="138">
        <f t="shared" si="1"/>
        <v>1.6637140876530898E-2</v>
      </c>
    </row>
    <row r="31" spans="1:31" x14ac:dyDescent="0.25">
      <c r="G31" s="3"/>
      <c r="H31" s="244"/>
      <c r="W31" s="133">
        <v>42513</v>
      </c>
      <c r="X31" s="10">
        <v>130.13</v>
      </c>
      <c r="Y31" s="10">
        <v>131.19999999999999</v>
      </c>
      <c r="Z31" s="10">
        <v>130.01</v>
      </c>
      <c r="AA31" s="10">
        <v>130.41999999999999</v>
      </c>
      <c r="AB31" s="95">
        <v>3036500</v>
      </c>
      <c r="AC31" s="10">
        <v>129.83000000000001</v>
      </c>
      <c r="AD31" s="2">
        <f t="shared" si="0"/>
        <v>1.1899999999999977</v>
      </c>
      <c r="AE31" s="138">
        <f t="shared" si="1"/>
        <v>-3.9892596854620432E-3</v>
      </c>
    </row>
    <row r="32" spans="1:31" x14ac:dyDescent="0.25">
      <c r="W32" s="133">
        <v>42510</v>
      </c>
      <c r="X32" s="10">
        <v>130.63</v>
      </c>
      <c r="Y32" s="10">
        <v>131.79</v>
      </c>
      <c r="Z32" s="10">
        <v>130.19999999999999</v>
      </c>
      <c r="AA32" s="10">
        <v>130.94</v>
      </c>
      <c r="AB32" s="95">
        <v>2538100</v>
      </c>
      <c r="AC32" s="10">
        <v>130.35</v>
      </c>
      <c r="AD32" s="2">
        <f t="shared" si="0"/>
        <v>1.5900000000000034</v>
      </c>
      <c r="AE32" s="138">
        <f t="shared" si="1"/>
        <v>7.2637354145739241E-3</v>
      </c>
    </row>
    <row r="33" spans="1:31" x14ac:dyDescent="0.25">
      <c r="L33" t="s">
        <v>252</v>
      </c>
      <c r="M33" s="2">
        <f>M44+K44-F44</f>
        <v>176.70000000000073</v>
      </c>
      <c r="W33" s="133">
        <v>42509</v>
      </c>
      <c r="X33" s="10">
        <v>129.69</v>
      </c>
      <c r="Y33" s="10">
        <v>131.12</v>
      </c>
      <c r="Z33" s="10">
        <v>128.76</v>
      </c>
      <c r="AA33" s="10">
        <v>130</v>
      </c>
      <c r="AB33" s="95">
        <v>2756000</v>
      </c>
      <c r="AC33" s="10">
        <v>129.41</v>
      </c>
      <c r="AD33" s="2">
        <f t="shared" si="0"/>
        <v>2.3600000000000136</v>
      </c>
      <c r="AE33" s="138">
        <f t="shared" si="1"/>
        <v>-3.9254926108374111E-3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42508</v>
      </c>
      <c r="X34" s="10">
        <v>129.11000000000001</v>
      </c>
      <c r="Y34" s="10">
        <v>131.27000000000001</v>
      </c>
      <c r="Z34" s="10">
        <v>128.93</v>
      </c>
      <c r="AA34" s="10">
        <v>130.51</v>
      </c>
      <c r="AB34" s="95">
        <v>2253800</v>
      </c>
      <c r="AC34" s="10">
        <v>129.91999999999999</v>
      </c>
      <c r="AD34" s="2">
        <f t="shared" si="0"/>
        <v>2.3400000000000034</v>
      </c>
      <c r="AE34" s="138">
        <f t="shared" si="1"/>
        <v>7.3660541211133523E-3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42507</v>
      </c>
      <c r="X35" s="10">
        <v>130.57</v>
      </c>
      <c r="Y35" s="10">
        <v>131.22</v>
      </c>
      <c r="Z35" s="10">
        <v>128.99</v>
      </c>
      <c r="AA35" s="10">
        <v>129.56</v>
      </c>
      <c r="AB35" s="95">
        <v>2294500</v>
      </c>
      <c r="AC35" s="10">
        <v>128.97</v>
      </c>
      <c r="AD35" s="2">
        <f t="shared" si="0"/>
        <v>2.2299999999999898</v>
      </c>
      <c r="AE35" s="138">
        <f t="shared" si="1"/>
        <v>-8.304498269896321E-3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42506</v>
      </c>
      <c r="X36" s="10">
        <v>128.75</v>
      </c>
      <c r="Y36" s="10">
        <v>130.86000000000001</v>
      </c>
      <c r="Z36" s="10">
        <v>128.53</v>
      </c>
      <c r="AA36" s="10">
        <v>130.63999999999999</v>
      </c>
      <c r="AB36" s="95">
        <v>2466000</v>
      </c>
      <c r="AC36" s="10">
        <v>130.05000000000001</v>
      </c>
      <c r="AD36" s="2">
        <f t="shared" si="0"/>
        <v>2.3300000000000125</v>
      </c>
      <c r="AE36" s="138">
        <f t="shared" si="1"/>
        <v>1.2692726989565584E-2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42503</v>
      </c>
      <c r="X37" s="10">
        <v>129.1</v>
      </c>
      <c r="Y37" s="10">
        <v>130.03</v>
      </c>
      <c r="Z37" s="10">
        <v>128.55000000000001</v>
      </c>
      <c r="AA37" s="10">
        <v>129</v>
      </c>
      <c r="AB37" s="95">
        <v>3137300</v>
      </c>
      <c r="AC37" s="10">
        <v>128.41999999999999</v>
      </c>
      <c r="AD37" s="2">
        <f t="shared" si="0"/>
        <v>1.4799999999999898</v>
      </c>
      <c r="AE37" s="138">
        <f t="shared" si="1"/>
        <v>-5.6523422377082744E-3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42502</v>
      </c>
      <c r="X38" s="10">
        <v>131</v>
      </c>
      <c r="Y38" s="10">
        <v>131.29</v>
      </c>
      <c r="Z38" s="10">
        <v>128.75</v>
      </c>
      <c r="AA38" s="10">
        <v>129.74</v>
      </c>
      <c r="AB38" s="95">
        <v>3210400</v>
      </c>
      <c r="AC38" s="10">
        <v>129.15</v>
      </c>
      <c r="AD38" s="2">
        <f t="shared" si="0"/>
        <v>2.539999999999992</v>
      </c>
      <c r="AE38" s="138">
        <f t="shared" si="1"/>
        <v>-7.3020753266717087E-3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42501</v>
      </c>
      <c r="X39" s="10">
        <v>133.74</v>
      </c>
      <c r="Y39" s="10">
        <v>134</v>
      </c>
      <c r="Z39" s="10">
        <v>130.58000000000001</v>
      </c>
      <c r="AA39" s="10">
        <v>130.69</v>
      </c>
      <c r="AB39" s="95">
        <v>3450800</v>
      </c>
      <c r="AC39" s="10">
        <v>130.1</v>
      </c>
      <c r="AD39" s="2">
        <f t="shared" si="0"/>
        <v>3.4199999999999875</v>
      </c>
      <c r="AE39" s="138">
        <f t="shared" si="1"/>
        <v>-2.1510228640192586E-2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42500</v>
      </c>
      <c r="X40" s="10">
        <v>132.91999999999999</v>
      </c>
      <c r="Y40" s="10">
        <v>133.6</v>
      </c>
      <c r="Z40" s="10">
        <v>132.58000000000001</v>
      </c>
      <c r="AA40" s="10">
        <v>133.57</v>
      </c>
      <c r="AB40" s="95">
        <v>2223500</v>
      </c>
      <c r="AC40" s="10">
        <v>132.96</v>
      </c>
      <c r="AD40" s="2">
        <f t="shared" si="0"/>
        <v>1.0199999999999818</v>
      </c>
      <c r="AE40" s="138">
        <f t="shared" si="1"/>
        <v>6.7388506095253931E-3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495" t="s">
        <v>78</v>
      </c>
      <c r="P41" s="495"/>
      <c r="Q41" s="34"/>
      <c r="W41" s="133">
        <v>42499</v>
      </c>
      <c r="X41" s="10">
        <v>131.75</v>
      </c>
      <c r="Y41" s="10">
        <v>133.59</v>
      </c>
      <c r="Z41" s="10">
        <v>131.57</v>
      </c>
      <c r="AA41" s="10">
        <v>132.66999999999999</v>
      </c>
      <c r="AB41" s="95">
        <v>2191800</v>
      </c>
      <c r="AC41" s="10">
        <v>132.07</v>
      </c>
      <c r="AD41" s="2">
        <f t="shared" si="0"/>
        <v>2.0200000000000102</v>
      </c>
      <c r="AE41" s="138">
        <f t="shared" si="1"/>
        <v>4.7930614729154719E-3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154.94600000000003</v>
      </c>
      <c r="Q42" s="34"/>
      <c r="T42" s="91" t="s">
        <v>113</v>
      </c>
      <c r="W42" s="133">
        <v>42496</v>
      </c>
      <c r="X42" s="10">
        <v>132.09</v>
      </c>
      <c r="Y42" s="10">
        <v>132.28</v>
      </c>
      <c r="Z42" s="10">
        <v>130.6</v>
      </c>
      <c r="AA42" s="10">
        <v>132.04</v>
      </c>
      <c r="AB42" s="95">
        <v>2618600</v>
      </c>
      <c r="AC42" s="10">
        <v>131.44</v>
      </c>
      <c r="AD42" s="2">
        <f t="shared" si="0"/>
        <v>1.6800000000000068</v>
      </c>
      <c r="AE42" s="138">
        <f t="shared" si="1"/>
        <v>-2.0499582415914874E-3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153.53740000000002</v>
      </c>
      <c r="Q43" s="34"/>
      <c r="T43" s="128" t="s">
        <v>98</v>
      </c>
      <c r="U43" s="98">
        <v>141.19999999999999</v>
      </c>
      <c r="W43" s="133">
        <v>42495</v>
      </c>
      <c r="X43" s="10">
        <v>132.05000000000001</v>
      </c>
      <c r="Y43" s="10">
        <v>133.28</v>
      </c>
      <c r="Z43" s="10">
        <v>131.85</v>
      </c>
      <c r="AA43" s="10">
        <v>132.31</v>
      </c>
      <c r="AB43" s="95">
        <v>2054700</v>
      </c>
      <c r="AC43" s="10">
        <v>131.71</v>
      </c>
      <c r="AD43" s="2">
        <f t="shared" si="0"/>
        <v>1.4300000000000068</v>
      </c>
      <c r="AE43" s="138">
        <f t="shared" si="1"/>
        <v>2.1304116259606154E-3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152.12880000000001</v>
      </c>
      <c r="Q44" s="34"/>
      <c r="T44" s="93" t="s">
        <v>99</v>
      </c>
      <c r="U44" s="88">
        <v>141.16</v>
      </c>
      <c r="W44" s="133">
        <v>42494</v>
      </c>
      <c r="X44" s="10">
        <v>131.02000000000001</v>
      </c>
      <c r="Y44" s="10">
        <v>132.41</v>
      </c>
      <c r="Z44" s="10">
        <v>130.59</v>
      </c>
      <c r="AA44" s="10">
        <v>132.03</v>
      </c>
      <c r="AB44" s="95">
        <v>2909300</v>
      </c>
      <c r="AC44" s="10">
        <v>131.43</v>
      </c>
      <c r="AD44" s="2">
        <f t="shared" si="0"/>
        <v>1.8199999999999932</v>
      </c>
      <c r="AE44" s="138">
        <f t="shared" si="1"/>
        <v>-3.2610344304565553E-3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150.72020000000003</v>
      </c>
      <c r="Q45" s="83"/>
      <c r="T45" s="93" t="s">
        <v>100</v>
      </c>
      <c r="U45" s="88" t="s">
        <v>468</v>
      </c>
      <c r="W45" s="133">
        <v>42493</v>
      </c>
      <c r="X45" s="10">
        <v>131.37</v>
      </c>
      <c r="Y45" s="10">
        <v>133.22999999999999</v>
      </c>
      <c r="Z45" s="10">
        <v>131.13</v>
      </c>
      <c r="AA45" s="10">
        <v>132.46</v>
      </c>
      <c r="AB45" s="95">
        <v>3632300</v>
      </c>
      <c r="AC45" s="10">
        <v>131.86000000000001</v>
      </c>
      <c r="AD45" s="2">
        <f t="shared" si="0"/>
        <v>2.0999999999999943</v>
      </c>
      <c r="AE45" s="138">
        <f t="shared" si="1"/>
        <v>2.7376425855514253E-3</v>
      </c>
    </row>
    <row r="46" spans="1:31" x14ac:dyDescent="0.25">
      <c r="O46" s="83">
        <v>1.06</v>
      </c>
      <c r="P46" s="83">
        <f t="shared" si="5"/>
        <v>149.31160000000003</v>
      </c>
      <c r="Q46" s="83"/>
      <c r="T46" s="93" t="s">
        <v>101</v>
      </c>
      <c r="U46" s="88" t="s">
        <v>469</v>
      </c>
      <c r="W46" s="133">
        <v>42492</v>
      </c>
      <c r="X46" s="10">
        <v>132.61000000000001</v>
      </c>
      <c r="Y46" s="10">
        <v>132.93</v>
      </c>
      <c r="Z46" s="10">
        <v>130.91999999999999</v>
      </c>
      <c r="AA46" s="10">
        <v>132.1</v>
      </c>
      <c r="AB46" s="95">
        <v>2887700</v>
      </c>
      <c r="AC46" s="10">
        <v>131.5</v>
      </c>
      <c r="AD46" s="2">
        <f t="shared" si="0"/>
        <v>2.0100000000000193</v>
      </c>
      <c r="AE46" s="138">
        <f t="shared" si="1"/>
        <v>3.2041501373205605E-3</v>
      </c>
    </row>
    <row r="47" spans="1:31" x14ac:dyDescent="0.25">
      <c r="O47" s="83">
        <v>1.05</v>
      </c>
      <c r="P47" s="83">
        <f t="shared" si="5"/>
        <v>147.90300000000002</v>
      </c>
      <c r="Q47" s="83"/>
      <c r="T47" s="93" t="s">
        <v>102</v>
      </c>
      <c r="U47" s="88">
        <v>150.86000000000001</v>
      </c>
      <c r="W47" s="133">
        <v>42489</v>
      </c>
      <c r="X47" s="10">
        <v>131.06</v>
      </c>
      <c r="Y47" s="10">
        <v>131.88</v>
      </c>
      <c r="Z47" s="10">
        <v>128.93</v>
      </c>
      <c r="AA47" s="10">
        <v>131.68</v>
      </c>
      <c r="AB47" s="95">
        <v>4161100</v>
      </c>
      <c r="AC47" s="10">
        <v>131.08000000000001</v>
      </c>
      <c r="AD47" s="2">
        <f t="shared" si="0"/>
        <v>2.9499999999999886</v>
      </c>
      <c r="AE47" s="138">
        <f t="shared" si="1"/>
        <v>-2.9664562257548655E-3</v>
      </c>
    </row>
    <row r="48" spans="1:31" x14ac:dyDescent="0.25">
      <c r="O48" s="83">
        <v>1.04</v>
      </c>
      <c r="P48" s="83">
        <f t="shared" si="5"/>
        <v>146.49440000000001</v>
      </c>
      <c r="Q48" s="83"/>
      <c r="T48" s="93" t="s">
        <v>103</v>
      </c>
      <c r="U48" s="88">
        <v>0.62530200000000002</v>
      </c>
      <c r="W48" s="133">
        <v>42488</v>
      </c>
      <c r="X48" s="10">
        <v>132.79</v>
      </c>
      <c r="Y48" s="10">
        <v>134.38999999999999</v>
      </c>
      <c r="Z48" s="10">
        <v>131.69</v>
      </c>
      <c r="AA48" s="10">
        <v>132.07</v>
      </c>
      <c r="AB48" s="95">
        <v>3332800</v>
      </c>
      <c r="AC48" s="10">
        <v>131.47</v>
      </c>
      <c r="AD48" s="2">
        <f t="shared" si="0"/>
        <v>2.6999999999999886</v>
      </c>
      <c r="AE48" s="138">
        <f t="shared" si="1"/>
        <v>-5.5219364599091714E-3</v>
      </c>
    </row>
    <row r="49" spans="15:31" x14ac:dyDescent="0.25">
      <c r="O49" s="83">
        <v>1.03</v>
      </c>
      <c r="P49" s="83">
        <f t="shared" si="5"/>
        <v>145.08580000000001</v>
      </c>
      <c r="Q49" s="83"/>
      <c r="T49" s="93" t="s">
        <v>104</v>
      </c>
      <c r="U49" s="88" t="s">
        <v>302</v>
      </c>
      <c r="W49" s="133">
        <v>42487</v>
      </c>
      <c r="X49" s="10">
        <v>134.34</v>
      </c>
      <c r="Y49" s="10">
        <v>134.58000000000001</v>
      </c>
      <c r="Z49" s="10">
        <v>131.9</v>
      </c>
      <c r="AA49" s="10">
        <v>132.80000000000001</v>
      </c>
      <c r="AB49" s="95">
        <v>3358800</v>
      </c>
      <c r="AC49" s="10">
        <v>132.19999999999999</v>
      </c>
      <c r="AD49" s="2">
        <f t="shared" si="0"/>
        <v>2.6800000000000068</v>
      </c>
      <c r="AE49" s="138">
        <f t="shared" si="1"/>
        <v>-1.0701189852578064E-2</v>
      </c>
    </row>
    <row r="50" spans="15:31" x14ac:dyDescent="0.25">
      <c r="O50" s="83">
        <v>1.02</v>
      </c>
      <c r="P50" s="83">
        <f t="shared" si="5"/>
        <v>143.67720000000003</v>
      </c>
      <c r="Q50" s="83"/>
      <c r="T50" s="93"/>
      <c r="U50" s="88"/>
      <c r="W50" s="133">
        <v>42486</v>
      </c>
      <c r="X50" s="10">
        <v>133.97</v>
      </c>
      <c r="Y50" s="10">
        <v>134.61000000000001</v>
      </c>
      <c r="Z50" s="10">
        <v>133</v>
      </c>
      <c r="AA50" s="10">
        <v>134.24</v>
      </c>
      <c r="AB50" s="95">
        <v>2638000</v>
      </c>
      <c r="AC50" s="10">
        <v>133.63</v>
      </c>
      <c r="AD50" s="2">
        <f t="shared" si="0"/>
        <v>1.6100000000000136</v>
      </c>
      <c r="AE50" s="138">
        <f t="shared" si="1"/>
        <v>3.4542314335062052E-3</v>
      </c>
    </row>
    <row r="51" spans="15:31" x14ac:dyDescent="0.25">
      <c r="O51" s="83">
        <v>1.01</v>
      </c>
      <c r="P51" s="83">
        <f t="shared" si="5"/>
        <v>142.26860000000002</v>
      </c>
      <c r="Q51" s="83"/>
      <c r="T51" s="93" t="s">
        <v>105</v>
      </c>
      <c r="U51" s="88" t="s">
        <v>470</v>
      </c>
      <c r="W51" s="133">
        <v>42485</v>
      </c>
      <c r="X51" s="10">
        <v>133.71</v>
      </c>
      <c r="Y51" s="10">
        <v>134.07</v>
      </c>
      <c r="Z51" s="10">
        <v>132.59</v>
      </c>
      <c r="AA51" s="10">
        <v>133.78</v>
      </c>
      <c r="AB51" s="95">
        <v>2702100</v>
      </c>
      <c r="AC51" s="10">
        <v>133.16999999999999</v>
      </c>
      <c r="AD51" s="2">
        <f t="shared" si="0"/>
        <v>1.4799999999999898</v>
      </c>
      <c r="AE51" s="138">
        <f t="shared" si="1"/>
        <v>-2.6213301378071874E-3</v>
      </c>
    </row>
    <row r="52" spans="15:31" x14ac:dyDescent="0.25">
      <c r="O52" s="83">
        <v>1</v>
      </c>
      <c r="P52" s="83">
        <f t="shared" si="5"/>
        <v>140.86000000000001</v>
      </c>
      <c r="Q52" s="83"/>
      <c r="T52" s="93" t="s">
        <v>106</v>
      </c>
      <c r="U52" s="88" t="s">
        <v>471</v>
      </c>
      <c r="W52" s="133">
        <v>42482</v>
      </c>
      <c r="X52" s="10">
        <v>133.72</v>
      </c>
      <c r="Y52" s="10">
        <v>134.33000000000001</v>
      </c>
      <c r="Z52" s="10">
        <v>133.05000000000001</v>
      </c>
      <c r="AA52" s="10">
        <v>134.13</v>
      </c>
      <c r="AB52" s="95">
        <v>2782800</v>
      </c>
      <c r="AC52" s="10">
        <v>133.52000000000001</v>
      </c>
      <c r="AD52" s="2">
        <f t="shared" si="0"/>
        <v>1.2800000000000011</v>
      </c>
      <c r="AE52" s="138">
        <f t="shared" si="1"/>
        <v>8.7639770323360011E-3</v>
      </c>
    </row>
    <row r="53" spans="15:31" x14ac:dyDescent="0.25">
      <c r="O53" s="83">
        <v>0.99</v>
      </c>
      <c r="P53" s="83">
        <f t="shared" si="5"/>
        <v>139.45140000000001</v>
      </c>
      <c r="Q53" s="83"/>
      <c r="T53" s="93" t="s">
        <v>107</v>
      </c>
      <c r="U53" s="90">
        <v>2882458</v>
      </c>
      <c r="W53" s="133">
        <v>42481</v>
      </c>
      <c r="X53" s="10">
        <v>133.56</v>
      </c>
      <c r="Y53" s="10">
        <v>134</v>
      </c>
      <c r="Z53" s="10">
        <v>132.43</v>
      </c>
      <c r="AA53" s="10">
        <v>132.96</v>
      </c>
      <c r="AB53" s="95">
        <v>3786000</v>
      </c>
      <c r="AC53" s="10">
        <v>132.36000000000001</v>
      </c>
      <c r="AD53" s="2">
        <f t="shared" si="0"/>
        <v>1.5699999999999932</v>
      </c>
      <c r="AE53" s="138">
        <f t="shared" si="1"/>
        <v>-7.2007200720070053E-3</v>
      </c>
    </row>
    <row r="54" spans="15:31" x14ac:dyDescent="0.25">
      <c r="O54" s="83">
        <v>0.98</v>
      </c>
      <c r="P54" s="83">
        <f t="shared" si="5"/>
        <v>138.0428</v>
      </c>
      <c r="Q54" s="83"/>
      <c r="T54" s="93" t="s">
        <v>110</v>
      </c>
      <c r="U54" s="90">
        <v>3159220</v>
      </c>
      <c r="W54" s="133">
        <v>42480</v>
      </c>
      <c r="X54" s="10">
        <v>131.29</v>
      </c>
      <c r="Y54" s="10">
        <v>135.11000000000001</v>
      </c>
      <c r="Z54" s="10">
        <v>130.9</v>
      </c>
      <c r="AA54" s="10">
        <v>133.93</v>
      </c>
      <c r="AB54" s="95">
        <v>7321000</v>
      </c>
      <c r="AC54" s="10">
        <v>133.32</v>
      </c>
      <c r="AD54" s="2">
        <f t="shared" si="0"/>
        <v>4.210000000000008</v>
      </c>
      <c r="AE54" s="138">
        <f t="shared" si="1"/>
        <v>2.6248941574936513E-2</v>
      </c>
    </row>
    <row r="55" spans="15:31" x14ac:dyDescent="0.25">
      <c r="O55" s="83">
        <v>0.97</v>
      </c>
      <c r="P55" s="83">
        <f t="shared" si="5"/>
        <v>136.63420000000002</v>
      </c>
      <c r="Q55" s="83"/>
      <c r="T55" s="93" t="s">
        <v>108</v>
      </c>
      <c r="U55" s="88" t="s">
        <v>472</v>
      </c>
      <c r="W55" s="133">
        <v>42479</v>
      </c>
      <c r="X55" s="10">
        <v>130.09</v>
      </c>
      <c r="Y55" s="10">
        <v>131.30000000000001</v>
      </c>
      <c r="Z55" s="10">
        <v>129.12</v>
      </c>
      <c r="AA55" s="10">
        <v>130.5</v>
      </c>
      <c r="AB55" s="95">
        <v>4340100</v>
      </c>
      <c r="AC55" s="10">
        <v>129.91</v>
      </c>
      <c r="AD55" s="2">
        <f t="shared" si="0"/>
        <v>2.1800000000000068</v>
      </c>
      <c r="AE55" s="138">
        <f t="shared" si="1"/>
        <v>2.1064214414839189E-2</v>
      </c>
    </row>
    <row r="56" spans="15:31" x14ac:dyDescent="0.25">
      <c r="O56" s="83">
        <v>0.96</v>
      </c>
      <c r="P56" s="83">
        <f t="shared" si="5"/>
        <v>135.22560000000001</v>
      </c>
      <c r="Q56" s="83"/>
      <c r="T56" s="93" t="s">
        <v>111</v>
      </c>
      <c r="U56" s="88">
        <v>22.65</v>
      </c>
      <c r="W56" s="133">
        <v>42478</v>
      </c>
      <c r="X56" s="10">
        <v>126.88</v>
      </c>
      <c r="Y56" s="10">
        <v>128.03</v>
      </c>
      <c r="Z56" s="10">
        <v>126.6</v>
      </c>
      <c r="AA56" s="10">
        <v>127.81</v>
      </c>
      <c r="AB56" s="95">
        <v>2717400</v>
      </c>
      <c r="AC56" s="10">
        <v>127.23</v>
      </c>
      <c r="AD56" s="2">
        <f t="shared" si="0"/>
        <v>1.4300000000000068</v>
      </c>
      <c r="AE56" s="138">
        <f t="shared" si="1"/>
        <v>3.7869822485208093E-3</v>
      </c>
    </row>
    <row r="57" spans="15:31" x14ac:dyDescent="0.25">
      <c r="O57" s="83">
        <v>0.95</v>
      </c>
      <c r="P57" s="83">
        <f t="shared" si="5"/>
        <v>133.81700000000001</v>
      </c>
      <c r="Q57" s="83"/>
      <c r="T57" s="93" t="s">
        <v>112</v>
      </c>
      <c r="U57" s="88">
        <v>6.22</v>
      </c>
      <c r="W57" s="133">
        <v>42475</v>
      </c>
      <c r="X57" s="10">
        <v>127.89</v>
      </c>
      <c r="Y57" s="10">
        <v>128.06</v>
      </c>
      <c r="Z57" s="10">
        <v>126.22</v>
      </c>
      <c r="AA57" s="10">
        <v>127.33</v>
      </c>
      <c r="AB57" s="95">
        <v>2835200</v>
      </c>
      <c r="AC57" s="10">
        <v>126.75</v>
      </c>
      <c r="AD57" s="2">
        <f t="shared" si="0"/>
        <v>1.8400000000000034</v>
      </c>
      <c r="AE57" s="138">
        <f t="shared" si="1"/>
        <v>-5.1020408163265918E-3</v>
      </c>
    </row>
    <row r="58" spans="15:31" x14ac:dyDescent="0.25">
      <c r="O58" s="83">
        <v>0.94</v>
      </c>
      <c r="P58" s="83">
        <f t="shared" si="5"/>
        <v>132.4084</v>
      </c>
      <c r="Q58" s="83"/>
      <c r="T58" s="93" t="s">
        <v>109</v>
      </c>
      <c r="U58" s="88" t="s">
        <v>473</v>
      </c>
      <c r="W58" s="133">
        <v>42474</v>
      </c>
      <c r="X58" s="10">
        <v>127.72</v>
      </c>
      <c r="Y58" s="10">
        <v>128.57</v>
      </c>
      <c r="Z58" s="10">
        <v>127.56</v>
      </c>
      <c r="AA58" s="10">
        <v>127.98</v>
      </c>
      <c r="AB58" s="95">
        <v>1674600</v>
      </c>
      <c r="AC58" s="10">
        <v>127.4</v>
      </c>
      <c r="AD58" s="2">
        <f t="shared" si="0"/>
        <v>1.0099999999999909</v>
      </c>
      <c r="AE58" s="138">
        <f t="shared" si="1"/>
        <v>1.7298317345495473E-3</v>
      </c>
    </row>
    <row r="59" spans="15:31" x14ac:dyDescent="0.25">
      <c r="O59" s="83">
        <v>0.93</v>
      </c>
      <c r="P59" s="83">
        <f t="shared" si="5"/>
        <v>130.99980000000002</v>
      </c>
      <c r="Q59" s="83"/>
      <c r="W59" s="133">
        <v>42473</v>
      </c>
      <c r="X59" s="10">
        <v>127.65</v>
      </c>
      <c r="Y59" s="10">
        <v>128.66</v>
      </c>
      <c r="Z59" s="10">
        <v>127.27</v>
      </c>
      <c r="AA59" s="10">
        <v>127.76</v>
      </c>
      <c r="AB59" s="95">
        <v>2592400</v>
      </c>
      <c r="AC59" s="10">
        <v>127.18</v>
      </c>
      <c r="AD59" s="2">
        <f t="shared" si="0"/>
        <v>1.3900000000000006</v>
      </c>
      <c r="AE59" s="138">
        <f t="shared" si="1"/>
        <v>7.525944704111609E-3</v>
      </c>
    </row>
    <row r="60" spans="15:31" x14ac:dyDescent="0.25">
      <c r="O60" s="83">
        <v>0.92</v>
      </c>
      <c r="P60" s="83">
        <f t="shared" si="5"/>
        <v>129.59120000000001</v>
      </c>
      <c r="Q60" s="83"/>
      <c r="W60" s="133">
        <v>42472</v>
      </c>
      <c r="X60" s="10">
        <v>126.3</v>
      </c>
      <c r="Y60" s="10">
        <v>127.36</v>
      </c>
      <c r="Z60" s="10">
        <v>125.4</v>
      </c>
      <c r="AA60" s="10">
        <v>126.8</v>
      </c>
      <c r="AB60" s="95">
        <v>2887200</v>
      </c>
      <c r="AC60" s="10">
        <v>126.23</v>
      </c>
      <c r="AD60" s="2">
        <f t="shared" si="0"/>
        <v>1.9599999999999937</v>
      </c>
      <c r="AE60" s="138">
        <f t="shared" si="1"/>
        <v>3.7372773536894499E-3</v>
      </c>
    </row>
    <row r="61" spans="15:31" x14ac:dyDescent="0.25">
      <c r="O61" s="83">
        <v>0.91</v>
      </c>
      <c r="P61" s="83">
        <f t="shared" si="5"/>
        <v>128.18260000000001</v>
      </c>
      <c r="Q61" s="83"/>
      <c r="W61" s="133">
        <v>42471</v>
      </c>
      <c r="X61" s="10">
        <v>125.83</v>
      </c>
      <c r="Y61" s="10">
        <v>126.94</v>
      </c>
      <c r="Z61" s="10">
        <v>125.83</v>
      </c>
      <c r="AA61" s="10">
        <v>126.33</v>
      </c>
      <c r="AB61" s="95">
        <v>3119200</v>
      </c>
      <c r="AC61" s="10">
        <v>125.76</v>
      </c>
      <c r="AD61" s="2">
        <f t="shared" si="0"/>
        <v>1.1099999999999994</v>
      </c>
      <c r="AE61" s="138">
        <f t="shared" si="1"/>
        <v>5.1954280233394989E-3</v>
      </c>
    </row>
    <row r="62" spans="15:31" x14ac:dyDescent="0.25">
      <c r="O62" s="83">
        <v>0.9</v>
      </c>
      <c r="P62" s="83">
        <f t="shared" si="5"/>
        <v>126.77400000000002</v>
      </c>
      <c r="Q62" s="83"/>
      <c r="W62" s="133">
        <v>42468</v>
      </c>
      <c r="X62" s="10">
        <v>127.19</v>
      </c>
      <c r="Y62" s="10">
        <v>128.15</v>
      </c>
      <c r="Z62" s="10">
        <v>125.26</v>
      </c>
      <c r="AA62" s="10">
        <v>125.68</v>
      </c>
      <c r="AB62" s="95">
        <v>3642300</v>
      </c>
      <c r="AC62" s="10">
        <v>125.11</v>
      </c>
      <c r="AD62" s="2">
        <f t="shared" si="0"/>
        <v>2.8900000000000006</v>
      </c>
      <c r="AE62" s="138">
        <f t="shared" si="1"/>
        <v>-9.3435743130889648E-3</v>
      </c>
    </row>
    <row r="63" spans="15:31" x14ac:dyDescent="0.25">
      <c r="O63" s="34"/>
      <c r="W63" s="133">
        <v>42467</v>
      </c>
      <c r="X63" s="10">
        <v>127.51</v>
      </c>
      <c r="Y63" s="10">
        <v>128.44</v>
      </c>
      <c r="Z63" s="10">
        <v>126.23</v>
      </c>
      <c r="AA63" s="10">
        <v>126.87</v>
      </c>
      <c r="AB63" s="95">
        <v>3186600</v>
      </c>
      <c r="AC63" s="10">
        <v>126.29</v>
      </c>
      <c r="AD63" s="2">
        <f t="shared" si="0"/>
        <v>2.2099999999999937</v>
      </c>
      <c r="AE63" s="138">
        <f t="shared" si="1"/>
        <v>-9.1016084739112824E-3</v>
      </c>
    </row>
    <row r="64" spans="15:31" x14ac:dyDescent="0.25">
      <c r="O64" s="34"/>
      <c r="W64" s="133">
        <v>42466</v>
      </c>
      <c r="X64" s="10">
        <v>127.23</v>
      </c>
      <c r="Y64" s="10">
        <v>128.41999999999999</v>
      </c>
      <c r="Z64" s="10">
        <v>126.88</v>
      </c>
      <c r="AA64" s="10">
        <v>128.03</v>
      </c>
      <c r="AB64" s="95">
        <v>3021400</v>
      </c>
      <c r="AC64" s="10">
        <v>127.45</v>
      </c>
      <c r="AD64" s="2">
        <f t="shared" si="0"/>
        <v>1.539999999999992</v>
      </c>
      <c r="AE64" s="138">
        <f t="shared" si="1"/>
        <v>7.8285623912699442E-3</v>
      </c>
    </row>
    <row r="65" spans="23:31" x14ac:dyDescent="0.25">
      <c r="W65" s="133">
        <v>42465</v>
      </c>
      <c r="X65" s="10">
        <v>128.94999999999999</v>
      </c>
      <c r="Y65" s="10">
        <v>129.46</v>
      </c>
      <c r="Z65" s="10">
        <v>126.9</v>
      </c>
      <c r="AA65" s="10">
        <v>127.04</v>
      </c>
      <c r="AB65" s="95">
        <v>4440000</v>
      </c>
      <c r="AC65" s="10">
        <v>126.46</v>
      </c>
      <c r="AD65" s="2">
        <f t="shared" si="0"/>
        <v>2.5600000000000023</v>
      </c>
      <c r="AE65" s="138">
        <f t="shared" si="1"/>
        <v>-1.8929402637703707E-2</v>
      </c>
    </row>
    <row r="66" spans="23:31" x14ac:dyDescent="0.25">
      <c r="W66" s="133">
        <v>42464</v>
      </c>
      <c r="X66" s="10">
        <v>130.5</v>
      </c>
      <c r="Y66" s="10">
        <v>130.69999999999999</v>
      </c>
      <c r="Z66" s="10">
        <v>128.88</v>
      </c>
      <c r="AA66" s="10">
        <v>129.49</v>
      </c>
      <c r="AB66" s="95">
        <v>2812400</v>
      </c>
      <c r="AC66" s="10">
        <v>128.9</v>
      </c>
      <c r="AD66" s="2">
        <f t="shared" si="0"/>
        <v>1.8199999999999932</v>
      </c>
      <c r="AE66" s="138">
        <f t="shared" si="1"/>
        <v>-3.3248279594835228E-3</v>
      </c>
    </row>
    <row r="67" spans="23:31" x14ac:dyDescent="0.25">
      <c r="W67" s="133">
        <v>42461</v>
      </c>
      <c r="X67" s="10">
        <v>128.69</v>
      </c>
      <c r="Y67" s="10">
        <v>130.44</v>
      </c>
      <c r="Z67" s="10">
        <v>128.36000000000001</v>
      </c>
      <c r="AA67" s="10">
        <v>129.91999999999999</v>
      </c>
      <c r="AB67" s="95">
        <v>3901700</v>
      </c>
      <c r="AC67" s="10">
        <v>129.33000000000001</v>
      </c>
      <c r="AD67" s="2">
        <f>Y67-Z67</f>
        <v>2.0799999999999841</v>
      </c>
      <c r="AE67" s="138" t="e">
        <f>AC67/#REF!-1</f>
        <v>#REF!</v>
      </c>
    </row>
    <row r="68" spans="23:31" x14ac:dyDescent="0.25">
      <c r="W68" s="133">
        <v>42460</v>
      </c>
      <c r="X68" s="10">
        <v>129.63999999999999</v>
      </c>
      <c r="Y68" s="10">
        <v>129.97</v>
      </c>
      <c r="Z68" s="10">
        <v>128.29</v>
      </c>
      <c r="AA68" s="10">
        <v>128.9</v>
      </c>
      <c r="AB68" s="95">
        <v>3181800</v>
      </c>
      <c r="AC68" s="10">
        <v>128.32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2016-07-04T00:52:03Z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