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2" i="38" l="1"/>
  <c r="D672" i="38"/>
  <c r="E672" i="38"/>
  <c r="G672" i="38"/>
  <c r="H672" i="38"/>
  <c r="K672" i="38"/>
  <c r="L672" i="38" s="1"/>
  <c r="M672" i="38"/>
  <c r="N672" i="38" s="1"/>
  <c r="S672" i="38"/>
  <c r="V672" i="38"/>
  <c r="X672" i="38" s="1"/>
  <c r="F62" i="84"/>
  <c r="H62" i="84"/>
  <c r="G62" i="84"/>
  <c r="K8" i="84"/>
  <c r="F65" i="81"/>
  <c r="H65" i="81"/>
  <c r="G65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K18" i="101" s="1"/>
  <c r="H18" i="101"/>
  <c r="F229" i="25"/>
  <c r="G229" i="25"/>
  <c r="H229" i="25"/>
  <c r="K65" i="25"/>
  <c r="G27" i="104"/>
  <c r="H27" i="104"/>
  <c r="O672" i="38" l="1"/>
  <c r="Z672" i="38"/>
  <c r="P672" i="38"/>
  <c r="Q672" i="38" s="1"/>
  <c r="W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Y672" i="38" l="1"/>
  <c r="O671" i="38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4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39" i="51" l="1"/>
  <c r="AB15" i="88"/>
  <c r="AH17" i="86"/>
  <c r="AH49" i="5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F19" i="104"/>
  <c r="C19" i="104"/>
  <c r="C85" i="104"/>
  <c r="K19" i="104"/>
  <c r="F85" i="104"/>
  <c r="M19" i="104"/>
  <c r="H85" i="104"/>
  <c r="K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F85" i="103"/>
  <c r="F19" i="103"/>
  <c r="C19" i="103"/>
  <c r="K85" i="103"/>
  <c r="C85" i="103"/>
  <c r="M85" i="103"/>
  <c r="M19" i="103"/>
  <c r="K19" i="103"/>
  <c r="H19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M85" i="102"/>
  <c r="K85" i="102"/>
  <c r="H85" i="102"/>
  <c r="M19" i="102"/>
  <c r="F85" i="102"/>
  <c r="H19" i="102"/>
  <c r="C19" i="102"/>
  <c r="K19" i="102"/>
  <c r="C85" i="102"/>
  <c r="F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C85" i="100"/>
  <c r="M85" i="101"/>
  <c r="K19" i="100"/>
  <c r="M85" i="99"/>
  <c r="M19" i="99"/>
  <c r="F19" i="99"/>
  <c r="M85" i="100"/>
  <c r="H19" i="100"/>
  <c r="K85" i="101"/>
  <c r="H85" i="100"/>
  <c r="F19" i="101"/>
  <c r="M19" i="101"/>
  <c r="F19" i="100"/>
  <c r="H85" i="99"/>
  <c r="H19" i="101"/>
  <c r="C19" i="99"/>
  <c r="K85" i="100"/>
  <c r="K19" i="99"/>
  <c r="K19" i="101"/>
  <c r="C19" i="100"/>
  <c r="F85" i="99"/>
  <c r="F85" i="101"/>
  <c r="H85" i="101"/>
  <c r="C85" i="101"/>
  <c r="C85" i="99"/>
  <c r="H19" i="99"/>
  <c r="K85" i="99"/>
  <c r="M19" i="100"/>
  <c r="F85" i="100"/>
  <c r="C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F85" i="97"/>
  <c r="K85" i="97"/>
  <c r="F85" i="98"/>
  <c r="C19" i="98"/>
  <c r="K19" i="98"/>
  <c r="C85" i="98"/>
  <c r="K85" i="98"/>
  <c r="M19" i="97"/>
  <c r="H85" i="97"/>
  <c r="F19" i="97"/>
  <c r="H85" i="98"/>
  <c r="C19" i="97"/>
  <c r="M85" i="98"/>
  <c r="K19" i="97"/>
  <c r="F19" i="98"/>
  <c r="H19" i="98"/>
  <c r="C85" i="97"/>
  <c r="M85" i="97"/>
  <c r="M19" i="98"/>
  <c r="H19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85" i="96"/>
  <c r="K85" i="96"/>
  <c r="C19" i="96"/>
  <c r="M85" i="96"/>
  <c r="H19" i="96"/>
  <c r="H85" i="96"/>
  <c r="F85" i="96"/>
  <c r="M19" i="96"/>
  <c r="F19" i="96"/>
  <c r="K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H19" i="95"/>
  <c r="K85" i="95"/>
  <c r="M85" i="95"/>
  <c r="M19" i="95"/>
  <c r="K19" i="95"/>
  <c r="H85" i="95"/>
  <c r="F19" i="95"/>
  <c r="C19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F19" i="94"/>
  <c r="H19" i="94"/>
  <c r="C19" i="94"/>
  <c r="M85" i="94"/>
  <c r="F85" i="94"/>
  <c r="H85" i="94"/>
  <c r="M19" i="94"/>
  <c r="C85" i="94"/>
  <c r="K19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19" i="93"/>
  <c r="C85" i="93"/>
  <c r="K85" i="93"/>
  <c r="M19" i="93"/>
  <c r="F19" i="93"/>
  <c r="F85" i="93"/>
  <c r="H85" i="93"/>
  <c r="M85" i="93"/>
  <c r="K19" i="93"/>
  <c r="H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C85" i="92"/>
  <c r="F19" i="92"/>
  <c r="F85" i="92"/>
  <c r="K85" i="91"/>
  <c r="F19" i="91"/>
  <c r="H85" i="92"/>
  <c r="M85" i="92"/>
  <c r="C19" i="92"/>
  <c r="K19" i="91"/>
  <c r="H19" i="91"/>
  <c r="C19" i="91"/>
  <c r="M19" i="92"/>
  <c r="F85" i="91"/>
  <c r="H85" i="91"/>
  <c r="M85" i="91"/>
  <c r="H19" i="92"/>
  <c r="C85" i="91"/>
  <c r="K19" i="92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M85" i="90"/>
  <c r="C85" i="90"/>
  <c r="H19" i="90"/>
  <c r="F19" i="90"/>
  <c r="K85" i="90"/>
  <c r="C19" i="90"/>
  <c r="F85" i="90"/>
  <c r="H85" i="90"/>
  <c r="M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19" i="89"/>
  <c r="H85" i="89"/>
  <c r="C85" i="89"/>
  <c r="H19" i="89"/>
  <c r="M85" i="89"/>
  <c r="H58" i="51"/>
  <c r="K19" i="89"/>
  <c r="F19" i="89"/>
  <c r="M19" i="89"/>
  <c r="K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C19" i="87"/>
  <c r="C19" i="88"/>
  <c r="M19" i="88"/>
  <c r="K19" i="87"/>
  <c r="H85" i="87"/>
  <c r="K19" i="88"/>
  <c r="M19" i="87"/>
  <c r="K85" i="87"/>
  <c r="F85" i="88"/>
  <c r="K85" i="88"/>
  <c r="H19" i="87"/>
  <c r="H19" i="88"/>
  <c r="F85" i="87"/>
  <c r="C85" i="88"/>
  <c r="M85" i="88"/>
  <c r="C85" i="87"/>
  <c r="F19" i="88"/>
  <c r="H85" i="88"/>
  <c r="M85" i="87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19" i="86"/>
  <c r="F85" i="86"/>
  <c r="M19" i="86"/>
  <c r="M85" i="86"/>
  <c r="H19" i="86"/>
  <c r="K85" i="86"/>
  <c r="C85" i="86"/>
  <c r="F19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C24" i="46"/>
  <c r="H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19" i="85"/>
  <c r="H85" i="85"/>
  <c r="F19" i="85"/>
  <c r="H19" i="85"/>
  <c r="M19" i="85"/>
  <c r="M85" i="85"/>
  <c r="F85" i="85"/>
  <c r="C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8" i="84"/>
  <c r="K88" i="84"/>
  <c r="H88" i="84"/>
  <c r="F88" i="84"/>
  <c r="C88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3"/>
  <c r="F89" i="84"/>
  <c r="M89" i="84"/>
  <c r="K85" i="83"/>
  <c r="H85" i="83"/>
  <c r="C85" i="83"/>
  <c r="M85" i="83"/>
  <c r="H19" i="84"/>
  <c r="H89" i="84"/>
  <c r="K89" i="84"/>
  <c r="F85" i="83"/>
  <c r="K19" i="83"/>
  <c r="M19" i="83"/>
  <c r="F19" i="84"/>
  <c r="C19" i="83"/>
  <c r="C89" i="84"/>
  <c r="F19" i="83"/>
  <c r="C19" i="84"/>
  <c r="M19" i="84"/>
  <c r="O484" i="38" l="1"/>
  <c r="Z484" i="38"/>
  <c r="Q5" i="85"/>
  <c r="Q3" i="85"/>
  <c r="Q6" i="85" s="1"/>
  <c r="Q7" i="85"/>
  <c r="M70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M18" i="74"/>
  <c r="C19" i="82"/>
  <c r="C18" i="74"/>
  <c r="H85" i="82"/>
  <c r="K85" i="82"/>
  <c r="F19" i="82"/>
  <c r="M85" i="82"/>
  <c r="F85" i="82"/>
  <c r="C85" i="82"/>
  <c r="H18" i="74"/>
  <c r="H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78" i="75"/>
  <c r="F96" i="31"/>
  <c r="F78" i="75"/>
  <c r="H96" i="31"/>
  <c r="K96" i="31"/>
  <c r="H78" i="75"/>
  <c r="M78" i="75"/>
  <c r="C78" i="75"/>
  <c r="C96" i="31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K19" i="64"/>
  <c r="H85" i="64"/>
  <c r="M19" i="64"/>
  <c r="M85" i="64"/>
  <c r="K85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F24" i="81"/>
  <c r="F90" i="81"/>
  <c r="H24" i="81"/>
  <c r="H90" i="81"/>
  <c r="K90" i="81"/>
  <c r="M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F19" i="80"/>
  <c r="C85" i="80"/>
  <c r="C19" i="80"/>
  <c r="M85" i="80"/>
  <c r="H85" i="80"/>
  <c r="H19" i="80"/>
  <c r="K19" i="80"/>
  <c r="F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K19" i="79"/>
  <c r="C65" i="79"/>
  <c r="F19" i="79"/>
  <c r="M19" i="79"/>
  <c r="H19" i="79"/>
  <c r="M65" i="79"/>
  <c r="F65" i="79"/>
  <c r="K65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19" i="78"/>
  <c r="H19" i="78"/>
  <c r="K19" i="78"/>
  <c r="F19" i="78"/>
  <c r="M19" i="78"/>
  <c r="C85" i="78"/>
  <c r="M85" i="78"/>
  <c r="K85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M19" i="77"/>
  <c r="C19" i="77"/>
  <c r="K89" i="77"/>
  <c r="H19" i="77"/>
  <c r="H89" i="77"/>
  <c r="M89" i="77"/>
  <c r="F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H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F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C93" i="68"/>
  <c r="F93" i="68"/>
  <c r="H93" i="68"/>
  <c r="K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62" i="25"/>
  <c r="K762" i="25"/>
  <c r="H762" i="25"/>
  <c r="M762" i="25"/>
  <c r="C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4"/>
  <c r="F19" i="62"/>
  <c r="C19" i="3"/>
  <c r="F72" i="59"/>
  <c r="H19" i="71"/>
  <c r="K19" i="72"/>
  <c r="M19" i="75"/>
  <c r="C19" i="62"/>
  <c r="K19" i="45"/>
  <c r="C72" i="59"/>
  <c r="H91" i="25"/>
  <c r="M19" i="66"/>
  <c r="K451" i="17"/>
  <c r="F19" i="64"/>
  <c r="C19" i="60"/>
  <c r="H19" i="63"/>
  <c r="K19" i="73"/>
  <c r="F91" i="25"/>
  <c r="F63" i="66"/>
  <c r="K19" i="3"/>
  <c r="C51" i="54"/>
  <c r="C33" i="58"/>
  <c r="F19" i="61"/>
  <c r="C67" i="60"/>
  <c r="M19" i="73"/>
  <c r="M100" i="34"/>
  <c r="F119" i="7"/>
  <c r="M65" i="71"/>
  <c r="H119" i="7"/>
  <c r="F19" i="3"/>
  <c r="F25" i="31"/>
  <c r="K30" i="49"/>
  <c r="F23" i="57"/>
  <c r="C19" i="69"/>
  <c r="K19" i="59"/>
  <c r="M23" i="57"/>
  <c r="M19" i="54"/>
  <c r="M19" i="45"/>
  <c r="H19" i="50"/>
  <c r="K19" i="53"/>
  <c r="C65" i="63"/>
  <c r="M77" i="70"/>
  <c r="H19" i="34"/>
  <c r="K171" i="58"/>
  <c r="F100" i="34"/>
  <c r="M75" i="41"/>
  <c r="H94" i="52"/>
  <c r="F99" i="45"/>
  <c r="H25" i="31"/>
  <c r="H19" i="69"/>
  <c r="K23" i="57"/>
  <c r="C19" i="53"/>
  <c r="C23" i="57"/>
  <c r="H65" i="71"/>
  <c r="F81" i="61"/>
  <c r="K55" i="50"/>
  <c r="F19" i="70"/>
  <c r="M94" i="52"/>
  <c r="M25" i="31"/>
  <c r="K67" i="60"/>
  <c r="C77" i="70"/>
  <c r="H19" i="62"/>
  <c r="K63" i="66"/>
  <c r="M23" i="17"/>
  <c r="F30" i="49"/>
  <c r="C19" i="45"/>
  <c r="H19" i="53"/>
  <c r="M19" i="68"/>
  <c r="H30" i="49"/>
  <c r="M33" i="58"/>
  <c r="C63" i="66"/>
  <c r="K65" i="63"/>
  <c r="H19" i="66"/>
  <c r="F171" i="58"/>
  <c r="F85" i="64"/>
  <c r="K25" i="31"/>
  <c r="H65" i="63"/>
  <c r="K156" i="49"/>
  <c r="K19" i="34"/>
  <c r="M19" i="71"/>
  <c r="K33" i="58"/>
  <c r="C75" i="41"/>
  <c r="H23" i="17"/>
  <c r="C19" i="71"/>
  <c r="M72" i="59"/>
  <c r="H19" i="73"/>
  <c r="F19" i="63"/>
  <c r="C19" i="34"/>
  <c r="F19" i="68"/>
  <c r="F75" i="41"/>
  <c r="H19" i="45"/>
  <c r="F19" i="60"/>
  <c r="M171" i="58"/>
  <c r="K19" i="62"/>
  <c r="M67" i="60"/>
  <c r="K75" i="41"/>
  <c r="C19" i="61"/>
  <c r="M51" i="54"/>
  <c r="C19" i="50"/>
  <c r="C156" i="49"/>
  <c r="F19" i="50"/>
  <c r="H19" i="70"/>
  <c r="F19" i="69"/>
  <c r="F90" i="72"/>
  <c r="M55" i="50"/>
  <c r="M19" i="53"/>
  <c r="C81" i="61"/>
  <c r="K72" i="59"/>
  <c r="C19" i="52"/>
  <c r="C19" i="59"/>
  <c r="C19" i="54"/>
  <c r="F19" i="53"/>
  <c r="H30" i="40"/>
  <c r="M451" i="17"/>
  <c r="C99" i="45"/>
  <c r="C65" i="71"/>
  <c r="K100" i="34"/>
  <c r="H19" i="54"/>
  <c r="K77" i="70"/>
  <c r="K19" i="61"/>
  <c r="F213" i="57"/>
  <c r="K58" i="51"/>
  <c r="K19" i="70"/>
  <c r="M58" i="51"/>
  <c r="F94" i="52"/>
  <c r="K18" i="74"/>
  <c r="K19" i="75"/>
  <c r="M19" i="34"/>
  <c r="H19" i="55"/>
  <c r="K19" i="54"/>
  <c r="F156" i="49"/>
  <c r="C451" i="17"/>
  <c r="H67" i="60"/>
  <c r="H19" i="60"/>
  <c r="M99" i="45"/>
  <c r="C19" i="75"/>
  <c r="F23" i="17"/>
  <c r="M19" i="70"/>
  <c r="M19" i="55"/>
  <c r="C19" i="73"/>
  <c r="M19" i="41"/>
  <c r="K86" i="53"/>
  <c r="C19" i="70"/>
  <c r="H19" i="61"/>
  <c r="F19" i="75"/>
  <c r="F19" i="59"/>
  <c r="M81" i="61"/>
  <c r="C171" i="58"/>
  <c r="K213" i="57"/>
  <c r="F19" i="41"/>
  <c r="H72" i="59"/>
  <c r="M19" i="50"/>
  <c r="H19" i="72"/>
  <c r="H75" i="41"/>
  <c r="F19" i="52"/>
  <c r="F58" i="51"/>
  <c r="C30" i="40"/>
  <c r="F65" i="71"/>
  <c r="K19" i="50"/>
  <c r="F65" i="63"/>
  <c r="K99" i="45"/>
  <c r="H19" i="59"/>
  <c r="M19" i="59"/>
  <c r="M65" i="63"/>
  <c r="H19" i="52"/>
  <c r="M19" i="52"/>
  <c r="C25" i="31"/>
  <c r="K94" i="52"/>
  <c r="H63" i="66"/>
  <c r="K19" i="63"/>
  <c r="K81" i="61"/>
  <c r="F22" i="43"/>
  <c r="F19" i="73"/>
  <c r="C23" i="17"/>
  <c r="F18" i="74"/>
  <c r="M63" i="66"/>
  <c r="K19" i="52"/>
  <c r="F77" i="70"/>
  <c r="K23" i="17"/>
  <c r="F451" i="17"/>
  <c r="C119" i="7"/>
  <c r="M86" i="53"/>
  <c r="M19" i="60"/>
  <c r="M213" i="57"/>
  <c r="F67" i="60"/>
  <c r="H19" i="41"/>
  <c r="K90" i="72"/>
  <c r="K19" i="41"/>
  <c r="K19" i="55"/>
  <c r="C19" i="63"/>
  <c r="C19" i="72"/>
  <c r="K19" i="60"/>
  <c r="M119" i="7"/>
  <c r="M19" i="61"/>
  <c r="F30" i="40"/>
  <c r="F86" i="53"/>
  <c r="C213" i="57"/>
  <c r="F19" i="55"/>
  <c r="C90" i="72"/>
  <c r="H100" i="34"/>
  <c r="H19" i="75"/>
  <c r="C19" i="68"/>
  <c r="M19" i="69"/>
  <c r="F55" i="50"/>
  <c r="F19" i="54"/>
  <c r="C86" i="53"/>
  <c r="C100" i="34"/>
  <c r="H171" i="58"/>
  <c r="H19" i="68"/>
  <c r="C30" i="49"/>
  <c r="M30" i="49"/>
  <c r="C91" i="25"/>
  <c r="F19" i="45"/>
  <c r="M19" i="72"/>
  <c r="M90" i="72"/>
  <c r="K19" i="66"/>
  <c r="F19" i="71"/>
  <c r="K30" i="40"/>
  <c r="K19" i="68"/>
  <c r="C19" i="66"/>
  <c r="H156" i="49"/>
  <c r="F51" i="54"/>
  <c r="C55" i="50"/>
  <c r="H451" i="17"/>
  <c r="F19" i="66"/>
  <c r="H99" i="45"/>
  <c r="M19" i="3"/>
  <c r="F19" i="72"/>
  <c r="C19" i="41"/>
  <c r="H51" i="54"/>
  <c r="H77" i="70"/>
  <c r="K19" i="69"/>
  <c r="H19" i="3"/>
  <c r="F33" i="58"/>
  <c r="H90" i="72"/>
  <c r="M30" i="40"/>
  <c r="K19" i="71"/>
  <c r="C94" i="52"/>
  <c r="M19" i="63"/>
  <c r="F19" i="34"/>
  <c r="C19" i="55"/>
  <c r="K119" i="7"/>
  <c r="H86" i="53"/>
  <c r="M156" i="49"/>
  <c r="H213" i="57"/>
  <c r="H81" i="61"/>
  <c r="H33" i="58"/>
  <c r="K65" i="71"/>
  <c r="M19" i="62"/>
  <c r="C85" i="64"/>
  <c r="H55" i="50"/>
  <c r="K51" i="54"/>
  <c r="V671" i="38" l="1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71" i="38" s="1"/>
  <c r="Y67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0" i="38" l="1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7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0" i="38" l="1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<sst xmlns="http://schemas.openxmlformats.org/spreadsheetml/2006/main" count="7608" uniqueCount="1145">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</sst>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6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66"/>
      <tableStyleElement type="headerRow" dxfId="266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51544"/>
        <c:axId val="207937728"/>
      </c:scatterChart>
      <c:valAx>
        <c:axId val="174151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37728"/>
        <c:crosses val="autoZero"/>
        <c:crossBetween val="midCat"/>
      </c:valAx>
      <c:valAx>
        <c:axId val="2079377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51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9296"/>
        <c:axId val="488452968"/>
      </c:scatterChart>
      <c:valAx>
        <c:axId val="20793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2968"/>
        <c:crosses val="autoZero"/>
        <c:crossBetween val="midCat"/>
      </c:valAx>
      <c:valAx>
        <c:axId val="48845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392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53752"/>
        <c:axId val="488455320"/>
      </c:scatterChart>
      <c:valAx>
        <c:axId val="48845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5320"/>
        <c:crosses val="autoZero"/>
        <c:crossBetween val="midCat"/>
      </c:valAx>
      <c:valAx>
        <c:axId val="4884553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54928"/>
        <c:axId val="488454144"/>
      </c:scatterChart>
      <c:valAx>
        <c:axId val="48845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4144"/>
        <c:crosses val="autoZero"/>
        <c:crossBetween val="midCat"/>
      </c:valAx>
      <c:valAx>
        <c:axId val="4884541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51008"/>
        <c:axId val="488451400"/>
      </c:scatterChart>
      <c:valAx>
        <c:axId val="48845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1400"/>
        <c:crosses val="autoZero"/>
        <c:crossBetween val="midCat"/>
      </c:valAx>
      <c:valAx>
        <c:axId val="48845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56888"/>
        <c:axId val="488451792"/>
      </c:scatterChart>
      <c:valAx>
        <c:axId val="488456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1792"/>
        <c:crosses val="autoZero"/>
        <c:crossBetween val="midCat"/>
      </c:valAx>
      <c:valAx>
        <c:axId val="48845179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452184"/>
        <c:axId val="487682312"/>
      </c:scatterChart>
      <c:valAx>
        <c:axId val="488452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82312"/>
        <c:crosses val="autoZero"/>
        <c:crossBetween val="midCat"/>
      </c:valAx>
      <c:valAx>
        <c:axId val="487682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2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84272"/>
        <c:axId val="487680352"/>
      </c:scatterChart>
      <c:valAx>
        <c:axId val="48768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80352"/>
        <c:crosses val="autoZero"/>
        <c:crossBetween val="midCat"/>
      </c:valAx>
      <c:valAx>
        <c:axId val="4876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8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84664"/>
        <c:axId val="487678000"/>
      </c:lineChart>
      <c:dateAx>
        <c:axId val="487684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78000"/>
        <c:crosses val="autoZero"/>
        <c:auto val="1"/>
        <c:lblOffset val="100"/>
        <c:baseTimeUnit val="days"/>
      </c:dateAx>
      <c:valAx>
        <c:axId val="487678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8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56104"/>
        <c:axId val="488456496"/>
      </c:lineChart>
      <c:dateAx>
        <c:axId val="48845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6496"/>
        <c:crosses val="autoZero"/>
        <c:auto val="1"/>
        <c:lblOffset val="100"/>
        <c:baseTimeUnit val="days"/>
      </c:dateAx>
      <c:valAx>
        <c:axId val="48845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5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98984"/>
        <c:axId val="489091536"/>
      </c:lineChart>
      <c:dateAx>
        <c:axId val="489098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1536"/>
        <c:crosses val="autoZero"/>
        <c:auto val="1"/>
        <c:lblOffset val="100"/>
        <c:baseTimeUnit val="days"/>
      </c:dateAx>
      <c:valAx>
        <c:axId val="489091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92320"/>
        <c:axId val="489092712"/>
      </c:lineChart>
      <c:dateAx>
        <c:axId val="48909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2712"/>
        <c:crosses val="autoZero"/>
        <c:auto val="1"/>
        <c:lblOffset val="100"/>
        <c:baseTimeUnit val="days"/>
      </c:dateAx>
      <c:valAx>
        <c:axId val="4890927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8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8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918280"/>
        <c:axId val="492912400"/>
      </c:lineChart>
      <c:catAx>
        <c:axId val="49291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12400"/>
        <c:crosses val="autoZero"/>
        <c:auto val="1"/>
        <c:lblAlgn val="ctr"/>
        <c:lblOffset val="100"/>
        <c:noMultiLvlLbl val="0"/>
      </c:catAx>
      <c:valAx>
        <c:axId val="49291240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182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17496"/>
        <c:axId val="492917888"/>
      </c:lineChart>
      <c:dateAx>
        <c:axId val="49291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17888"/>
        <c:crosses val="autoZero"/>
        <c:auto val="1"/>
        <c:lblOffset val="100"/>
        <c:baseTimeUnit val="days"/>
      </c:dateAx>
      <c:valAx>
        <c:axId val="492917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91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39872"/>
        <c:axId val="528437912"/>
      </c:lineChart>
      <c:catAx>
        <c:axId val="52843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7912"/>
        <c:crosses val="autoZero"/>
        <c:auto val="1"/>
        <c:lblAlgn val="ctr"/>
        <c:lblOffset val="100"/>
        <c:noMultiLvlLbl val="0"/>
      </c:catAx>
      <c:valAx>
        <c:axId val="528437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440656"/>
        <c:axId val="528434776"/>
      </c:scatterChart>
      <c:valAx>
        <c:axId val="52844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4776"/>
        <c:crosses val="autoZero"/>
        <c:crossBetween val="midCat"/>
      </c:valAx>
      <c:valAx>
        <c:axId val="52843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40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435560"/>
        <c:axId val="528436736"/>
      </c:lineChart>
      <c:catAx>
        <c:axId val="528435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6736"/>
        <c:crosses val="autoZero"/>
        <c:auto val="1"/>
        <c:lblAlgn val="ctr"/>
        <c:lblOffset val="100"/>
        <c:noMultiLvlLbl val="0"/>
      </c:catAx>
      <c:valAx>
        <c:axId val="528436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3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16112"/>
        <c:axId val="563908664"/>
      </c:lineChart>
      <c:dateAx>
        <c:axId val="56391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08664"/>
        <c:crosses val="autoZero"/>
        <c:auto val="1"/>
        <c:lblOffset val="100"/>
        <c:baseTimeUnit val="days"/>
      </c:dateAx>
      <c:valAx>
        <c:axId val="563908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11408"/>
        <c:axId val="563909840"/>
      </c:lineChart>
      <c:dateAx>
        <c:axId val="563911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09840"/>
        <c:crosses val="autoZero"/>
        <c:auto val="1"/>
        <c:lblOffset val="100"/>
        <c:baseTimeUnit val="days"/>
      </c:dateAx>
      <c:valAx>
        <c:axId val="5639098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14152"/>
        <c:axId val="563914544"/>
      </c:lineChart>
      <c:dateAx>
        <c:axId val="56391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4544"/>
        <c:crosses val="autoZero"/>
        <c:auto val="1"/>
        <c:lblOffset val="100"/>
        <c:baseTimeUnit val="days"/>
      </c:dateAx>
      <c:valAx>
        <c:axId val="5639145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347392"/>
        <c:axId val="544340728"/>
      </c:lineChart>
      <c:dateAx>
        <c:axId val="544347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0728"/>
        <c:crosses val="autoZero"/>
        <c:auto val="1"/>
        <c:lblOffset val="100"/>
        <c:baseTimeUnit val="days"/>
      </c:dateAx>
      <c:valAx>
        <c:axId val="54434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348176"/>
        <c:axId val="544343472"/>
      </c:lineChart>
      <c:dateAx>
        <c:axId val="544348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3472"/>
        <c:crosses val="autoZero"/>
        <c:auto val="1"/>
        <c:lblOffset val="100"/>
        <c:baseTimeUnit val="days"/>
      </c:dateAx>
      <c:valAx>
        <c:axId val="544343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34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07632"/>
        <c:axId val="584013512"/>
      </c:lineChart>
      <c:catAx>
        <c:axId val="584007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13512"/>
        <c:crosses val="autoZero"/>
        <c:auto val="1"/>
        <c:lblAlgn val="ctr"/>
        <c:lblOffset val="100"/>
        <c:noMultiLvlLbl val="0"/>
      </c:catAx>
      <c:valAx>
        <c:axId val="5840135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11160"/>
        <c:axId val="584009984"/>
      </c:lineChart>
      <c:catAx>
        <c:axId val="58401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09984"/>
        <c:crosses val="autoZero"/>
        <c:auto val="1"/>
        <c:lblAlgn val="ctr"/>
        <c:lblOffset val="100"/>
        <c:noMultiLvlLbl val="0"/>
      </c:catAx>
      <c:valAx>
        <c:axId val="584009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1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07240"/>
        <c:axId val="584008416"/>
      </c:lineChart>
      <c:dateAx>
        <c:axId val="58400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08416"/>
        <c:crosses val="autoZero"/>
        <c:auto val="1"/>
        <c:lblOffset val="100"/>
        <c:baseTimeUnit val="days"/>
      </c:dateAx>
      <c:valAx>
        <c:axId val="5840084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0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70856"/>
        <c:axId val="585771640"/>
      </c:lineChart>
      <c:dateAx>
        <c:axId val="58577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71640"/>
        <c:crosses val="autoZero"/>
        <c:auto val="1"/>
        <c:lblOffset val="100"/>
        <c:baseTimeUnit val="days"/>
      </c:dateAx>
      <c:valAx>
        <c:axId val="585771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7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60664"/>
        <c:axId val="585761448"/>
      </c:lineChart>
      <c:catAx>
        <c:axId val="585760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61448"/>
        <c:crosses val="autoZero"/>
        <c:auto val="1"/>
        <c:lblAlgn val="ctr"/>
        <c:lblOffset val="100"/>
        <c:noMultiLvlLbl val="0"/>
      </c:catAx>
      <c:valAx>
        <c:axId val="585761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6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759096"/>
        <c:axId val="585765760"/>
      </c:lineChart>
      <c:dateAx>
        <c:axId val="585759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65760"/>
        <c:crosses val="autoZero"/>
        <c:auto val="1"/>
        <c:lblOffset val="100"/>
        <c:baseTimeUnit val="days"/>
      </c:dateAx>
      <c:valAx>
        <c:axId val="5857657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75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894004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664" dataDxfId="2663">
  <autoFilter ref="O15:W26"/>
  <tableColumns count="9">
    <tableColumn id="1" name="Date" dataDxfId="2662"/>
    <tableColumn id="2" name="Quarter" dataDxfId="2661"/>
    <tableColumn id="3" name="Time" dataDxfId="2660"/>
    <tableColumn id="4" name="EPS estimate" dataDxfId="2659"/>
    <tableColumn id="5" name="EPS Actual" dataDxfId="2658"/>
    <tableColumn id="6" name="Sales Estiamte (B)" dataDxfId="2657"/>
    <tableColumn id="7" name="Sales Actual (B)" dataDxfId="2656"/>
    <tableColumn id="8" name="Guidance" dataDxfId="2655"/>
    <tableColumn id="9" name="Reaction" dataDxfId="265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5" sqref="U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4" bestFit="1" customWidth="1"/>
    <col min="7" max="7" width="10.7109375" style="844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45" bestFit="1" customWidth="1"/>
    <col min="18" max="18" width="8" style="846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3" t="s">
        <v>142</v>
      </c>
      <c r="G1" s="843" t="s">
        <v>73</v>
      </c>
      <c r="H1" s="56" t="s">
        <v>57</v>
      </c>
      <c r="I1" s="57" t="s">
        <v>1142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9"/>
      <c r="E2" s="22" t="s">
        <v>195</v>
      </c>
      <c r="F2" s="2">
        <v>26.18</v>
      </c>
      <c r="G2" s="78">
        <v>28.265506666666688</v>
      </c>
      <c r="H2">
        <v>1500</v>
      </c>
      <c r="I2" s="2">
        <v>39270</v>
      </c>
      <c r="J2" s="2">
        <v>42398.260000000031</v>
      </c>
      <c r="K2" s="2">
        <v>-3128.2600000000384</v>
      </c>
      <c r="L2" s="736">
        <v>-7.3782744857926491E-2</v>
      </c>
      <c r="M2" s="2">
        <v>-1380.2900000000445</v>
      </c>
      <c r="N2">
        <v>1080</v>
      </c>
      <c r="O2" t="s">
        <v>1121</v>
      </c>
      <c r="P2" s="736">
        <v>1.9098548510313215E-2</v>
      </c>
      <c r="Q2" s="736">
        <v>7.3000000000000001E-3</v>
      </c>
      <c r="R2" s="2">
        <v>12.770731707317074</v>
      </c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1"/>
      <c r="B3" s="51"/>
      <c r="C3" s="51"/>
      <c r="D3" s="789"/>
      <c r="E3" s="22" t="s">
        <v>825</v>
      </c>
      <c r="F3" s="2">
        <v>22.529900000000001</v>
      </c>
      <c r="G3" s="78">
        <v>29.137650000000008</v>
      </c>
      <c r="H3">
        <v>600</v>
      </c>
      <c r="I3" s="2">
        <v>13517.94</v>
      </c>
      <c r="J3" s="2">
        <v>17482.590000000004</v>
      </c>
      <c r="K3" s="2">
        <v>-3964.6500000000033</v>
      </c>
      <c r="L3" s="736">
        <v>-0.22677703932884102</v>
      </c>
      <c r="M3" s="2">
        <v>-3964.6500000000033</v>
      </c>
      <c r="N3">
        <v>600</v>
      </c>
      <c r="O3" t="s">
        <v>1121</v>
      </c>
      <c r="P3" s="736">
        <v>4.6160879542297126E-2</v>
      </c>
      <c r="Q3" s="736">
        <v>3.0999999999999999E-3</v>
      </c>
      <c r="R3" s="2">
        <v>13.252882352941178</v>
      </c>
      <c r="S3" s="48"/>
      <c r="X3"/>
      <c r="Y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1"/>
      <c r="C4" s="51"/>
      <c r="D4" s="789"/>
      <c r="E4" s="22" t="s">
        <v>171</v>
      </c>
      <c r="F4" s="78">
        <v>44.869900000000001</v>
      </c>
      <c r="G4" s="78">
        <v>52.35306666666667</v>
      </c>
      <c r="H4">
        <v>150</v>
      </c>
      <c r="I4" s="2">
        <v>6730.4850000000006</v>
      </c>
      <c r="J4" s="2">
        <v>7852.9600000000009</v>
      </c>
      <c r="K4" s="2">
        <v>-1122.4749999999985</v>
      </c>
      <c r="L4" s="736">
        <v>-0.14293654876632508</v>
      </c>
      <c r="M4" s="2">
        <v>-1072.5249999999987</v>
      </c>
      <c r="N4">
        <v>150</v>
      </c>
      <c r="O4" t="s">
        <v>1129</v>
      </c>
      <c r="P4" s="736">
        <v>4.3681844621895748E-2</v>
      </c>
      <c r="Q4" s="736">
        <v>-2.5000000000000001E-3</v>
      </c>
      <c r="R4" s="2">
        <v>14.568149350649351</v>
      </c>
      <c r="T4" s="48"/>
      <c r="V4" s="48"/>
    </row>
    <row r="5" spans="1:41" ht="21.95" customHeight="1" x14ac:dyDescent="0.25">
      <c r="A5" s="51"/>
      <c r="B5" s="152"/>
      <c r="C5" s="325"/>
      <c r="D5" s="789"/>
      <c r="E5" s="22" t="s">
        <v>736</v>
      </c>
      <c r="F5" s="78">
        <v>68</v>
      </c>
      <c r="G5" s="78">
        <v>65.473700000000022</v>
      </c>
      <c r="H5">
        <v>200</v>
      </c>
      <c r="I5" s="2">
        <v>13600</v>
      </c>
      <c r="J5" s="2">
        <v>13094.740000000005</v>
      </c>
      <c r="K5" s="2">
        <v>505.25999999999476</v>
      </c>
      <c r="L5" s="736">
        <v>3.8584958540604501E-2</v>
      </c>
      <c r="M5" s="2">
        <v>505.25999999999476</v>
      </c>
      <c r="N5">
        <v>200</v>
      </c>
      <c r="O5" t="s">
        <v>1120</v>
      </c>
      <c r="P5" s="736">
        <v>2.3529411764705882E-2</v>
      </c>
      <c r="Q5" s="736">
        <v>5.2499999999999998E-2</v>
      </c>
      <c r="R5" s="2">
        <v>11.428571428571431</v>
      </c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9"/>
      <c r="E6" s="22" t="s">
        <v>173</v>
      </c>
      <c r="F6" s="78">
        <v>54.48</v>
      </c>
      <c r="G6" s="78">
        <v>52.084920000000011</v>
      </c>
      <c r="H6">
        <v>250</v>
      </c>
      <c r="I6" s="2">
        <v>13620</v>
      </c>
      <c r="J6" s="2">
        <v>13021.230000000003</v>
      </c>
      <c r="K6" s="2">
        <v>598.7699999999968</v>
      </c>
      <c r="L6" s="736">
        <v>4.5984135139306832E-2</v>
      </c>
      <c r="M6" s="2">
        <v>2203.3499999999985</v>
      </c>
      <c r="N6">
        <v>120</v>
      </c>
      <c r="O6" t="s">
        <v>1127</v>
      </c>
      <c r="P6" s="736">
        <v>2.863436123348018E-2</v>
      </c>
      <c r="Q6" s="736">
        <v>-1.09E-2</v>
      </c>
      <c r="R6" s="2">
        <v>12.053097345132743</v>
      </c>
      <c r="S6" s="48"/>
    </row>
    <row r="7" spans="1:41" ht="21.95" customHeight="1" x14ac:dyDescent="0.25">
      <c r="A7" s="50"/>
      <c r="B7" s="50"/>
      <c r="C7" s="51"/>
      <c r="D7" s="789"/>
      <c r="E7" s="22" t="s">
        <v>14</v>
      </c>
      <c r="F7" s="2">
        <v>56.75</v>
      </c>
      <c r="G7" s="78">
        <v>59.84</v>
      </c>
      <c r="H7">
        <v>150</v>
      </c>
      <c r="I7" s="2">
        <v>8512.5</v>
      </c>
      <c r="J7" s="2">
        <v>8976</v>
      </c>
      <c r="K7" s="2">
        <v>-463.5</v>
      </c>
      <c r="L7" s="736">
        <v>-5.1637700534759412E-2</v>
      </c>
      <c r="M7" s="2">
        <v>-463.5</v>
      </c>
      <c r="N7">
        <v>150</v>
      </c>
      <c r="O7" t="s">
        <v>1143</v>
      </c>
      <c r="P7" s="736">
        <v>4.6519823788546258E-2</v>
      </c>
      <c r="Q7" s="736">
        <v>-6.9999999999999999E-4</v>
      </c>
      <c r="R7" s="2">
        <v>14.312736443883985</v>
      </c>
      <c r="S7" s="48"/>
      <c r="T7" s="48"/>
      <c r="V7" s="48"/>
    </row>
    <row r="8" spans="1:41" ht="21.95" customHeight="1" x14ac:dyDescent="0.25">
      <c r="A8" s="50"/>
      <c r="B8" s="50"/>
      <c r="C8" s="51"/>
      <c r="D8" s="789"/>
      <c r="E8" s="22" t="s">
        <v>920</v>
      </c>
      <c r="F8" s="78">
        <v>119.9799</v>
      </c>
      <c r="G8" s="78">
        <v>131.58370000000002</v>
      </c>
      <c r="H8">
        <v>100</v>
      </c>
      <c r="I8" s="2">
        <v>11997.99</v>
      </c>
      <c r="J8" s="2">
        <v>13158.370000000003</v>
      </c>
      <c r="K8" s="2">
        <v>-1160.380000000001</v>
      </c>
      <c r="L8" s="736">
        <v>-8.8185694732706404E-2</v>
      </c>
      <c r="M8" s="2">
        <v>-1160.380000000001</v>
      </c>
      <c r="N8">
        <v>100</v>
      </c>
      <c r="O8" t="s">
        <v>1136</v>
      </c>
      <c r="P8" s="736">
        <v>4.3340592882641178E-3</v>
      </c>
      <c r="Q8" s="736">
        <v>-3.7000000000000002E-3</v>
      </c>
      <c r="R8" s="2">
        <v>13.918781902552206</v>
      </c>
      <c r="S8" s="736"/>
      <c r="T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1"/>
      <c r="B9" s="51"/>
      <c r="C9" s="51"/>
      <c r="D9" s="789"/>
      <c r="E9" s="22" t="s">
        <v>50</v>
      </c>
      <c r="F9" s="2">
        <v>21.059899999999999</v>
      </c>
      <c r="G9" s="78">
        <v>6.7593611111110654</v>
      </c>
      <c r="H9">
        <v>1800</v>
      </c>
      <c r="I9" s="2">
        <v>37907.82</v>
      </c>
      <c r="J9" s="2">
        <v>12166.849999999919</v>
      </c>
      <c r="K9" s="2">
        <v>25740.970000000081</v>
      </c>
      <c r="L9" s="736">
        <v>2.1156642845108022</v>
      </c>
      <c r="M9" s="2">
        <v>40356.541000001707</v>
      </c>
      <c r="N9" s="29">
        <v>43276</v>
      </c>
      <c r="O9" t="s">
        <v>1126</v>
      </c>
      <c r="P9" s="736">
        <v>9.4967212569860258E-3</v>
      </c>
      <c r="Q9" s="736">
        <v>2.58E-2</v>
      </c>
      <c r="R9" s="2">
        <v>33.4284126984127</v>
      </c>
      <c r="S9" s="736"/>
      <c r="U9" s="48"/>
    </row>
    <row r="10" spans="1:41" ht="21.95" customHeight="1" x14ac:dyDescent="0.25">
      <c r="A10" s="50"/>
      <c r="B10" s="50"/>
      <c r="C10" s="51"/>
      <c r="D10" s="789"/>
      <c r="E10" s="22" t="s">
        <v>226</v>
      </c>
      <c r="F10" s="78">
        <v>27.79</v>
      </c>
      <c r="G10" s="78">
        <v>18.353274999999922</v>
      </c>
      <c r="H10">
        <v>400</v>
      </c>
      <c r="I10" s="2">
        <v>11116</v>
      </c>
      <c r="J10" s="2">
        <v>7341.3099999999686</v>
      </c>
      <c r="K10" s="2">
        <v>3774.6900000000314</v>
      </c>
      <c r="L10" s="736">
        <v>0.51417117653389477</v>
      </c>
      <c r="M10" s="2">
        <v>5226.9500000000298</v>
      </c>
      <c r="N10">
        <v>200</v>
      </c>
      <c r="O10"/>
      <c r="P10" s="736">
        <v>3.5984166966534729E-3</v>
      </c>
      <c r="Q10" s="736">
        <v>-1.84E-2</v>
      </c>
      <c r="R10" s="2">
        <v>19.850000000000001</v>
      </c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1"/>
      <c r="C11" s="51"/>
      <c r="D11" s="789"/>
      <c r="E11" s="22" t="s">
        <v>174</v>
      </c>
      <c r="F11" s="78">
        <v>26.3</v>
      </c>
      <c r="G11" s="78">
        <v>33.285684210526298</v>
      </c>
      <c r="H11">
        <v>380</v>
      </c>
      <c r="I11" s="2">
        <v>9994</v>
      </c>
      <c r="J11" s="2">
        <v>12648.559999999994</v>
      </c>
      <c r="K11" s="2">
        <v>-2654.5599999999904</v>
      </c>
      <c r="L11" s="736">
        <v>-0.20987053071653963</v>
      </c>
      <c r="M11" s="2">
        <v>-2579.5399999999904</v>
      </c>
      <c r="N11">
        <v>260</v>
      </c>
      <c r="O11"/>
      <c r="P11" s="736">
        <v>3.4980988593155897E-2</v>
      </c>
      <c r="Q11" s="736">
        <v>1.5E-3</v>
      </c>
      <c r="R11" s="2">
        <v>9.8501872659176044</v>
      </c>
      <c r="S11" s="48"/>
      <c r="T11" s="48"/>
      <c r="U11" s="48"/>
    </row>
    <row r="12" spans="1:41" ht="21.95" customHeight="1" x14ac:dyDescent="0.25">
      <c r="A12" s="50"/>
      <c r="B12" s="51"/>
      <c r="C12" s="51"/>
      <c r="D12" s="789"/>
      <c r="E12" s="22" t="s">
        <v>175</v>
      </c>
      <c r="F12" s="78">
        <v>275.9699</v>
      </c>
      <c r="G12" s="78">
        <v>247.96200000000005</v>
      </c>
      <c r="H12">
        <v>35</v>
      </c>
      <c r="I12" s="2">
        <v>9658.9465</v>
      </c>
      <c r="J12" s="2">
        <v>8678.6700000000019</v>
      </c>
      <c r="K12" s="2">
        <v>980.27649999999812</v>
      </c>
      <c r="L12" s="736">
        <v>0.11295238786588245</v>
      </c>
      <c r="M12" s="2">
        <v>1141.1064999999981</v>
      </c>
      <c r="N12">
        <v>35</v>
      </c>
      <c r="O12"/>
      <c r="P12" s="736">
        <v>1.84E-2</v>
      </c>
      <c r="Q12" s="736">
        <v>1.6999999999999999E-3</v>
      </c>
      <c r="R12" s="2">
        <v>17</v>
      </c>
      <c r="S12" s="736"/>
    </row>
    <row r="13" spans="1:41" ht="21.95" customHeight="1" x14ac:dyDescent="0.25">
      <c r="A13" s="50"/>
      <c r="B13" s="50"/>
      <c r="C13" s="50"/>
      <c r="D13" s="789"/>
      <c r="E13" s="22" t="s">
        <v>966</v>
      </c>
      <c r="F13" s="78">
        <v>45.13</v>
      </c>
      <c r="G13" s="78">
        <v>49.396250000000002</v>
      </c>
      <c r="H13">
        <v>200</v>
      </c>
      <c r="I13" s="2">
        <v>9026</v>
      </c>
      <c r="J13" s="2">
        <v>9879.25</v>
      </c>
      <c r="K13" s="2">
        <v>-853.25</v>
      </c>
      <c r="L13" s="736">
        <v>-8.6367892299516649E-2</v>
      </c>
      <c r="M13" s="2">
        <v>-853.25</v>
      </c>
      <c r="N13">
        <v>200</v>
      </c>
      <c r="O13"/>
      <c r="P13" s="736">
        <v>1.9900000000000001E-2</v>
      </c>
      <c r="Q13" s="736">
        <v>2.7000000000000001E-3</v>
      </c>
      <c r="R13" s="2">
        <v>17.357692307692307</v>
      </c>
      <c r="S13" s="736"/>
    </row>
    <row r="14" spans="1:41" ht="21.95" customHeight="1" x14ac:dyDescent="0.25">
      <c r="A14" s="50"/>
      <c r="B14" s="51"/>
      <c r="C14" s="51"/>
      <c r="D14" s="789"/>
      <c r="E14" s="22" t="s">
        <v>960</v>
      </c>
      <c r="F14" s="78">
        <v>33.39</v>
      </c>
      <c r="G14" s="78">
        <v>32.480520000000006</v>
      </c>
      <c r="H14">
        <v>250</v>
      </c>
      <c r="I14" s="2">
        <v>8347.5</v>
      </c>
      <c r="J14" s="2">
        <v>8120.130000000001</v>
      </c>
      <c r="K14" s="2">
        <v>227.36999999999898</v>
      </c>
      <c r="L14" s="736">
        <v>2.8000783238691832E-2</v>
      </c>
      <c r="M14" s="2">
        <v>227.36999999999898</v>
      </c>
      <c r="N14">
        <v>100</v>
      </c>
      <c r="O14"/>
      <c r="P14" s="736">
        <v>1.9900000000000001E-2</v>
      </c>
      <c r="Q14" s="736">
        <v>1.77E-2</v>
      </c>
      <c r="R14" s="2">
        <v>13.356</v>
      </c>
    </row>
    <row r="15" spans="1:41" ht="21.95" customHeight="1" x14ac:dyDescent="0.25">
      <c r="A15" s="50"/>
      <c r="B15" s="50"/>
      <c r="C15" s="50"/>
      <c r="D15" s="789"/>
      <c r="E15" s="22" t="s">
        <v>695</v>
      </c>
      <c r="F15" s="78">
        <v>251.28</v>
      </c>
      <c r="G15" s="78">
        <v>113.24833333333372</v>
      </c>
      <c r="H15">
        <v>30</v>
      </c>
      <c r="I15" s="2">
        <v>7538.4</v>
      </c>
      <c r="J15" s="2">
        <v>3397.4500000000116</v>
      </c>
      <c r="K15" s="2">
        <v>4140.949999999988</v>
      </c>
      <c r="L15" s="736">
        <v>1.2188406010390072</v>
      </c>
      <c r="M15" s="2">
        <v>4365.7199999999884</v>
      </c>
      <c r="N15">
        <v>30</v>
      </c>
      <c r="O15"/>
      <c r="P15" s="736">
        <v>0</v>
      </c>
      <c r="Q15" s="736">
        <v>2.0400000000000001E-2</v>
      </c>
      <c r="R15" s="2">
        <v>25.661764705882355</v>
      </c>
      <c r="S15" s="736"/>
      <c r="U15" s="48"/>
      <c r="V15" s="48"/>
    </row>
    <row r="16" spans="1:41" ht="21.95" customHeight="1" x14ac:dyDescent="0.25">
      <c r="A16" s="51"/>
      <c r="B16" s="51"/>
      <c r="C16" s="51"/>
      <c r="D16" s="789"/>
      <c r="E16" s="22" t="s">
        <v>919</v>
      </c>
      <c r="F16" s="78">
        <v>246.4599</v>
      </c>
      <c r="G16" s="78">
        <v>229.4733333333333</v>
      </c>
      <c r="H16">
        <v>30</v>
      </c>
      <c r="I16" s="2">
        <v>7393.7970000000005</v>
      </c>
      <c r="J16" s="2">
        <v>6884.1999999999989</v>
      </c>
      <c r="K16" s="2">
        <v>509.59700000000157</v>
      </c>
      <c r="L16" s="736">
        <v>7.4024142238749771E-2</v>
      </c>
      <c r="M16" s="2">
        <v>509.59700000000157</v>
      </c>
      <c r="N16">
        <v>30</v>
      </c>
      <c r="O16"/>
      <c r="P16" s="736">
        <v>1.9900000000000001E-2</v>
      </c>
      <c r="Q16" s="736">
        <v>-1.6999999999999999E-3</v>
      </c>
      <c r="R16" s="2">
        <v>16.34</v>
      </c>
      <c r="S16" s="736"/>
      <c r="T16" s="48"/>
      <c r="V16" s="48"/>
      <c r="W16" s="48"/>
    </row>
    <row r="17" spans="1:41" ht="21.95" customHeight="1" x14ac:dyDescent="0.25">
      <c r="A17" s="50"/>
      <c r="B17" s="50"/>
      <c r="C17" s="51"/>
      <c r="D17" s="789"/>
      <c r="E17" s="22" t="s">
        <v>734</v>
      </c>
      <c r="F17" s="2">
        <v>71.91</v>
      </c>
      <c r="G17" s="78">
        <v>69.36</v>
      </c>
      <c r="H17">
        <v>100</v>
      </c>
      <c r="I17" s="2">
        <v>7191</v>
      </c>
      <c r="J17" s="2">
        <v>6936</v>
      </c>
      <c r="K17" s="2">
        <v>255</v>
      </c>
      <c r="L17" s="736">
        <v>3.6764705882352901E-2</v>
      </c>
      <c r="M17" s="2">
        <v>714.31999999999971</v>
      </c>
      <c r="N17" s="29">
        <v>43283</v>
      </c>
      <c r="O17"/>
      <c r="P17" s="736">
        <v>0</v>
      </c>
      <c r="Q17" s="736">
        <v>-6.7999999999999996E-3</v>
      </c>
      <c r="R17" s="2">
        <v>17.60342717258262</v>
      </c>
      <c r="S17" s="736"/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1"/>
      <c r="C18" s="51"/>
      <c r="D18" s="789"/>
      <c r="E18" s="22" t="s">
        <v>943</v>
      </c>
      <c r="F18" s="78">
        <v>63.04</v>
      </c>
      <c r="G18" s="78">
        <v>63.722499999999997</v>
      </c>
      <c r="H18">
        <v>100</v>
      </c>
      <c r="I18" s="2">
        <v>6304</v>
      </c>
      <c r="J18" s="2">
        <v>6372.25</v>
      </c>
      <c r="K18" s="2">
        <v>-68.25</v>
      </c>
      <c r="L18" s="736">
        <v>-1.0710502569735925E-2</v>
      </c>
      <c r="M18" s="2">
        <v>-68.25</v>
      </c>
      <c r="N18">
        <v>100</v>
      </c>
      <c r="O18"/>
      <c r="P18" s="736">
        <v>3.9657360406091371E-2</v>
      </c>
      <c r="Q18" s="736">
        <v>1.4500000000000001E-2</v>
      </c>
      <c r="R18" s="2">
        <v>16.633245382585752</v>
      </c>
      <c r="S18" s="48"/>
      <c r="T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1"/>
      <c r="D19" s="789"/>
      <c r="E19" s="22" t="s">
        <v>270</v>
      </c>
      <c r="F19" s="2">
        <v>122.0399</v>
      </c>
      <c r="G19" s="78">
        <v>119.88</v>
      </c>
      <c r="H19">
        <v>50</v>
      </c>
      <c r="I19" s="2">
        <v>6101.9949999999999</v>
      </c>
      <c r="J19" s="2">
        <v>5994</v>
      </c>
      <c r="K19" s="2">
        <v>107.99499999999989</v>
      </c>
      <c r="L19" s="736">
        <v>1.8017183850517246E-2</v>
      </c>
      <c r="M19" s="2">
        <v>262.77499999999964</v>
      </c>
      <c r="N19" s="29">
        <v>43280</v>
      </c>
      <c r="O19"/>
      <c r="P19" s="736">
        <v>2.5700000000000001E-2</v>
      </c>
      <c r="Q19" s="736">
        <v>-4.3E-3</v>
      </c>
      <c r="R19" s="2"/>
      <c r="S19" s="48"/>
      <c r="T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60"/>
      <c r="B20" s="61"/>
      <c r="C20" s="60"/>
      <c r="D20" s="789"/>
      <c r="E20" s="22" t="s">
        <v>32</v>
      </c>
      <c r="F20" s="78">
        <v>53.8399</v>
      </c>
      <c r="G20" s="78">
        <v>44.741300000000003</v>
      </c>
      <c r="H20">
        <v>100</v>
      </c>
      <c r="I20" s="2">
        <v>5383.99</v>
      </c>
      <c r="J20" s="2">
        <v>4474.13</v>
      </c>
      <c r="K20" s="2">
        <v>909.85999999999967</v>
      </c>
      <c r="L20" s="736">
        <v>0.20336020634179153</v>
      </c>
      <c r="M20" s="2">
        <v>2108.3299999999967</v>
      </c>
      <c r="N20">
        <v>100</v>
      </c>
      <c r="O20"/>
      <c r="P20" s="736">
        <v>2.265977462811038E-2</v>
      </c>
      <c r="Q20" s="736">
        <v>1.1000000000000001E-3</v>
      </c>
      <c r="R20" s="2">
        <v>8.628189102564102</v>
      </c>
      <c r="S20" s="736"/>
    </row>
    <row r="21" spans="1:41" ht="21.95" customHeight="1" x14ac:dyDescent="0.25">
      <c r="A21" s="51"/>
      <c r="B21" s="51"/>
      <c r="C21" s="51"/>
      <c r="D21" s="789"/>
      <c r="E21" s="22" t="s">
        <v>782</v>
      </c>
      <c r="F21" s="78">
        <v>12.879899999999999</v>
      </c>
      <c r="G21" s="78">
        <v>15.013949999999999</v>
      </c>
      <c r="H21">
        <v>400</v>
      </c>
      <c r="I21" s="2">
        <v>5151.96</v>
      </c>
      <c r="J21" s="2">
        <v>6005.58</v>
      </c>
      <c r="K21" s="2">
        <v>-853.61999999999989</v>
      </c>
      <c r="L21" s="736">
        <v>-0.14213781183499347</v>
      </c>
      <c r="M21" s="2">
        <v>-853.61999999999989</v>
      </c>
      <c r="N21">
        <v>150</v>
      </c>
      <c r="O21"/>
      <c r="P21" s="736">
        <v>3.7267370088277081E-2</v>
      </c>
      <c r="Q21" s="736">
        <v>-5.4000000000000003E-3</v>
      </c>
      <c r="R21" s="2">
        <v>13.55778947368421</v>
      </c>
      <c r="S21" s="48"/>
      <c r="T21" s="48"/>
      <c r="V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9"/>
      <c r="E22" s="22" t="s">
        <v>1046</v>
      </c>
      <c r="F22" s="2">
        <v>51.11</v>
      </c>
      <c r="G22" s="78">
        <v>48.044899999999998</v>
      </c>
      <c r="H22">
        <v>100</v>
      </c>
      <c r="I22" s="2">
        <v>5111</v>
      </c>
      <c r="J22" s="2">
        <v>4804.49</v>
      </c>
      <c r="K22" s="2">
        <v>306.51000000000022</v>
      </c>
      <c r="L22" s="736">
        <v>6.3796573621758002E-2</v>
      </c>
      <c r="M22" s="2">
        <v>306.51000000000022</v>
      </c>
      <c r="N22">
        <v>100</v>
      </c>
      <c r="O22"/>
      <c r="P22" s="736">
        <v>2.9348464097045588E-2</v>
      </c>
      <c r="Q22" s="736">
        <v>1E-3</v>
      </c>
      <c r="R22" s="2"/>
      <c r="V22" s="48"/>
    </row>
    <row r="23" spans="1:41" ht="21.95" customHeight="1" x14ac:dyDescent="0.25">
      <c r="A23" s="50"/>
      <c r="B23" s="50"/>
      <c r="C23" s="51"/>
      <c r="D23" s="789"/>
      <c r="E23" s="22" t="s">
        <v>924</v>
      </c>
      <c r="F23" s="78">
        <v>74.609899999999996</v>
      </c>
      <c r="G23" s="78">
        <v>65.834000000000003</v>
      </c>
      <c r="H23">
        <v>60</v>
      </c>
      <c r="I23" s="2">
        <v>4476.5940000000001</v>
      </c>
      <c r="J23" s="2">
        <v>3950.04</v>
      </c>
      <c r="K23" s="2">
        <v>526.55400000000009</v>
      </c>
      <c r="L23" s="736">
        <v>0.13330346021812425</v>
      </c>
      <c r="M23" s="2">
        <v>526.55400000000009</v>
      </c>
      <c r="N23" s="29">
        <v>43280</v>
      </c>
      <c r="O23"/>
      <c r="P23" s="736">
        <v>1.2866925166767414E-2</v>
      </c>
      <c r="Q23" s="736">
        <v>4.5999999999999999E-3</v>
      </c>
      <c r="R23" s="2">
        <v>21.01687323943662</v>
      </c>
      <c r="S23" s="736"/>
      <c r="U23" s="48"/>
    </row>
    <row r="24" spans="1:41" ht="21.95" customHeight="1" x14ac:dyDescent="0.25">
      <c r="A24" s="50"/>
      <c r="B24" s="51"/>
      <c r="C24" s="51"/>
      <c r="D24" s="789"/>
      <c r="E24" s="22" t="s">
        <v>962</v>
      </c>
      <c r="F24" s="2">
        <v>177.25</v>
      </c>
      <c r="G24" s="78">
        <v>137.47160000000019</v>
      </c>
      <c r="H24">
        <v>25</v>
      </c>
      <c r="I24" s="2">
        <v>4431.25</v>
      </c>
      <c r="J24" s="2">
        <v>3436.790000000005</v>
      </c>
      <c r="K24" s="2">
        <v>994.45999999999549</v>
      </c>
      <c r="L24" s="736">
        <v>0.28935721996397618</v>
      </c>
      <c r="M24" s="2">
        <v>994.45999999999549</v>
      </c>
      <c r="N24">
        <v>25</v>
      </c>
      <c r="O24"/>
      <c r="P24" s="736">
        <v>7.2214386459802538E-3</v>
      </c>
      <c r="Q24" s="736">
        <v>7.1000000000000004E-3</v>
      </c>
      <c r="R24" s="2">
        <v>19.68</v>
      </c>
      <c r="S24" s="736"/>
      <c r="T24" s="48"/>
      <c r="U24" s="48"/>
      <c r="V24" s="48"/>
    </row>
    <row r="25" spans="1:41" ht="21.95" customHeight="1" x14ac:dyDescent="0.25">
      <c r="A25" s="51"/>
      <c r="B25" s="51"/>
      <c r="C25" s="51"/>
      <c r="D25" s="789"/>
      <c r="E25" s="22" t="s">
        <v>682</v>
      </c>
      <c r="F25" s="78">
        <v>207.97989999999999</v>
      </c>
      <c r="G25" s="78">
        <v>142.98999999999995</v>
      </c>
      <c r="H25">
        <v>20</v>
      </c>
      <c r="I25" s="2">
        <v>4159.598</v>
      </c>
      <c r="J25" s="2">
        <v>2859.7999999999993</v>
      </c>
      <c r="K25" s="2">
        <v>1299.7980000000007</v>
      </c>
      <c r="L25" s="736">
        <v>0.45450660885376637</v>
      </c>
      <c r="M25" s="2">
        <v>1442.8280000000009</v>
      </c>
      <c r="N25">
        <v>20</v>
      </c>
      <c r="O25"/>
      <c r="P25" s="736">
        <v>2.404078471044558E-3</v>
      </c>
      <c r="Q25" s="736">
        <v>2.2000000000000001E-3</v>
      </c>
      <c r="R25" s="2">
        <v>30.317769679300287</v>
      </c>
      <c r="S25" s="736"/>
    </row>
    <row r="26" spans="1:41" ht="21.95" customHeight="1" x14ac:dyDescent="0.25">
      <c r="A26" s="50"/>
      <c r="B26" s="50"/>
      <c r="C26" s="51"/>
      <c r="D26" s="789"/>
      <c r="E26" s="22" t="s">
        <v>850</v>
      </c>
      <c r="F26" s="2">
        <v>91.299899999999994</v>
      </c>
      <c r="G26" s="78">
        <v>82.575749999999942</v>
      </c>
      <c r="H26">
        <v>40</v>
      </c>
      <c r="I26" s="2">
        <v>3651.9959999999996</v>
      </c>
      <c r="J26" s="2">
        <v>3303.0299999999979</v>
      </c>
      <c r="K26" s="2">
        <v>348.9660000000008</v>
      </c>
      <c r="L26" s="736">
        <v>0.10565026657341965</v>
      </c>
      <c r="M26" s="2">
        <v>348.9660000000008</v>
      </c>
      <c r="N26">
        <v>40</v>
      </c>
      <c r="O26"/>
      <c r="P26" s="736">
        <v>2.497264509599682E-2</v>
      </c>
      <c r="Q26" s="736">
        <v>1.44E-2</v>
      </c>
      <c r="R26" s="2">
        <v>19.180651260504202</v>
      </c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 s="2"/>
      <c r="AN26"/>
      <c r="AO26"/>
    </row>
    <row r="27" spans="1:41" ht="21.95" customHeight="1" x14ac:dyDescent="0.25">
      <c r="A27" s="50"/>
      <c r="B27" s="50"/>
      <c r="C27" s="51"/>
      <c r="D27" s="789"/>
      <c r="E27" s="22" t="s">
        <v>55</v>
      </c>
      <c r="F27" s="78">
        <v>71.459999999999994</v>
      </c>
      <c r="G27" s="78">
        <v>71.080000000000013</v>
      </c>
      <c r="H27">
        <v>50</v>
      </c>
      <c r="I27" s="2">
        <v>3572.9999999999995</v>
      </c>
      <c r="J27" s="2">
        <v>3554.0000000000005</v>
      </c>
      <c r="K27" s="2">
        <v>18.999999999999091</v>
      </c>
      <c r="L27" s="736">
        <v>5.346088913899566E-3</v>
      </c>
      <c r="M27" s="2">
        <v>829.1299999999892</v>
      </c>
      <c r="N27">
        <v>50</v>
      </c>
      <c r="O27"/>
      <c r="P27" s="736">
        <v>2.9107192835152538E-2</v>
      </c>
      <c r="Q27" s="736">
        <v>7.3000000000000001E-3</v>
      </c>
      <c r="R27" s="2">
        <v>11.061919504643962</v>
      </c>
    </row>
    <row r="28" spans="1:41" ht="21.95" customHeight="1" x14ac:dyDescent="0.25">
      <c r="A28" s="50"/>
      <c r="B28" s="50"/>
      <c r="C28" s="51"/>
      <c r="D28" s="789"/>
      <c r="E28" s="22" t="s">
        <v>922</v>
      </c>
      <c r="F28" s="2">
        <v>32</v>
      </c>
      <c r="G28" s="78">
        <v>32.211599999999997</v>
      </c>
      <c r="H28">
        <v>100</v>
      </c>
      <c r="I28" s="2">
        <v>3200</v>
      </c>
      <c r="J28" s="2">
        <v>3221.16</v>
      </c>
      <c r="K28" s="2">
        <v>-21.159999999999854</v>
      </c>
      <c r="L28" s="736">
        <v>-6.5690620770156444E-3</v>
      </c>
      <c r="M28" s="2">
        <v>-21.159999999999854</v>
      </c>
      <c r="N28" s="29">
        <v>43297</v>
      </c>
      <c r="O28"/>
      <c r="P28" s="736">
        <v>3.125E-2</v>
      </c>
      <c r="Q28" s="736">
        <v>-1.2E-2</v>
      </c>
      <c r="R28" s="2">
        <v>9.2219020172910664</v>
      </c>
      <c r="S28" s="48"/>
      <c r="T28" s="48"/>
    </row>
    <row r="29" spans="1:41" ht="21.95" customHeight="1" x14ac:dyDescent="0.25">
      <c r="A29" s="51"/>
      <c r="B29" s="50"/>
      <c r="C29" s="51"/>
      <c r="D29" s="789"/>
      <c r="E29" s="22" t="s">
        <v>214</v>
      </c>
      <c r="F29" s="2">
        <v>59.17</v>
      </c>
      <c r="G29" s="78">
        <v>39.522599999999947</v>
      </c>
      <c r="H29">
        <v>50</v>
      </c>
      <c r="I29" s="2">
        <v>2958.5</v>
      </c>
      <c r="J29" s="2">
        <v>1976.1299999999974</v>
      </c>
      <c r="K29" s="2">
        <v>982.37000000000262</v>
      </c>
      <c r="L29" s="736">
        <v>0.49711810457814215</v>
      </c>
      <c r="M29" s="2">
        <v>2140.239999999998</v>
      </c>
      <c r="N29">
        <v>50</v>
      </c>
      <c r="O29"/>
      <c r="P29" s="736">
        <v>2.5012675342234239E-2</v>
      </c>
      <c r="Q29" s="736">
        <v>3.5499999999999997E-2</v>
      </c>
      <c r="R29" s="2">
        <v>14.7925</v>
      </c>
      <c r="S29" s="736"/>
      <c r="T29" s="48"/>
    </row>
    <row r="30" spans="1:41" ht="21.95" customHeight="1" x14ac:dyDescent="0.25">
      <c r="A30" s="50"/>
      <c r="B30" s="50"/>
      <c r="C30" s="51"/>
      <c r="D30" s="789"/>
      <c r="E30" s="22" t="s">
        <v>947</v>
      </c>
      <c r="F30" s="78">
        <v>56.709899999999998</v>
      </c>
      <c r="G30" s="78">
        <v>15.022800000000025</v>
      </c>
      <c r="H30">
        <v>50</v>
      </c>
      <c r="I30" s="2">
        <v>2835.4949999999999</v>
      </c>
      <c r="J30" s="2">
        <v>751.14000000000124</v>
      </c>
      <c r="K30" s="2">
        <v>2084.3549999999987</v>
      </c>
      <c r="L30" s="736">
        <v>2.7749221183800556</v>
      </c>
      <c r="M30" s="2">
        <v>2084.3549999999987</v>
      </c>
      <c r="N30">
        <v>50</v>
      </c>
      <c r="O30"/>
      <c r="P30" s="736">
        <v>2.4334375479413646E-2</v>
      </c>
      <c r="Q30" s="736">
        <v>1.21E-2</v>
      </c>
      <c r="R30" s="2">
        <v>12.888613636363635</v>
      </c>
      <c r="S30" s="48"/>
      <c r="U30" s="48"/>
    </row>
    <row r="31" spans="1:41" ht="21.95" customHeight="1" x14ac:dyDescent="0.25">
      <c r="A31" s="50"/>
      <c r="B31" s="50"/>
      <c r="C31" s="51"/>
      <c r="D31" s="789"/>
      <c r="E31" s="22" t="s">
        <v>62</v>
      </c>
      <c r="F31" s="2">
        <v>303.29000000000002</v>
      </c>
      <c r="G31" s="78">
        <v>303.29000000000002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-3.3E-3</v>
      </c>
      <c r="R31" s="2"/>
      <c r="S31" s="736"/>
      <c r="T31" s="48"/>
    </row>
    <row r="32" spans="1:41" ht="21.95" customHeight="1" x14ac:dyDescent="0.25">
      <c r="A32" s="50"/>
      <c r="B32" s="51"/>
      <c r="C32" s="51"/>
      <c r="D32" s="789"/>
      <c r="E32" s="22" t="s">
        <v>203</v>
      </c>
      <c r="F32" s="78">
        <v>41.36</v>
      </c>
      <c r="G32" s="78">
        <v>41.36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2.3E-2</v>
      </c>
      <c r="R32" s="2"/>
      <c r="S32" s="736"/>
    </row>
    <row r="33" spans="1:41" ht="21.95" customHeight="1" x14ac:dyDescent="0.25">
      <c r="A33" s="50"/>
      <c r="B33" s="50"/>
      <c r="C33" s="51"/>
      <c r="D33" s="789"/>
      <c r="E33" s="22" t="s">
        <v>202</v>
      </c>
      <c r="F33" s="78">
        <v>191.7</v>
      </c>
      <c r="G33" s="78">
        <v>191.7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1.5900000000000001E-2</v>
      </c>
      <c r="Q33" s="736">
        <v>-6.3E-3</v>
      </c>
      <c r="R33" s="2"/>
      <c r="S33" s="736"/>
      <c r="T33" s="48"/>
    </row>
    <row r="34" spans="1:41" ht="21.95" customHeight="1" x14ac:dyDescent="0.25">
      <c r="A34" s="152"/>
      <c r="B34" s="50"/>
      <c r="C34" s="51"/>
      <c r="D34" s="789"/>
      <c r="E34" s="22" t="s">
        <v>225</v>
      </c>
      <c r="F34" s="78">
        <v>101</v>
      </c>
      <c r="G34" s="78">
        <v>101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6.3E-3</v>
      </c>
      <c r="R34" s="2"/>
      <c r="S34" s="48"/>
      <c r="T34" s="48"/>
    </row>
    <row r="35" spans="1:41" ht="21.95" customHeight="1" x14ac:dyDescent="0.25">
      <c r="A35" s="51"/>
      <c r="B35" s="51"/>
      <c r="C35" s="51"/>
      <c r="D35" s="789"/>
      <c r="E35" s="22" t="s">
        <v>266</v>
      </c>
      <c r="F35" s="78">
        <v>94.9</v>
      </c>
      <c r="G35" s="78">
        <v>94.9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4.8999999999999998E-3</v>
      </c>
      <c r="R35" s="2"/>
      <c r="S35" s="48"/>
      <c r="T35" s="48"/>
      <c r="U35" s="48"/>
    </row>
    <row r="36" spans="1:41" ht="21.95" customHeight="1" x14ac:dyDescent="0.25">
      <c r="A36" s="50"/>
      <c r="B36" s="50"/>
      <c r="C36" s="51"/>
      <c r="D36" s="789"/>
      <c r="E36" s="22" t="s">
        <v>23</v>
      </c>
      <c r="F36" s="2">
        <v>34.51</v>
      </c>
      <c r="G36" s="78">
        <v>34.51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8.8000000000000005E-3</v>
      </c>
      <c r="R36" s="2"/>
      <c r="S36" s="736"/>
      <c r="T36" s="48"/>
      <c r="V36" s="48"/>
    </row>
    <row r="37" spans="1:41" ht="21.95" customHeight="1" x14ac:dyDescent="0.25">
      <c r="A37" s="51"/>
      <c r="B37" s="51"/>
      <c r="C37" s="51"/>
      <c r="D37" s="789"/>
      <c r="E37" s="22" t="s">
        <v>267</v>
      </c>
      <c r="F37" s="78">
        <v>39.99</v>
      </c>
      <c r="G37" s="78">
        <v>39.99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-1.0200000000000001E-2</v>
      </c>
      <c r="R37" s="2"/>
      <c r="S37" s="736"/>
      <c r="T37" s="48"/>
    </row>
    <row r="38" spans="1:41" ht="21.95" customHeight="1" x14ac:dyDescent="0.25">
      <c r="A38" s="50"/>
      <c r="B38" s="51"/>
      <c r="C38" s="51"/>
      <c r="D38" s="789"/>
      <c r="E38" s="22" t="s">
        <v>326</v>
      </c>
      <c r="F38" s="2">
        <v>12.78</v>
      </c>
      <c r="G38" s="78">
        <v>12.78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/>
      <c r="P38" s="736">
        <v>0</v>
      </c>
      <c r="Q38" s="736">
        <v>7.1999999999999998E-3</v>
      </c>
      <c r="R38" s="2">
        <v>39.9375</v>
      </c>
      <c r="T38" s="48"/>
    </row>
    <row r="39" spans="1:41" ht="21.95" customHeight="1" x14ac:dyDescent="0.25">
      <c r="A39" s="50"/>
      <c r="B39" s="50"/>
      <c r="C39" s="51"/>
      <c r="D39" s="789"/>
      <c r="E39" s="22" t="s">
        <v>36</v>
      </c>
      <c r="F39" s="2">
        <v>50.48</v>
      </c>
      <c r="G39" s="78">
        <v>50.48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-1.0200000000000001E-2</v>
      </c>
      <c r="R39" s="2"/>
      <c r="S39" s="48"/>
      <c r="T39" s="48"/>
      <c r="V39" s="48"/>
    </row>
    <row r="40" spans="1:41" ht="21.95" customHeight="1" x14ac:dyDescent="0.25">
      <c r="A40" s="50"/>
      <c r="B40" s="51"/>
      <c r="C40" s="51"/>
      <c r="D40" s="789"/>
      <c r="E40" s="22" t="s">
        <v>314</v>
      </c>
      <c r="F40" s="78">
        <v>38.42</v>
      </c>
      <c r="G40" s="78">
        <v>38.42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8.3999999999999995E-3</v>
      </c>
      <c r="R40" s="2"/>
      <c r="S40" s="736"/>
    </row>
    <row r="41" spans="1:41" ht="21.95" customHeight="1" x14ac:dyDescent="0.25">
      <c r="A41" s="50"/>
      <c r="B41" s="50"/>
      <c r="C41" s="51"/>
      <c r="D41" s="789"/>
      <c r="E41" s="22" t="s">
        <v>299</v>
      </c>
      <c r="F41" s="78">
        <v>53.16</v>
      </c>
      <c r="G41" s="78">
        <v>53.16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1.0200000000000001E-2</v>
      </c>
      <c r="R41" s="2"/>
      <c r="S41" s="48"/>
    </row>
    <row r="42" spans="1:41" ht="21.95" customHeight="1" x14ac:dyDescent="0.25">
      <c r="A42" s="50"/>
      <c r="B42" s="50"/>
      <c r="C42" s="51"/>
      <c r="D42" s="789"/>
      <c r="E42" s="22" t="s">
        <v>694</v>
      </c>
      <c r="F42" s="2">
        <v>31.74</v>
      </c>
      <c r="G42" s="78">
        <v>31.74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-5.7000000000000002E-3</v>
      </c>
      <c r="R42" s="2"/>
      <c r="S42" s="736"/>
      <c r="T42" s="48"/>
      <c r="U42" s="48"/>
    </row>
    <row r="43" spans="1:41" ht="21.95" customHeight="1" x14ac:dyDescent="0.25">
      <c r="A43" s="50"/>
      <c r="B43" s="50"/>
      <c r="C43" s="50"/>
      <c r="D43" s="789"/>
      <c r="E43" s="22" t="s">
        <v>248</v>
      </c>
      <c r="F43" s="2">
        <v>78.48</v>
      </c>
      <c r="G43" s="78">
        <v>78.48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2.01E-2</v>
      </c>
      <c r="R43" s="2"/>
    </row>
    <row r="44" spans="1:41" ht="21.95" customHeight="1" x14ac:dyDescent="0.25">
      <c r="A44" s="50"/>
      <c r="B44" s="50"/>
      <c r="C44" s="51"/>
      <c r="D44" s="789"/>
      <c r="E44" s="22" t="s">
        <v>673</v>
      </c>
      <c r="F44" s="78">
        <v>17.940000000000001</v>
      </c>
      <c r="G44" s="78">
        <v>17.940000000000001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7.7999999999999996E-3</v>
      </c>
      <c r="R44" s="2"/>
      <c r="U44" s="48"/>
    </row>
    <row r="45" spans="1:41" ht="21.95" customHeight="1" x14ac:dyDescent="0.25">
      <c r="A45" s="50"/>
      <c r="B45" s="51"/>
      <c r="C45" s="51"/>
      <c r="D45" s="789"/>
      <c r="E45" s="22" t="s">
        <v>275</v>
      </c>
      <c r="F45" s="2">
        <v>66.03</v>
      </c>
      <c r="G45" s="78">
        <v>66.03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197.20999999999549</v>
      </c>
      <c r="N45">
        <v>0</v>
      </c>
      <c r="O45"/>
      <c r="P45" s="736">
        <v>2.5499999999999998E-2</v>
      </c>
      <c r="Q45" s="736">
        <v>-5.5999999999999999E-3</v>
      </c>
      <c r="R45" s="2"/>
      <c r="S45" s="48"/>
      <c r="T45" s="48"/>
    </row>
    <row r="46" spans="1:41" ht="21.95" customHeight="1" x14ac:dyDescent="0.25">
      <c r="A46" s="50"/>
      <c r="B46" s="50"/>
      <c r="C46" s="51"/>
      <c r="D46" s="789"/>
      <c r="E46" s="22" t="s">
        <v>737</v>
      </c>
      <c r="F46" s="78">
        <v>251.21</v>
      </c>
      <c r="G46" s="78">
        <v>251.21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-2.3E-3</v>
      </c>
      <c r="R46" s="2"/>
      <c r="U46" s="48"/>
    </row>
    <row r="47" spans="1:41" ht="21.95" customHeight="1" x14ac:dyDescent="0.25">
      <c r="A47" s="51"/>
      <c r="B47" s="152"/>
      <c r="C47" s="325"/>
      <c r="D47" s="789"/>
      <c r="E47" s="22" t="s">
        <v>196</v>
      </c>
      <c r="F47" s="2">
        <v>12.1</v>
      </c>
      <c r="G47" s="78">
        <v>12.1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5.3E-3</v>
      </c>
      <c r="R47" s="2"/>
      <c r="S47" s="736"/>
      <c r="T47" s="48"/>
      <c r="X47" s="736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 s="2"/>
      <c r="AN47"/>
      <c r="AO47"/>
    </row>
    <row r="48" spans="1:41" ht="21.95" customHeight="1" x14ac:dyDescent="0.25">
      <c r="A48" s="50"/>
      <c r="B48" s="50"/>
      <c r="C48" s="51"/>
      <c r="D48" s="789"/>
      <c r="E48" s="22" t="s">
        <v>829</v>
      </c>
      <c r="F48" s="78">
        <v>103.38</v>
      </c>
      <c r="G48" s="78">
        <v>103.38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/>
      <c r="P48" s="736">
        <v>6.5776745985683888E-3</v>
      </c>
      <c r="Q48" s="736">
        <v>-8.0000000000000004E-4</v>
      </c>
      <c r="R48" s="2">
        <v>21.764210526315789</v>
      </c>
      <c r="S48" s="736"/>
    </row>
    <row r="49" spans="1:41" ht="21.95" customHeight="1" x14ac:dyDescent="0.25">
      <c r="A49" s="51"/>
      <c r="B49" s="51"/>
      <c r="C49" s="51"/>
      <c r="D49" s="789"/>
      <c r="E49" s="22" t="s">
        <v>680</v>
      </c>
      <c r="F49" s="2">
        <v>131.71</v>
      </c>
      <c r="G49" s="78">
        <v>131.71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3.6900000000000002E-2</v>
      </c>
      <c r="R49" s="2">
        <v>19.687593423019432</v>
      </c>
      <c r="S49" s="48"/>
      <c r="T49" s="48"/>
      <c r="U49" s="48"/>
      <c r="V49" s="48"/>
    </row>
    <row r="50" spans="1:41" ht="21.95" customHeight="1" x14ac:dyDescent="0.25">
      <c r="A50" s="50"/>
      <c r="B50" s="50"/>
      <c r="C50" s="51"/>
      <c r="D50" s="789"/>
      <c r="E50" s="22" t="s">
        <v>961</v>
      </c>
      <c r="F50" s="2">
        <v>85.59</v>
      </c>
      <c r="G50" s="78">
        <v>85.59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7.477509054796121E-3</v>
      </c>
      <c r="Q50" s="736">
        <v>4.0000000000000001E-3</v>
      </c>
      <c r="R50" s="2">
        <v>11.597560975609756</v>
      </c>
      <c r="T50" s="48"/>
      <c r="U50" s="48"/>
    </row>
    <row r="51" spans="1:41" ht="21.95" customHeight="1" x14ac:dyDescent="0.25">
      <c r="A51" s="50"/>
      <c r="B51" s="50"/>
      <c r="C51" s="51"/>
      <c r="D51" s="789"/>
      <c r="E51" s="22" t="s">
        <v>17</v>
      </c>
      <c r="F51" s="78">
        <v>15.25</v>
      </c>
      <c r="G51" s="78">
        <v>15.25</v>
      </c>
      <c r="H51">
        <v>0</v>
      </c>
      <c r="I51" s="2">
        <v>0</v>
      </c>
      <c r="J51" s="2">
        <v>0</v>
      </c>
      <c r="K51" s="2">
        <v>-20818.210000000079</v>
      </c>
      <c r="L51" s="736">
        <v>0</v>
      </c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S51" s="48"/>
      <c r="T51" s="48"/>
    </row>
    <row r="52" spans="1:41" ht="21.95" customHeight="1" x14ac:dyDescent="0.25">
      <c r="A52" s="50"/>
      <c r="B52" s="50"/>
      <c r="C52" s="50"/>
      <c r="D52" s="789"/>
      <c r="E52" s="22" t="s">
        <v>308</v>
      </c>
      <c r="F52" s="78">
        <v>142.82</v>
      </c>
      <c r="G52" s="78">
        <v>142.82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-4.3E-3</v>
      </c>
      <c r="R52" s="2"/>
      <c r="S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1"/>
      <c r="B53" s="51"/>
      <c r="C53" s="51"/>
      <c r="D53" s="789"/>
      <c r="E53" s="22" t="s">
        <v>692</v>
      </c>
      <c r="F53" s="78">
        <v>94.94</v>
      </c>
      <c r="G53" s="78">
        <v>94.94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1.2699999999999999E-2</v>
      </c>
      <c r="R53" s="2"/>
      <c r="S53" s="48"/>
    </row>
    <row r="54" spans="1:41" ht="21.95" customHeight="1" x14ac:dyDescent="0.25">
      <c r="A54" s="50"/>
      <c r="B54" s="50"/>
      <c r="C54" s="51"/>
      <c r="D54" s="789"/>
      <c r="E54" s="22" t="s">
        <v>735</v>
      </c>
      <c r="F54" s="2">
        <v>674.39</v>
      </c>
      <c r="G54" s="78">
        <v>674.39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-2.5000000000000001E-3</v>
      </c>
      <c r="R54" s="2"/>
      <c r="U54" s="48"/>
    </row>
    <row r="55" spans="1:41" ht="21.95" customHeight="1" x14ac:dyDescent="0.25">
      <c r="A55" s="50"/>
      <c r="B55" s="50"/>
      <c r="C55" s="51"/>
      <c r="D55" s="789"/>
      <c r="E55" s="22" t="s">
        <v>946</v>
      </c>
      <c r="F55" s="2">
        <v>229.56</v>
      </c>
      <c r="G55" s="78">
        <v>229.56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7.6668409130510543E-3</v>
      </c>
      <c r="Q55" s="736">
        <v>-2.1600000000000001E-2</v>
      </c>
      <c r="R55" s="2">
        <v>26.631090487238982</v>
      </c>
      <c r="S55" s="736"/>
    </row>
    <row r="56" spans="1:41" ht="21.95" customHeight="1" x14ac:dyDescent="0.25">
      <c r="A56" s="50"/>
      <c r="B56" s="50"/>
      <c r="C56" s="51"/>
      <c r="D56" s="789"/>
      <c r="E56" s="22" t="s">
        <v>923</v>
      </c>
      <c r="F56" s="78">
        <v>34.39</v>
      </c>
      <c r="G56" s="78">
        <v>34.39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7.6766501890084327E-2</v>
      </c>
      <c r="Q56" s="736">
        <v>1.3599999999999999E-2</v>
      </c>
      <c r="R56" s="2"/>
      <c r="S56" s="48"/>
      <c r="T56" s="48"/>
      <c r="V56" s="48"/>
    </row>
    <row r="57" spans="1:41" ht="21.95" customHeight="1" x14ac:dyDescent="0.25">
      <c r="A57" s="50"/>
      <c r="B57" s="50"/>
      <c r="C57" s="51"/>
      <c r="D57" s="789"/>
      <c r="E57" s="22" t="s">
        <v>194</v>
      </c>
      <c r="F57" s="78">
        <v>74.900000000000006</v>
      </c>
      <c r="G57" s="78">
        <v>74.900000000000006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785.90999999999985</v>
      </c>
      <c r="N57">
        <v>0</v>
      </c>
      <c r="O57"/>
      <c r="P57" s="736">
        <v>1.29E-2</v>
      </c>
      <c r="Q57" s="736">
        <v>-5.7000000000000002E-3</v>
      </c>
      <c r="R57" s="2"/>
      <c r="U57" s="48"/>
    </row>
    <row r="58" spans="1:41" ht="21.95" customHeight="1" x14ac:dyDescent="0.25">
      <c r="A58" s="50"/>
      <c r="B58" s="50"/>
      <c r="C58" s="51"/>
      <c r="D58" s="789"/>
      <c r="E58" s="22" t="s">
        <v>224</v>
      </c>
      <c r="F58" s="78">
        <v>58.72</v>
      </c>
      <c r="G58" s="78">
        <v>58.72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257.64999999999964</v>
      </c>
      <c r="N58">
        <v>0</v>
      </c>
      <c r="O58"/>
      <c r="P58" s="736">
        <v>0</v>
      </c>
      <c r="Q58" s="736">
        <v>3.3E-3</v>
      </c>
      <c r="R58" s="2"/>
      <c r="S58" s="48"/>
      <c r="T58" s="48"/>
    </row>
    <row r="59" spans="1:41" ht="21.95" customHeight="1" x14ac:dyDescent="0.25">
      <c r="A59" s="50"/>
      <c r="B59" s="50"/>
      <c r="C59" s="51"/>
      <c r="D59" s="789"/>
      <c r="E59" s="22" t="s">
        <v>824</v>
      </c>
      <c r="F59" s="78">
        <v>453.38</v>
      </c>
      <c r="G59" s="78">
        <v>453.38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1264.8599999999997</v>
      </c>
      <c r="N59">
        <v>0</v>
      </c>
      <c r="O59"/>
      <c r="P59" s="736">
        <v>0</v>
      </c>
      <c r="Q59" s="736">
        <v>-1.37E-2</v>
      </c>
      <c r="R59" s="2"/>
      <c r="S59" s="736"/>
      <c r="T59" s="48"/>
    </row>
    <row r="60" spans="1:41" ht="21.95" customHeight="1" x14ac:dyDescent="0.25">
      <c r="A60" s="152"/>
      <c r="B60" s="50"/>
      <c r="C60" s="51"/>
      <c r="D60" s="789"/>
      <c r="E60" s="22" t="s">
        <v>34</v>
      </c>
      <c r="F60" s="2">
        <v>61.39</v>
      </c>
      <c r="G60" s="78">
        <v>61.39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-3.1899999999999998E-2</v>
      </c>
      <c r="R60" s="2"/>
      <c r="S60" s="736"/>
      <c r="T60" s="48"/>
      <c r="U60" s="48"/>
      <c r="X60"/>
      <c r="Y60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89"/>
      <c r="E61" s="22" t="s">
        <v>172</v>
      </c>
      <c r="F61" s="2">
        <v>58.81</v>
      </c>
      <c r="G61" s="78">
        <v>58.81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5.0000000000000001E-4</v>
      </c>
      <c r="R61" s="2"/>
      <c r="S61" s="48"/>
      <c r="T61" s="345"/>
      <c r="U61" s="345"/>
    </row>
    <row r="62" spans="1:41" ht="21.95" customHeight="1" x14ac:dyDescent="0.25">
      <c r="A62" s="50"/>
      <c r="B62" s="50"/>
      <c r="C62" s="51"/>
      <c r="D62" s="789"/>
      <c r="E62" s="22" t="s">
        <v>27</v>
      </c>
      <c r="F62" s="2">
        <v>55.05</v>
      </c>
      <c r="G62" s="78">
        <v>55.05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3.0999999999999999E-3</v>
      </c>
      <c r="R62" s="2"/>
      <c r="S62" s="736"/>
      <c r="T62" s="48"/>
    </row>
    <row r="63" spans="1:41" ht="21.95" customHeight="1" x14ac:dyDescent="0.25">
      <c r="A63" s="50"/>
      <c r="B63" s="50"/>
      <c r="C63" s="51"/>
      <c r="D63" s="789"/>
      <c r="E63" s="22" t="s">
        <v>22</v>
      </c>
      <c r="F63" s="2">
        <v>61.84</v>
      </c>
      <c r="G63" s="78">
        <v>61.84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2.4500000000000001E-2</v>
      </c>
      <c r="R63" s="2"/>
      <c r="S63" s="48"/>
      <c r="T63" s="48"/>
    </row>
    <row r="64" spans="1:41" ht="21.95" customHeight="1" x14ac:dyDescent="0.25">
      <c r="A64" s="50"/>
      <c r="B64" s="50"/>
      <c r="C64" s="51"/>
      <c r="D64" s="789"/>
      <c r="E64" s="22" t="s">
        <v>42</v>
      </c>
      <c r="F64" s="2">
        <v>144.52000000000001</v>
      </c>
      <c r="G64" s="78">
        <v>144.52000000000001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8.3000000000000001E-3</v>
      </c>
      <c r="R64" s="2"/>
      <c r="S64" s="48"/>
    </row>
    <row r="65" spans="1:41" ht="21.95" customHeight="1" x14ac:dyDescent="0.25">
      <c r="A65" s="50"/>
      <c r="B65" s="50"/>
      <c r="C65" s="51"/>
      <c r="D65" s="789"/>
      <c r="E65" s="22" t="s">
        <v>268</v>
      </c>
      <c r="F65" s="2">
        <v>51.75</v>
      </c>
      <c r="G65" s="78">
        <v>51.75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2.0000000000000001E-4</v>
      </c>
      <c r="R65" s="2"/>
      <c r="S65" s="48"/>
      <c r="T65" s="48"/>
    </row>
    <row r="66" spans="1:41" ht="21.95" customHeight="1" x14ac:dyDescent="0.25">
      <c r="A66" s="50"/>
      <c r="B66" s="50"/>
      <c r="C66" s="51"/>
      <c r="D66" s="789"/>
      <c r="E66" s="22" t="s">
        <v>170</v>
      </c>
      <c r="F66" s="78">
        <v>99.81</v>
      </c>
      <c r="G66" s="78">
        <v>99.81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8.8000000000000005E-3</v>
      </c>
      <c r="R66" s="2"/>
      <c r="S66" s="736"/>
      <c r="U66" s="48"/>
    </row>
    <row r="67" spans="1:41" ht="21.95" customHeight="1" x14ac:dyDescent="0.25">
      <c r="A67" s="50"/>
      <c r="B67" s="50"/>
      <c r="C67" s="51"/>
      <c r="D67" s="789"/>
      <c r="E67" s="22" t="s">
        <v>8</v>
      </c>
      <c r="F67" s="78">
        <v>83.35</v>
      </c>
      <c r="G67" s="78">
        <v>83.35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121.94999999999982</v>
      </c>
      <c r="N67">
        <v>0</v>
      </c>
      <c r="O67"/>
      <c r="P67" s="736">
        <v>1.67E-2</v>
      </c>
      <c r="Q67" s="736">
        <v>9.4999999999999998E-3</v>
      </c>
      <c r="R67" s="2"/>
      <c r="S67" s="48"/>
      <c r="U67" s="48"/>
    </row>
    <row r="68" spans="1:41" ht="21.95" customHeight="1" x14ac:dyDescent="0.25">
      <c r="A68" s="50"/>
      <c r="B68" s="50"/>
      <c r="C68" s="51"/>
      <c r="D68" s="789"/>
      <c r="E68" s="22" t="s">
        <v>10</v>
      </c>
      <c r="F68" s="78">
        <v>48.52</v>
      </c>
      <c r="G68" s="78">
        <v>48.52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1.04E-2</v>
      </c>
      <c r="R68" s="2"/>
      <c r="S68" s="736"/>
      <c r="T68" s="48"/>
    </row>
    <row r="69" spans="1:41" ht="21.95" customHeight="1" x14ac:dyDescent="0.25">
      <c r="A69" s="50"/>
      <c r="B69" s="50"/>
      <c r="C69" s="51"/>
      <c r="D69" s="789"/>
      <c r="E69" s="22" t="s">
        <v>223</v>
      </c>
      <c r="F69" s="78">
        <v>43.18</v>
      </c>
      <c r="G69" s="78">
        <v>43.18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1.3599999999999999E-2</v>
      </c>
      <c r="R69" s="2"/>
      <c r="S69" s="736"/>
      <c r="T69" s="48"/>
      <c r="X69"/>
      <c r="Y69"/>
      <c r="Z69"/>
      <c r="AA69" s="2"/>
      <c r="AB69"/>
      <c r="AC69"/>
      <c r="AD69" s="2"/>
      <c r="AE69"/>
      <c r="AF69"/>
      <c r="AG69" s="2"/>
      <c r="AH69"/>
      <c r="AI69" s="2"/>
      <c r="AJ69"/>
      <c r="AK69"/>
      <c r="AL69"/>
      <c r="AM69"/>
      <c r="AN69"/>
      <c r="AO69"/>
    </row>
    <row r="70" spans="1:41" ht="21.95" customHeight="1" x14ac:dyDescent="0.25">
      <c r="A70" s="50"/>
      <c r="B70" s="50"/>
      <c r="C70" s="51"/>
      <c r="D70" s="789"/>
      <c r="E70" s="22" t="s">
        <v>341</v>
      </c>
      <c r="F70" s="78">
        <v>78.02</v>
      </c>
      <c r="G70" s="78">
        <v>78.02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8.0999999999999996E-3</v>
      </c>
      <c r="R70" s="2">
        <v>14.86095238095238</v>
      </c>
      <c r="S70" s="736"/>
      <c r="T70" s="48"/>
      <c r="Y70" s="48"/>
    </row>
    <row r="71" spans="1:41" ht="21.95" customHeight="1" x14ac:dyDescent="0.25">
      <c r="A71" s="50"/>
      <c r="B71" s="50"/>
      <c r="C71" s="51"/>
      <c r="D71" s="789"/>
      <c r="E71" s="22" t="s">
        <v>24</v>
      </c>
      <c r="F71" s="78">
        <v>64.650000000000006</v>
      </c>
      <c r="G71" s="78">
        <v>64.650000000000006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1.38E-2</v>
      </c>
      <c r="R71" s="2"/>
      <c r="S71" s="48"/>
      <c r="T71" s="48"/>
      <c r="U71" s="48"/>
    </row>
    <row r="72" spans="1:41" ht="21.95" customHeight="1" x14ac:dyDescent="0.25">
      <c r="A72" s="50"/>
      <c r="B72" s="50"/>
      <c r="C72" s="51"/>
      <c r="D72" s="789"/>
      <c r="E72" s="22" t="s">
        <v>45</v>
      </c>
      <c r="F72" s="78">
        <v>93.71</v>
      </c>
      <c r="G72" s="78">
        <v>93.71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-6.4999999999999997E-3</v>
      </c>
      <c r="R72" s="2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9"/>
      <c r="E73" s="22" t="s">
        <v>47</v>
      </c>
      <c r="F73" s="78">
        <v>154.22999999999999</v>
      </c>
      <c r="G73" s="78">
        <v>154.22999999999999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1.0800000000000001E-2</v>
      </c>
      <c r="R73" s="2"/>
      <c r="S73" s="736"/>
      <c r="U73" s="48"/>
    </row>
    <row r="74" spans="1:41" ht="21.95" customHeight="1" x14ac:dyDescent="0.25">
      <c r="A74" s="50"/>
      <c r="B74" s="51"/>
      <c r="C74" s="51"/>
      <c r="D74" s="789"/>
      <c r="E74" s="22" t="s">
        <v>33</v>
      </c>
      <c r="F74" s="78">
        <v>257.97000000000003</v>
      </c>
      <c r="G74" s="78">
        <v>257.97000000000003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-4.4000000000000003E-3</v>
      </c>
      <c r="R74" s="2"/>
      <c r="S74" s="736"/>
    </row>
    <row r="75" spans="1:41" ht="21.95" customHeight="1" x14ac:dyDescent="0.25">
      <c r="A75" s="50"/>
      <c r="B75" s="50"/>
      <c r="C75" s="51"/>
      <c r="D75" s="789"/>
      <c r="E75" s="22" t="s">
        <v>13</v>
      </c>
      <c r="F75" s="78">
        <v>69.989999999999995</v>
      </c>
      <c r="G75" s="78">
        <v>69.989999999999995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-3.5999999999999999E-3</v>
      </c>
      <c r="R75" s="2"/>
      <c r="S75" s="48"/>
      <c r="T75" s="48"/>
      <c r="V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1"/>
      <c r="B76" s="50"/>
      <c r="C76" s="51"/>
      <c r="D76" s="789"/>
      <c r="E76" s="22" t="s">
        <v>52</v>
      </c>
      <c r="F76" s="78">
        <v>53.35</v>
      </c>
      <c r="G76" s="78">
        <v>53.35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-3.3E-3</v>
      </c>
      <c r="R76" s="2"/>
      <c r="S76" s="48"/>
      <c r="T76" s="48"/>
    </row>
    <row r="77" spans="1:41" ht="21.95" customHeight="1" x14ac:dyDescent="0.25">
      <c r="A77" s="50"/>
      <c r="B77" s="50"/>
      <c r="C77" s="51"/>
      <c r="D77" s="789"/>
      <c r="E77" s="22" t="s">
        <v>330</v>
      </c>
      <c r="F77" s="78">
        <v>23.11</v>
      </c>
      <c r="G77" s="78">
        <v>23.11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5.57E-2</v>
      </c>
      <c r="R77" s="2">
        <v>9.4326530612244888</v>
      </c>
      <c r="S77" s="736"/>
      <c r="T77" s="48"/>
      <c r="U77" s="48"/>
    </row>
    <row r="78" spans="1:41" ht="21.95" customHeight="1" x14ac:dyDescent="0.25">
      <c r="A78" s="50"/>
      <c r="B78" s="50"/>
      <c r="C78" s="51"/>
      <c r="D78" s="789"/>
      <c r="E78" s="22" t="s">
        <v>63</v>
      </c>
      <c r="F78" s="78">
        <v>103.98</v>
      </c>
      <c r="G78" s="78">
        <v>103.98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-6.7000000000000002E-3</v>
      </c>
      <c r="R78" s="2"/>
      <c r="S78" s="736"/>
      <c r="U78" s="48"/>
    </row>
    <row r="79" spans="1:41" ht="21.95" customHeight="1" x14ac:dyDescent="0.25">
      <c r="A79" s="51"/>
      <c r="B79" s="51"/>
      <c r="C79" s="51"/>
      <c r="D79" s="789"/>
      <c r="E79" s="22" t="s">
        <v>9</v>
      </c>
      <c r="F79" s="78">
        <v>7.33</v>
      </c>
      <c r="G79" s="78">
        <v>7.33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-9.5999999999999992E-3</v>
      </c>
      <c r="R79" s="2"/>
      <c r="S79" s="736"/>
      <c r="T79" s="48"/>
      <c r="U79" s="48"/>
    </row>
    <row r="80" spans="1:41" ht="21.95" customHeight="1" x14ac:dyDescent="0.25">
      <c r="A80" s="50"/>
      <c r="B80" s="50"/>
      <c r="C80" s="51"/>
      <c r="D80" s="789"/>
      <c r="E80" s="22" t="s">
        <v>53</v>
      </c>
      <c r="F80" s="78">
        <v>79.03</v>
      </c>
      <c r="G80" s="78">
        <v>79.03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33.940000000000055</v>
      </c>
      <c r="N80">
        <v>0</v>
      </c>
      <c r="O80"/>
      <c r="P80" s="736">
        <v>7.4000000000000003E-3</v>
      </c>
      <c r="Q80" s="736">
        <v>1.34E-2</v>
      </c>
      <c r="R80" s="2"/>
    </row>
    <row r="81" spans="1:20" ht="21.95" customHeight="1" x14ac:dyDescent="0.25">
      <c r="A81" s="50"/>
      <c r="B81" s="50"/>
      <c r="C81" s="51"/>
      <c r="D81" s="789"/>
      <c r="E81" s="22" t="s">
        <v>56</v>
      </c>
      <c r="F81" s="78">
        <v>44.25</v>
      </c>
      <c r="G81" s="78">
        <v>44.25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36.819999999999709</v>
      </c>
      <c r="N81">
        <v>0</v>
      </c>
      <c r="O81"/>
      <c r="P81" s="736">
        <v>4.2999999999999997E-2</v>
      </c>
      <c r="Q81" s="736">
        <v>7.1000000000000004E-3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9"/>
      <c r="E82" s="22" t="s">
        <v>0</v>
      </c>
      <c r="F82" s="78">
        <v>217.02</v>
      </c>
      <c r="G82" s="78">
        <v>217.02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465.57999999999993</v>
      </c>
      <c r="N82">
        <v>0</v>
      </c>
      <c r="O82"/>
      <c r="P82" s="736">
        <v>3.8999999999999998E-3</v>
      </c>
      <c r="Q82" s="736">
        <v>2.0999999999999999E-3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39</v>
      </c>
      <c r="F83" s="78">
        <v>48.55</v>
      </c>
      <c r="G83" s="78">
        <v>48.55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529.88000000000284</v>
      </c>
      <c r="N83">
        <v>0</v>
      </c>
      <c r="O83"/>
      <c r="P83" s="736">
        <v>2.3E-2</v>
      </c>
      <c r="Q83" s="736">
        <v>6.1000000000000004E-3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54</v>
      </c>
      <c r="F84" s="78">
        <v>127.61</v>
      </c>
      <c r="G84" s="78">
        <v>127.61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114.84999999999991</v>
      </c>
      <c r="N84">
        <v>0</v>
      </c>
      <c r="O84"/>
      <c r="P84" s="736">
        <v>2.35E-2</v>
      </c>
      <c r="Q84" s="736">
        <v>-1.4E-3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51</v>
      </c>
      <c r="F85" s="78">
        <v>250.68</v>
      </c>
      <c r="G85" s="78">
        <v>250.68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176.70000000000073</v>
      </c>
      <c r="N85">
        <v>0</v>
      </c>
      <c r="O85"/>
      <c r="P85" s="736">
        <v>1.52E-2</v>
      </c>
      <c r="Q85" s="736">
        <v>5.0000000000000001E-3</v>
      </c>
      <c r="R85" s="2"/>
      <c r="S85" s="736"/>
      <c r="T85" s="48"/>
    </row>
    <row r="86" spans="1:20" ht="21.95" customHeight="1" x14ac:dyDescent="0.25">
      <c r="A86" s="50"/>
      <c r="B86" s="50"/>
      <c r="C86" s="51"/>
      <c r="F86" s="78"/>
      <c r="G86" s="78"/>
      <c r="H86"/>
      <c r="I86" s="2"/>
      <c r="J86" s="2"/>
      <c r="K86" s="2"/>
      <c r="L86" s="736"/>
      <c r="M86" s="2"/>
      <c r="N86"/>
      <c r="O86"/>
      <c r="P86" s="736"/>
      <c r="Q86" s="736"/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R104">
    <sortCondition ref="O1"/>
  </sortState>
  <dataConsolidate/>
  <conditionalFormatting sqref="O105:O1048576 O1">
    <cfRule type="expression" dxfId="2653" priority="583">
      <formula>$O1=0</formula>
    </cfRule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652" priority="539">
      <formula>$H2=0</formula>
    </cfRule>
  </conditionalFormatting>
  <conditionalFormatting sqref="J105:K200">
    <cfRule type="expression" dxfId="2651" priority="540">
      <formula>$J105=0</formula>
    </cfRule>
  </conditionalFormatting>
  <conditionalFormatting sqref="J105:K458">
    <cfRule type="expression" dxfId="2650" priority="581">
      <formula>$J105&lt;0</formula>
    </cfRule>
  </conditionalFormatting>
  <conditionalFormatting sqref="E59">
    <cfRule type="expression" dxfId="2649" priority="510">
      <formula>$H59=0</formula>
    </cfRule>
  </conditionalFormatting>
  <conditionalFormatting sqref="E5">
    <cfRule type="expression" dxfId="2648" priority="488">
      <formula>$H5=0</formula>
    </cfRule>
  </conditionalFormatting>
  <conditionalFormatting sqref="E60">
    <cfRule type="expression" dxfId="2647" priority="466">
      <formula>$H60=0</formula>
    </cfRule>
  </conditionalFormatting>
  <conditionalFormatting sqref="E62">
    <cfRule type="expression" dxfId="2646" priority="455">
      <formula>$H62=0</formula>
    </cfRule>
  </conditionalFormatting>
  <conditionalFormatting sqref="E61">
    <cfRule type="expression" dxfId="2645" priority="444">
      <formula>$H61=0</formula>
    </cfRule>
  </conditionalFormatting>
  <conditionalFormatting sqref="E8">
    <cfRule type="expression" dxfId="2644" priority="429">
      <formula>$H8=0</formula>
    </cfRule>
  </conditionalFormatting>
  <conditionalFormatting sqref="E63">
    <cfRule type="expression" dxfId="2643" priority="419">
      <formula>$H63=0</formula>
    </cfRule>
  </conditionalFormatting>
  <conditionalFormatting sqref="E20">
    <cfRule type="expression" dxfId="2642" priority="409">
      <formula>$H20=0</formula>
    </cfRule>
  </conditionalFormatting>
  <conditionalFormatting sqref="E64">
    <cfRule type="expression" dxfId="2641" priority="400">
      <formula>$H64=0</formula>
    </cfRule>
  </conditionalFormatting>
  <conditionalFormatting sqref="E65">
    <cfRule type="expression" dxfId="2640" priority="393">
      <formula>$H65=0</formula>
    </cfRule>
  </conditionalFormatting>
  <conditionalFormatting sqref="E11">
    <cfRule type="expression" dxfId="2639" priority="384">
      <formula>$H11=0</formula>
    </cfRule>
  </conditionalFormatting>
  <conditionalFormatting sqref="E9">
    <cfRule type="expression" dxfId="2638" priority="377">
      <formula>$H9=0</formula>
    </cfRule>
  </conditionalFormatting>
  <conditionalFormatting sqref="E66">
    <cfRule type="expression" dxfId="2637" priority="368">
      <formula>$H66=0</formula>
    </cfRule>
  </conditionalFormatting>
  <conditionalFormatting sqref="E10">
    <cfRule type="expression" dxfId="2636" priority="359">
      <formula>$H10=0</formula>
    </cfRule>
  </conditionalFormatting>
  <conditionalFormatting sqref="E26:E28 E30 E45:E49 E36:E43">
    <cfRule type="expression" dxfId="2635" priority="355">
      <formula>$H26=0</formula>
    </cfRule>
  </conditionalFormatting>
  <conditionalFormatting sqref="E29">
    <cfRule type="expression" dxfId="2634" priority="354">
      <formula>$H29=0</formula>
    </cfRule>
  </conditionalFormatting>
  <conditionalFormatting sqref="E31">
    <cfRule type="expression" dxfId="2633" priority="353">
      <formula>$H31=0</formula>
    </cfRule>
  </conditionalFormatting>
  <conditionalFormatting sqref="E32">
    <cfRule type="expression" dxfId="2632" priority="352">
      <formula>$H32=0</formula>
    </cfRule>
  </conditionalFormatting>
  <conditionalFormatting sqref="E44">
    <cfRule type="expression" dxfId="2631" priority="351">
      <formula>$H44=0</formula>
    </cfRule>
  </conditionalFormatting>
  <conditionalFormatting sqref="E35">
    <cfRule type="expression" dxfId="2630" priority="350">
      <formula>$H35=0</formula>
    </cfRule>
  </conditionalFormatting>
  <conditionalFormatting sqref="E33">
    <cfRule type="expression" dxfId="2629" priority="349">
      <formula>$H33=0</formula>
    </cfRule>
  </conditionalFormatting>
  <conditionalFormatting sqref="E34">
    <cfRule type="expression" dxfId="2628" priority="348">
      <formula>$H34=0</formula>
    </cfRule>
  </conditionalFormatting>
  <conditionalFormatting sqref="E67">
    <cfRule type="expression" dxfId="2627" priority="344">
      <formula>$H67=0</formula>
    </cfRule>
  </conditionalFormatting>
  <conditionalFormatting sqref="E69:E70">
    <cfRule type="expression" dxfId="2626" priority="337">
      <formula>$H69=0</formula>
    </cfRule>
  </conditionalFormatting>
  <conditionalFormatting sqref="E68">
    <cfRule type="expression" dxfId="2625" priority="330">
      <formula>$H68=0</formula>
    </cfRule>
  </conditionalFormatting>
  <conditionalFormatting sqref="E69:E70">
    <cfRule type="expression" dxfId="2624" priority="322">
      <formula>$H69=0</formula>
    </cfRule>
  </conditionalFormatting>
  <conditionalFormatting sqref="E71">
    <cfRule type="expression" dxfId="2623" priority="315">
      <formula>$H71=0</formula>
    </cfRule>
  </conditionalFormatting>
  <conditionalFormatting sqref="E72">
    <cfRule type="expression" dxfId="2622" priority="292">
      <formula>$H72=0</formula>
    </cfRule>
  </conditionalFormatting>
  <conditionalFormatting sqref="E72">
    <cfRule type="expression" dxfId="2621" priority="284">
      <formula>$H72=0</formula>
    </cfRule>
  </conditionalFormatting>
  <conditionalFormatting sqref="E74">
    <cfRule type="expression" dxfId="2620" priority="277">
      <formula>$H74=0</formula>
    </cfRule>
  </conditionalFormatting>
  <conditionalFormatting sqref="E73">
    <cfRule type="expression" dxfId="2619" priority="270">
      <formula>$H73=0</formula>
    </cfRule>
  </conditionalFormatting>
  <conditionalFormatting sqref="E75">
    <cfRule type="expression" dxfId="2618" priority="253">
      <formula>$H75=0</formula>
    </cfRule>
  </conditionalFormatting>
  <conditionalFormatting sqref="E7">
    <cfRule type="expression" dxfId="2617" priority="245">
      <formula>$H7=0</formula>
    </cfRule>
  </conditionalFormatting>
  <conditionalFormatting sqref="P105:P1048576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16" priority="229">
      <formula>$H76=0</formula>
    </cfRule>
  </conditionalFormatting>
  <conditionalFormatting sqref="E77">
    <cfRule type="expression" dxfId="2615" priority="216">
      <formula>$H77=0</formula>
    </cfRule>
  </conditionalFormatting>
  <conditionalFormatting sqref="E78">
    <cfRule type="expression" dxfId="2614" priority="202">
      <formula>$H78=0</formula>
    </cfRule>
  </conditionalFormatting>
  <conditionalFormatting sqref="P105:P1048576 P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13" priority="190">
      <formula>$H79=0</formula>
    </cfRule>
  </conditionalFormatting>
  <conditionalFormatting sqref="E80">
    <cfRule type="expression" dxfId="2612" priority="180">
      <formula>$H80=0</formula>
    </cfRule>
  </conditionalFormatting>
  <conditionalFormatting sqref="E81">
    <cfRule type="expression" dxfId="2611" priority="170">
      <formula>$H81=0</formula>
    </cfRule>
  </conditionalFormatting>
  <conditionalFormatting sqref="E82">
    <cfRule type="expression" dxfId="2610" priority="160">
      <formula>$H82=0</formula>
    </cfRule>
  </conditionalFormatting>
  <conditionalFormatting sqref="E83">
    <cfRule type="expression" dxfId="2609" priority="150">
      <formula>$H83=0</formula>
    </cfRule>
  </conditionalFormatting>
  <conditionalFormatting sqref="E84">
    <cfRule type="expression" dxfId="2608" priority="140">
      <formula>$H84=0</formula>
    </cfRule>
  </conditionalFormatting>
  <conditionalFormatting sqref="Q1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07" priority="129">
      <formula>$H85=0</formula>
    </cfRule>
  </conditionalFormatting>
  <conditionalFormatting sqref="R105:R1048576">
    <cfRule type="expression" dxfId="2606" priority="961">
      <formula>$O105=0</formula>
    </cfRule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05" priority="103">
      <formula>$O1=0</formula>
    </cfRule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04" priority="101">
      <formula>$L2=0</formula>
    </cfRule>
  </conditionalFormatting>
  <conditionalFormatting sqref="Q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03" priority="94">
      <formula>K3&gt;0</formula>
    </cfRule>
    <cfRule type="expression" dxfId="2602" priority="95">
      <formula>K3&lt;0</formula>
    </cfRule>
  </conditionalFormatting>
  <conditionalFormatting sqref="K2 K4 K6 K8 K10 K12 K14 K16 K18 K20 K22 K24 K26 K28 K30">
    <cfRule type="expression" dxfId="2601" priority="92">
      <formula>K2&gt;0</formula>
    </cfRule>
    <cfRule type="expression" dxfId="2600" priority="93">
      <formula>K2&lt;0</formula>
    </cfRule>
  </conditionalFormatting>
  <conditionalFormatting sqref="K23 K25 K27 K29">
    <cfRule type="expression" dxfId="2599" priority="90">
      <formula>K23&gt;0</formula>
    </cfRule>
    <cfRule type="expression" dxfId="2598" priority="91">
      <formula>K23&lt;0</formula>
    </cfRule>
  </conditionalFormatting>
  <conditionalFormatting sqref="K31 K33 K40 K35 K42 K37:K38">
    <cfRule type="expression" dxfId="2597" priority="88">
      <formula>K31&gt;0</formula>
    </cfRule>
    <cfRule type="expression" dxfId="2596" priority="89">
      <formula>K31&lt;0</formula>
    </cfRule>
  </conditionalFormatting>
  <conditionalFormatting sqref="K32 K39 K34 K41 K36 K43">
    <cfRule type="expression" dxfId="2595" priority="86">
      <formula>K32&gt;0</formula>
    </cfRule>
    <cfRule type="expression" dxfId="2594" priority="87">
      <formula>K32&lt;0</formula>
    </cfRule>
  </conditionalFormatting>
  <conditionalFormatting sqref="K45 K47 K49 K51 K53">
    <cfRule type="expression" dxfId="2593" priority="84">
      <formula>K45&gt;0</formula>
    </cfRule>
    <cfRule type="expression" dxfId="2592" priority="85">
      <formula>K45&lt;0</formula>
    </cfRule>
  </conditionalFormatting>
  <conditionalFormatting sqref="K46 K48 K50 K52">
    <cfRule type="expression" dxfId="2591" priority="82">
      <formula>K46&gt;0</formula>
    </cfRule>
    <cfRule type="expression" dxfId="2590" priority="83">
      <formula>K46&lt;0</formula>
    </cfRule>
  </conditionalFormatting>
  <conditionalFormatting sqref="K54 K56 K58 K60 K62">
    <cfRule type="expression" dxfId="2589" priority="80">
      <formula>K54&gt;0</formula>
    </cfRule>
    <cfRule type="expression" dxfId="2588" priority="81">
      <formula>K54&lt;0</formula>
    </cfRule>
  </conditionalFormatting>
  <conditionalFormatting sqref="K55 K57 K59 K61">
    <cfRule type="expression" dxfId="2587" priority="78">
      <formula>K55&gt;0</formula>
    </cfRule>
    <cfRule type="expression" dxfId="2586" priority="79">
      <formula>K55&lt;0</formula>
    </cfRule>
  </conditionalFormatting>
  <conditionalFormatting sqref="K66 K68 K70 K72 K74">
    <cfRule type="expression" dxfId="2585" priority="76">
      <formula>K66&gt;0</formula>
    </cfRule>
    <cfRule type="expression" dxfId="2584" priority="77">
      <formula>K66&lt;0</formula>
    </cfRule>
  </conditionalFormatting>
  <conditionalFormatting sqref="K67 K69 K71 K73">
    <cfRule type="expression" dxfId="2583" priority="74">
      <formula>K67&gt;0</formula>
    </cfRule>
    <cfRule type="expression" dxfId="2582" priority="75">
      <formula>K67&lt;0</formula>
    </cfRule>
  </conditionalFormatting>
  <conditionalFormatting sqref="K75 K77 K79 K81 K83">
    <cfRule type="expression" dxfId="2581" priority="72">
      <formula>K75&gt;0</formula>
    </cfRule>
    <cfRule type="expression" dxfId="2580" priority="73">
      <formula>K75&lt;0</formula>
    </cfRule>
  </conditionalFormatting>
  <conditionalFormatting sqref="K76 K78 K80 K82">
    <cfRule type="expression" dxfId="2579" priority="70">
      <formula>K76&gt;0</formula>
    </cfRule>
    <cfRule type="expression" dxfId="2578" priority="71">
      <formula>K76&lt;0</formula>
    </cfRule>
  </conditionalFormatting>
  <conditionalFormatting sqref="K82 K84 K86 K88 K90">
    <cfRule type="expression" dxfId="2577" priority="68">
      <formula>K82&gt;0</formula>
    </cfRule>
    <cfRule type="expression" dxfId="2576" priority="69">
      <formula>K82&lt;0</formula>
    </cfRule>
  </conditionalFormatting>
  <conditionalFormatting sqref="K83 K85 K87 K89">
    <cfRule type="expression" dxfId="2575" priority="66">
      <formula>K83&gt;0</formula>
    </cfRule>
    <cfRule type="expression" dxfId="2574" priority="67">
      <formula>K83&lt;0</formula>
    </cfRule>
  </conditionalFormatting>
  <conditionalFormatting sqref="M105:M200">
    <cfRule type="expression" dxfId="2573" priority="64">
      <formula>$J105=0</formula>
    </cfRule>
  </conditionalFormatting>
  <conditionalFormatting sqref="M105:M458">
    <cfRule type="expression" dxfId="2572" priority="65">
      <formula>$J105&lt;0</formula>
    </cfRule>
  </conditionalFormatting>
  <conditionalFormatting sqref="M3 M5 M7 M9 M11 M13 M15 M17 M19 M21">
    <cfRule type="expression" dxfId="2571" priority="62">
      <formula>M3&gt;0</formula>
    </cfRule>
    <cfRule type="expression" dxfId="2570" priority="63">
      <formula>M3&lt;0</formula>
    </cfRule>
  </conditionalFormatting>
  <conditionalFormatting sqref="M2 M4 M6 M8 M10 M12 M14 M16 M18 M20 M22 M24 M26 M28 M30">
    <cfRule type="expression" dxfId="2569" priority="60">
      <formula>M2&gt;0</formula>
    </cfRule>
    <cfRule type="expression" dxfId="2568" priority="61">
      <formula>M2&lt;0</formula>
    </cfRule>
  </conditionalFormatting>
  <conditionalFormatting sqref="M23 M25 M27 M29">
    <cfRule type="expression" dxfId="2567" priority="58">
      <formula>M23&gt;0</formula>
    </cfRule>
    <cfRule type="expression" dxfId="2566" priority="59">
      <formula>M23&lt;0</formula>
    </cfRule>
  </conditionalFormatting>
  <conditionalFormatting sqref="M31 M33 M40 M35 M42 M37:M38">
    <cfRule type="expression" dxfId="2565" priority="56">
      <formula>M31&gt;0</formula>
    </cfRule>
    <cfRule type="expression" dxfId="2564" priority="57">
      <formula>M31&lt;0</formula>
    </cfRule>
  </conditionalFormatting>
  <conditionalFormatting sqref="M32 M39 M34 M41 M36 M43">
    <cfRule type="expression" dxfId="2563" priority="54">
      <formula>M32&gt;0</formula>
    </cfRule>
    <cfRule type="expression" dxfId="2562" priority="55">
      <formula>M32&lt;0</formula>
    </cfRule>
  </conditionalFormatting>
  <conditionalFormatting sqref="M45 M47 M49 M51 M53">
    <cfRule type="expression" dxfId="2561" priority="52">
      <formula>M45&gt;0</formula>
    </cfRule>
    <cfRule type="expression" dxfId="2560" priority="53">
      <formula>M45&lt;0</formula>
    </cfRule>
  </conditionalFormatting>
  <conditionalFormatting sqref="M46 M48 M50 M52">
    <cfRule type="expression" dxfId="2559" priority="50">
      <formula>M46&gt;0</formula>
    </cfRule>
    <cfRule type="expression" dxfId="2558" priority="51">
      <formula>M46&lt;0</formula>
    </cfRule>
  </conditionalFormatting>
  <conditionalFormatting sqref="M54 M56 M58 M60 M62">
    <cfRule type="expression" dxfId="2557" priority="48">
      <formula>M54&gt;0</formula>
    </cfRule>
    <cfRule type="expression" dxfId="2556" priority="49">
      <formula>M54&lt;0</formula>
    </cfRule>
  </conditionalFormatting>
  <conditionalFormatting sqref="M55 M57 M59 M61">
    <cfRule type="expression" dxfId="2555" priority="46">
      <formula>M55&gt;0</formula>
    </cfRule>
    <cfRule type="expression" dxfId="2554" priority="47">
      <formula>M55&lt;0</formula>
    </cfRule>
  </conditionalFormatting>
  <conditionalFormatting sqref="M66 M68 M70 M72 M74">
    <cfRule type="expression" dxfId="2553" priority="44">
      <formula>M66&gt;0</formula>
    </cfRule>
    <cfRule type="expression" dxfId="2552" priority="45">
      <formula>M66&lt;0</formula>
    </cfRule>
  </conditionalFormatting>
  <conditionalFormatting sqref="M67 M69 M71 M73">
    <cfRule type="expression" dxfId="2551" priority="42">
      <formula>M67&gt;0</formula>
    </cfRule>
    <cfRule type="expression" dxfId="2550" priority="43">
      <formula>M67&lt;0</formula>
    </cfRule>
  </conditionalFormatting>
  <conditionalFormatting sqref="M75 M77 M79 M81 M83">
    <cfRule type="expression" dxfId="2549" priority="40">
      <formula>M75&gt;0</formula>
    </cfRule>
    <cfRule type="expression" dxfId="2548" priority="41">
      <formula>M75&lt;0</formula>
    </cfRule>
  </conditionalFormatting>
  <conditionalFormatting sqref="M76 M78 M80 M82">
    <cfRule type="expression" dxfId="2547" priority="38">
      <formula>M76&gt;0</formula>
    </cfRule>
    <cfRule type="expression" dxfId="2546" priority="39">
      <formula>M76&lt;0</formula>
    </cfRule>
  </conditionalFormatting>
  <conditionalFormatting sqref="M82 M84 M86 M88 M90">
    <cfRule type="expression" dxfId="2545" priority="36">
      <formula>M82&gt;0</formula>
    </cfRule>
    <cfRule type="expression" dxfId="2544" priority="37">
      <formula>M82&lt;0</formula>
    </cfRule>
  </conditionalFormatting>
  <conditionalFormatting sqref="M83 M85 M87 M89">
    <cfRule type="expression" dxfId="2543" priority="34">
      <formula>M83&gt;0</formula>
    </cfRule>
    <cfRule type="expression" dxfId="2542" priority="35">
      <formula>M83&lt;0</formula>
    </cfRule>
  </conditionalFormatting>
  <conditionalFormatting sqref="L105:L200">
    <cfRule type="expression" dxfId="2541" priority="32">
      <formula>$J105=0</formula>
    </cfRule>
  </conditionalFormatting>
  <conditionalFormatting sqref="L105:L458">
    <cfRule type="expression" dxfId="2540" priority="33">
      <formula>$J105&lt;0</formula>
    </cfRule>
  </conditionalFormatting>
  <conditionalFormatting sqref="L3 L5 L7 L9 L11 L13 L15 L17 L19 L21">
    <cfRule type="expression" dxfId="2539" priority="30">
      <formula>L3&gt;0</formula>
    </cfRule>
    <cfRule type="expression" dxfId="2538" priority="31">
      <formula>L3&lt;0</formula>
    </cfRule>
  </conditionalFormatting>
  <conditionalFormatting sqref="L2 L4 L6 L8 L10 L12 L14 L16 L18 L20 L22 L24 L26 L28 L30">
    <cfRule type="expression" dxfId="2537" priority="28">
      <formula>L2&gt;0</formula>
    </cfRule>
    <cfRule type="expression" dxfId="2536" priority="29">
      <formula>L2&lt;0</formula>
    </cfRule>
  </conditionalFormatting>
  <conditionalFormatting sqref="L23 L25 L27 L29">
    <cfRule type="expression" dxfId="2535" priority="26">
      <formula>L23&gt;0</formula>
    </cfRule>
    <cfRule type="expression" dxfId="2534" priority="27">
      <formula>L23&lt;0</formula>
    </cfRule>
  </conditionalFormatting>
  <conditionalFormatting sqref="L31 L33 L40 L35 L42 L37:L38">
    <cfRule type="expression" dxfId="2533" priority="24">
      <formula>L31&gt;0</formula>
    </cfRule>
    <cfRule type="expression" dxfId="2532" priority="25">
      <formula>L31&lt;0</formula>
    </cfRule>
  </conditionalFormatting>
  <conditionalFormatting sqref="L32 L39 L34 L41 L36 L43">
    <cfRule type="expression" dxfId="2531" priority="22">
      <formula>L32&gt;0</formula>
    </cfRule>
    <cfRule type="expression" dxfId="2530" priority="23">
      <formula>L32&lt;0</formula>
    </cfRule>
  </conditionalFormatting>
  <conditionalFormatting sqref="L45 L47 L49 L51 L53">
    <cfRule type="expression" dxfId="2529" priority="20">
      <formula>L45&gt;0</formula>
    </cfRule>
    <cfRule type="expression" dxfId="2528" priority="21">
      <formula>L45&lt;0</formula>
    </cfRule>
  </conditionalFormatting>
  <conditionalFormatting sqref="L46 L48 L50 L52">
    <cfRule type="expression" dxfId="2527" priority="18">
      <formula>L46&gt;0</formula>
    </cfRule>
    <cfRule type="expression" dxfId="2526" priority="19">
      <formula>L46&lt;0</formula>
    </cfRule>
  </conditionalFormatting>
  <conditionalFormatting sqref="L54 L56 L58 L60 L62">
    <cfRule type="expression" dxfId="2525" priority="16">
      <formula>L54&gt;0</formula>
    </cfRule>
    <cfRule type="expression" dxfId="2524" priority="17">
      <formula>L54&lt;0</formula>
    </cfRule>
  </conditionalFormatting>
  <conditionalFormatting sqref="L55 L57 L59 L61">
    <cfRule type="expression" dxfId="2523" priority="14">
      <formula>L55&gt;0</formula>
    </cfRule>
    <cfRule type="expression" dxfId="2522" priority="15">
      <formula>L55&lt;0</formula>
    </cfRule>
  </conditionalFormatting>
  <conditionalFormatting sqref="L66 L68 L70 L72 L74">
    <cfRule type="expression" dxfId="2521" priority="12">
      <formula>L66&gt;0</formula>
    </cfRule>
    <cfRule type="expression" dxfId="2520" priority="13">
      <formula>L66&lt;0</formula>
    </cfRule>
  </conditionalFormatting>
  <conditionalFormatting sqref="L67 L69 L71 L73">
    <cfRule type="expression" dxfId="2519" priority="10">
      <formula>L67&gt;0</formula>
    </cfRule>
    <cfRule type="expression" dxfId="2518" priority="11">
      <formula>L67&lt;0</formula>
    </cfRule>
  </conditionalFormatting>
  <conditionalFormatting sqref="L75 L77 L79 L81 L83">
    <cfRule type="expression" dxfId="2517" priority="8">
      <formula>L75&gt;0</formula>
    </cfRule>
    <cfRule type="expression" dxfId="2516" priority="9">
      <formula>L75&lt;0</formula>
    </cfRule>
  </conditionalFormatting>
  <conditionalFormatting sqref="L76 L78 L80 L82">
    <cfRule type="expression" dxfId="2515" priority="6">
      <formula>L76&gt;0</formula>
    </cfRule>
    <cfRule type="expression" dxfId="2514" priority="7">
      <formula>L76&lt;0</formula>
    </cfRule>
  </conditionalFormatting>
  <conditionalFormatting sqref="L82 L84 L86 L88 L90">
    <cfRule type="expression" dxfId="2513" priority="4">
      <formula>L82&gt;0</formula>
    </cfRule>
    <cfRule type="expression" dxfId="2512" priority="5">
      <formula>L82&lt;0</formula>
    </cfRule>
  </conditionalFormatting>
  <conditionalFormatting sqref="L83 L85 L87 L89">
    <cfRule type="expression" dxfId="2511" priority="2">
      <formula>L83&gt;0</formula>
    </cfRule>
    <cfRule type="expression" dxfId="2510" priority="3">
      <formula>L83&lt;0</formula>
    </cfRule>
  </conditionalFormatting>
  <conditionalFormatting sqref="I1:I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hyperlinks>
    <hyperlink ref="E31" location="BIIB!A1" display="BIIB"/>
    <hyperlink ref="E32" location="MYL!A1" display="MYL"/>
    <hyperlink ref="E29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9" location="MRO!A1" display="MRO"/>
    <hyperlink ref="E21" location="GE!A1" display="GE"/>
    <hyperlink ref="E13" location="XRAY!A1" display="XRAY"/>
    <hyperlink ref="E22" location="XLP!A1" display="XLP"/>
    <hyperlink ref="E2" location="KR!A1" display="KR"/>
    <hyperlink ref="E47" location="F!A1" display="F"/>
    <hyperlink ref="E19" location="JNJ!A1" display="JNJ"/>
    <hyperlink ref="E15" location="ULTA!A1" display="ULTA"/>
    <hyperlink ref="E48" location="FRC!A1" display="FRC"/>
    <hyperlink ref="E49" location="AAP!A1" display="AAP"/>
    <hyperlink ref="E14" location="CMCSA!A1" display="CMCSA"/>
    <hyperlink ref="E50" location="XEC!A1" display="XEC"/>
    <hyperlink ref="E7" location="MO!A1" display="MO"/>
    <hyperlink ref="E28" location="T!A1" display="T"/>
    <hyperlink ref="E25" location="COST!A1" display="COST"/>
    <hyperlink ref="E51" location="CPN!A1" display="CPN"/>
    <hyperlink ref="E52" location="EW!A1" display="EW"/>
    <hyperlink ref="E53" location="TJX!A1" display="TJX"/>
    <hyperlink ref="E24" location="QQQ!A1" display="QQQ"/>
    <hyperlink ref="E5" location="WBA!A1" display="WBA"/>
    <hyperlink ref="E54" location="AZO!A1" display="AZO"/>
    <hyperlink ref="E30" location="FL!A1" display="FL"/>
    <hyperlink ref="E55" location="MLM!A1" display="MLM"/>
    <hyperlink ref="E18" location="KHC!A1" display="KHC"/>
    <hyperlink ref="E56" location="KBWY!A1" display="KBWY"/>
    <hyperlink ref="E8" location="AYI!A1" display="AYI"/>
    <hyperlink ref="E16" location="DIA!A1" display="DIA"/>
    <hyperlink ref="E23" location="ICE!A1" display="ICE"/>
    <hyperlink ref="E57" location="NKE!A1" display="NKE"/>
    <hyperlink ref="E10" location="MOS!A1" display="MOS"/>
    <hyperlink ref="E58" location="VGK!A1" display="VGK"/>
    <hyperlink ref="E59" location="CMG!A1" display="CMG"/>
    <hyperlink ref="E26" location="HAS!A1" display="HAS"/>
    <hyperlink ref="E17" location="HSIC!A1" display="HSIC"/>
    <hyperlink ref="E3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12" location="SPY!A1" display="SPY"/>
    <hyperlink ref="E66" location="SWKS!A1" display="SWKS"/>
    <hyperlink ref="E67" location="CNI!A1" display="CNI"/>
    <hyperlink ref="E6" location="WFC!A1" display="WFC"/>
    <hyperlink ref="E68" location="AA!A1" display="AA"/>
    <hyperlink ref="E69" location="CF!A1" display="CF"/>
    <hyperlink ref="E70" location="TGT!A1" display="TGT"/>
    <hyperlink ref="E11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0" location="DAL!A1" display="DAL"/>
    <hyperlink ref="E77" location="TEVA!A1" display="TEVA"/>
    <hyperlink ref="E78" location="DIS!A1" display="DIS"/>
    <hyperlink ref="E79" location="FTR!A1" display="FTR"/>
    <hyperlink ref="E27" location="GILD!A1" display="GILD"/>
    <hyperlink ref="E80" location="WWD!A1" display="WWD"/>
    <hyperlink ref="E4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N267" sqref="N26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85949.541166668205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84754.221166668271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84754.19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3.1166668268269859E-2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9" priority="7">
      <formula>#REF!&gt;0</formula>
    </cfRule>
    <cfRule type="expression" dxfId="250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2"/>
  <sheetViews>
    <sheetView zoomScaleNormal="100" workbookViewId="0">
      <pane ySplit="1" topLeftCell="A251" activePane="bottomLeft" state="frozen"/>
      <selection pane="bottomLeft" activeCell="Z666" sqref="Z66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84754.19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3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5">
        <f t="shared" ref="Z672" si="3669">-(E672-N672)</f>
        <v>-3.3728113963458373E-2</v>
      </c>
    </row>
  </sheetData>
  <conditionalFormatting sqref="L673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2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2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2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7" priority="58">
      <formula>F19&gt;0</formula>
    </cfRule>
    <cfRule type="expression" dxfId="25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5" priority="47">
      <formula>H25&gt;0</formula>
    </cfRule>
    <cfRule type="expression" dxfId="2504" priority="48">
      <formula>H25&lt;0</formula>
    </cfRule>
  </conditionalFormatting>
  <conditionalFormatting sqref="M39">
    <cfRule type="expression" dxfId="2503" priority="45">
      <formula>M39&gt;0</formula>
    </cfRule>
    <cfRule type="expression" dxfId="2502" priority="46">
      <formula>M39&lt;0</formula>
    </cfRule>
  </conditionalFormatting>
  <conditionalFormatting sqref="F61:F67">
    <cfRule type="expression" dxfId="2501" priority="43">
      <formula>F61&gt;0</formula>
    </cfRule>
    <cfRule type="expression" dxfId="2500" priority="44">
      <formula>F61&lt;0</formula>
    </cfRule>
  </conditionalFormatting>
  <conditionalFormatting sqref="H61:H67">
    <cfRule type="expression" dxfId="2499" priority="41">
      <formula>H61&gt;0</formula>
    </cfRule>
    <cfRule type="expression" dxfId="2498" priority="42">
      <formula>H61&lt;0</formula>
    </cfRule>
  </conditionalFormatting>
  <conditionalFormatting sqref="F21:F24">
    <cfRule type="expression" dxfId="2497" priority="39">
      <formula>F21&gt;0</formula>
    </cfRule>
    <cfRule type="expression" dxfId="2496" priority="40">
      <formula>F21&lt;0</formula>
    </cfRule>
  </conditionalFormatting>
  <conditionalFormatting sqref="H21:H24">
    <cfRule type="expression" dxfId="2495" priority="37">
      <formula>H21&gt;0</formula>
    </cfRule>
    <cfRule type="expression" dxfId="2494" priority="38">
      <formula>H21&lt;0</formula>
    </cfRule>
  </conditionalFormatting>
  <conditionalFormatting sqref="I25:I28">
    <cfRule type="expression" dxfId="2493" priority="31">
      <formula>I25&gt;0</formula>
    </cfRule>
    <cfRule type="expression" dxfId="2492" priority="32">
      <formula>I25&lt;0</formula>
    </cfRule>
  </conditionalFormatting>
  <conditionalFormatting sqref="I21:I24">
    <cfRule type="expression" dxfId="2491" priority="29">
      <formula>I21&gt;0</formula>
    </cfRule>
    <cfRule type="expression" dxfId="2490" priority="30">
      <formula>I21&lt;0</formula>
    </cfRule>
  </conditionalFormatting>
  <conditionalFormatting sqref="H29">
    <cfRule type="expression" dxfId="2489" priority="27">
      <formula>H29&gt;0</formula>
    </cfRule>
    <cfRule type="expression" dxfId="2488" priority="28">
      <formula>H29&lt;0</formula>
    </cfRule>
  </conditionalFormatting>
  <conditionalFormatting sqref="H30">
    <cfRule type="expression" dxfId="2487" priority="25">
      <formula>H30&gt;0</formula>
    </cfRule>
    <cfRule type="expression" dxfId="2486" priority="26">
      <formula>H30&lt;0</formula>
    </cfRule>
  </conditionalFormatting>
  <conditionalFormatting sqref="H31">
    <cfRule type="expression" dxfId="2485" priority="23">
      <formula>H31&gt;0</formula>
    </cfRule>
    <cfRule type="expression" dxfId="2484" priority="24">
      <formula>H31&lt;0</formula>
    </cfRule>
  </conditionalFormatting>
  <conditionalFormatting sqref="Q7">
    <cfRule type="expression" dxfId="2483" priority="21">
      <formula>Q7&gt;0</formula>
    </cfRule>
    <cfRule type="expression" dxfId="2482" priority="22">
      <formula>Q7&lt;0</formula>
    </cfRule>
  </conditionalFormatting>
  <conditionalFormatting sqref="Q8">
    <cfRule type="expression" dxfId="2481" priority="19">
      <formula>Q8&gt;0</formula>
    </cfRule>
    <cfRule type="expression" dxfId="2480" priority="20">
      <formula>Q8&lt;0</formula>
    </cfRule>
  </conditionalFormatting>
  <conditionalFormatting sqref="F73:F82">
    <cfRule type="expression" dxfId="2479" priority="17">
      <formula>F73&gt;0</formula>
    </cfRule>
    <cfRule type="expression" dxfId="2478" priority="18">
      <formula>F73&lt;0</formula>
    </cfRule>
  </conditionalFormatting>
  <conditionalFormatting sqref="H73:H76">
    <cfRule type="expression" dxfId="2477" priority="15">
      <formula>H73&gt;0</formula>
    </cfRule>
    <cfRule type="expression" dxfId="2476" priority="16">
      <formula>H73&lt;0</formula>
    </cfRule>
  </conditionalFormatting>
  <conditionalFormatting sqref="F69:F72">
    <cfRule type="expression" dxfId="2475" priority="13">
      <formula>F69&gt;0</formula>
    </cfRule>
    <cfRule type="expression" dxfId="2474" priority="14">
      <formula>F69&lt;0</formula>
    </cfRule>
  </conditionalFormatting>
  <conditionalFormatting sqref="H69:H72">
    <cfRule type="expression" dxfId="2473" priority="11">
      <formula>H69&gt;0</formula>
    </cfRule>
    <cfRule type="expression" dxfId="2472" priority="12">
      <formula>H69&lt;0</formula>
    </cfRule>
  </conditionalFormatting>
  <conditionalFormatting sqref="I73:I76">
    <cfRule type="expression" dxfId="2471" priority="9">
      <formula>I73&gt;0</formula>
    </cfRule>
    <cfRule type="expression" dxfId="2470" priority="10">
      <formula>I73&lt;0</formula>
    </cfRule>
  </conditionalFormatting>
  <conditionalFormatting sqref="I69:I72">
    <cfRule type="expression" dxfId="2469" priority="7">
      <formula>I69&gt;0</formula>
    </cfRule>
    <cfRule type="expression" dxfId="2468" priority="8">
      <formula>I69&lt;0</formula>
    </cfRule>
  </conditionalFormatting>
  <conditionalFormatting sqref="H77">
    <cfRule type="expression" dxfId="2467" priority="5">
      <formula>H77&gt;0</formula>
    </cfRule>
    <cfRule type="expression" dxfId="2466" priority="6">
      <formula>H77&lt;0</formula>
    </cfRule>
  </conditionalFormatting>
  <conditionalFormatting sqref="H78">
    <cfRule type="expression" dxfId="2465" priority="3">
      <formula>H78&gt;0</formula>
    </cfRule>
    <cfRule type="expression" dxfId="2464" priority="4">
      <formula>H78&lt;0</formula>
    </cfRule>
  </conditionalFormatting>
  <conditionalFormatting sqref="H79">
    <cfRule type="expression" dxfId="2463" priority="1">
      <formula>H79&gt;0</formula>
    </cfRule>
    <cfRule type="expression" dxfId="24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61" priority="29">
      <formula>N19&gt;0</formula>
    </cfRule>
    <cfRule type="expression" dxfId="246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9" priority="23">
      <formula>F22&gt;0</formula>
    </cfRule>
    <cfRule type="expression" dxfId="2458" priority="24">
      <formula>F22&lt;0</formula>
    </cfRule>
  </conditionalFormatting>
  <conditionalFormatting sqref="H22:H31">
    <cfRule type="expression" dxfId="2457" priority="21">
      <formula>H22&gt;0</formula>
    </cfRule>
    <cfRule type="expression" dxfId="2456" priority="22">
      <formula>H22&lt;0</formula>
    </cfRule>
  </conditionalFormatting>
  <conditionalFormatting sqref="I21:J31">
    <cfRule type="expression" dxfId="2455" priority="19">
      <formula>I21&gt;0</formula>
    </cfRule>
    <cfRule type="expression" dxfId="2454" priority="20">
      <formula>I21&lt;0</formula>
    </cfRule>
  </conditionalFormatting>
  <conditionalFormatting sqref="Q8">
    <cfRule type="expression" dxfId="2453" priority="11">
      <formula>Q8&gt;0</formula>
    </cfRule>
    <cfRule type="expression" dxfId="2452" priority="12">
      <formula>Q8&lt;0</formula>
    </cfRule>
  </conditionalFormatting>
  <conditionalFormatting sqref="Q7">
    <cfRule type="expression" dxfId="2451" priority="13">
      <formula>Q7&gt;0</formula>
    </cfRule>
    <cfRule type="expression" dxfId="2450" priority="14">
      <formula>Q7&lt;0</formula>
    </cfRule>
  </conditionalFormatting>
  <conditionalFormatting sqref="F56:F66">
    <cfRule type="expression" dxfId="2449" priority="9">
      <formula>F56&gt;0</formula>
    </cfRule>
    <cfRule type="expression" dxfId="2448" priority="10">
      <formula>F56&lt;0</formula>
    </cfRule>
  </conditionalFormatting>
  <conditionalFormatting sqref="H56:H66">
    <cfRule type="expression" dxfId="2447" priority="7">
      <formula>H56&gt;0</formula>
    </cfRule>
    <cfRule type="expression" dxfId="2446" priority="8">
      <formula>H56&lt;0</formula>
    </cfRule>
  </conditionalFormatting>
  <conditionalFormatting sqref="I56:I66">
    <cfRule type="expression" dxfId="2445" priority="5">
      <formula>I56&gt;0</formula>
    </cfRule>
    <cfRule type="expression" dxfId="2444" priority="6">
      <formula>I56&lt;0</formula>
    </cfRule>
  </conditionalFormatting>
  <conditionalFormatting sqref="F21">
    <cfRule type="expression" dxfId="2443" priority="3">
      <formula>F21&gt;0</formula>
    </cfRule>
    <cfRule type="expression" dxfId="2442" priority="4">
      <formula>F21&lt;0</formula>
    </cfRule>
  </conditionalFormatting>
  <conditionalFormatting sqref="H21">
    <cfRule type="expression" dxfId="2441" priority="1">
      <formula>H21&gt;0</formula>
    </cfRule>
    <cfRule type="expression" dxfId="244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59.17</v>
      </c>
      <c r="R4" s="222">
        <v>3.5499999999999997E-2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2958.5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2140.239999999998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982.37000000000262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0.49711810457814209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2.5012675342234239E-2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14.7925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65.087000000000003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64.4953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63.903600000000004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63.311900000000009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62.720200000000006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62.128500000000003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61.536800000000007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60.945100000000004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60.353400000000001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59.761700000000005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59.17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58.578299999999999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57.986600000000003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57.3949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56.803199999999997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56.211500000000001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55.619799999999998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55.028100000000002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54.436400000000006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53.844700000000003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53.253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9" priority="64">
      <formula>N23&gt;0</formula>
    </cfRule>
    <cfRule type="expression" dxfId="243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7" priority="58">
      <formula>F79&gt;0</formula>
    </cfRule>
    <cfRule type="expression" dxfId="2436" priority="59">
      <formula>F79&lt;0</formula>
    </cfRule>
  </conditionalFormatting>
  <conditionalFormatting sqref="H79:H97 H101:H118">
    <cfRule type="expression" dxfId="2435" priority="56">
      <formula>H79&gt;0</formula>
    </cfRule>
    <cfRule type="expression" dxfId="2434" priority="57">
      <formula>H79&lt;0</formula>
    </cfRule>
  </conditionalFormatting>
  <conditionalFormatting sqref="I75:I97 I100:I118">
    <cfRule type="expression" dxfId="2433" priority="54">
      <formula>I75&gt;0</formula>
    </cfRule>
    <cfRule type="expression" dxfId="2432" priority="55">
      <formula>I75&lt;0</formula>
    </cfRule>
  </conditionalFormatting>
  <conditionalFormatting sqref="Q7">
    <cfRule type="expression" dxfId="2431" priority="52">
      <formula>Q7&gt;0</formula>
    </cfRule>
    <cfRule type="expression" dxfId="2430" priority="53">
      <formula>Q7&lt;0</formula>
    </cfRule>
  </conditionalFormatting>
  <conditionalFormatting sqref="Q8">
    <cfRule type="expression" dxfId="2429" priority="50">
      <formula>Q8&gt;0</formula>
    </cfRule>
    <cfRule type="expression" dxfId="2428" priority="51">
      <formula>Q8&lt;0</formula>
    </cfRule>
  </conditionalFormatting>
  <conditionalFormatting sqref="F75:F78">
    <cfRule type="expression" dxfId="2427" priority="48">
      <formula>F75&gt;0</formula>
    </cfRule>
    <cfRule type="expression" dxfId="2426" priority="49">
      <formula>F75&lt;0</formula>
    </cfRule>
  </conditionalFormatting>
  <conditionalFormatting sqref="H75:H78">
    <cfRule type="expression" dxfId="2425" priority="46">
      <formula>H75&gt;0</formula>
    </cfRule>
    <cfRule type="expression" dxfId="2424" priority="47">
      <formula>H75&lt;0</formula>
    </cfRule>
  </conditionalFormatting>
  <conditionalFormatting sqref="F100:F114">
    <cfRule type="expression" dxfId="2423" priority="40">
      <formula>F100&gt;0</formula>
    </cfRule>
    <cfRule type="expression" dxfId="2422" priority="41">
      <formula>F100&lt;0</formula>
    </cfRule>
  </conditionalFormatting>
  <conditionalFormatting sqref="H100:H114">
    <cfRule type="expression" dxfId="2421" priority="38">
      <formula>H100&gt;0</formula>
    </cfRule>
    <cfRule type="expression" dxfId="2420" priority="39">
      <formula>H100&lt;0</formula>
    </cfRule>
  </conditionalFormatting>
  <conditionalFormatting sqref="F29:F63">
    <cfRule type="expression" dxfId="2419" priority="36">
      <formula>F29&gt;0</formula>
    </cfRule>
    <cfRule type="expression" dxfId="2418" priority="37">
      <formula>F29&lt;0</formula>
    </cfRule>
  </conditionalFormatting>
  <conditionalFormatting sqref="H29:H63">
    <cfRule type="expression" dxfId="2417" priority="34">
      <formula>H29&gt;0</formula>
    </cfRule>
    <cfRule type="expression" dxfId="2416" priority="35">
      <formula>H29&lt;0</formula>
    </cfRule>
  </conditionalFormatting>
  <conditionalFormatting sqref="J38:J68">
    <cfRule type="expression" dxfId="2415" priority="32">
      <formula>J38&gt;0</formula>
    </cfRule>
    <cfRule type="expression" dxfId="2414" priority="33">
      <formula>J38&lt;0</formula>
    </cfRule>
  </conditionalFormatting>
  <conditionalFormatting sqref="J43">
    <cfRule type="expression" dxfId="2413" priority="30">
      <formula>J43&gt;0</formula>
    </cfRule>
    <cfRule type="expression" dxfId="2412" priority="31">
      <formula>J43&lt;0</formula>
    </cfRule>
  </conditionalFormatting>
  <conditionalFormatting sqref="Q9">
    <cfRule type="expression" dxfId="2411" priority="24">
      <formula>Q9&gt;0</formula>
    </cfRule>
    <cfRule type="expression" dxfId="2410" priority="25">
      <formula>Q9&lt;0</formula>
    </cfRule>
  </conditionalFormatting>
  <conditionalFormatting sqref="R4">
    <cfRule type="expression" dxfId="2409" priority="26">
      <formula>R4&gt;0</formula>
    </cfRule>
    <cfRule type="expression" dxfId="240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7" priority="21">
      <formula>F120&gt;0</formula>
    </cfRule>
    <cfRule type="expression" dxfId="2406" priority="22">
      <formula>F120&lt;0</formula>
    </cfRule>
  </conditionalFormatting>
  <conditionalFormatting sqref="H120:H160">
    <cfRule type="expression" dxfId="2405" priority="19">
      <formula>H120&gt;0</formula>
    </cfRule>
    <cfRule type="expression" dxfId="2404" priority="20">
      <formula>H120&lt;0</formula>
    </cfRule>
  </conditionalFormatting>
  <conditionalFormatting sqref="J129:J160">
    <cfRule type="expression" dxfId="2403" priority="17">
      <formula>J129&gt;0</formula>
    </cfRule>
    <cfRule type="expression" dxfId="2402" priority="18">
      <formula>J129&lt;0</formula>
    </cfRule>
  </conditionalFormatting>
  <conditionalFormatting sqref="J134">
    <cfRule type="expression" dxfId="2401" priority="15">
      <formula>J134&gt;0</formula>
    </cfRule>
    <cfRule type="expression" dxfId="2400" priority="16">
      <formula>J134&lt;0</formula>
    </cfRule>
  </conditionalFormatting>
  <conditionalFormatting sqref="J31:J40">
    <cfRule type="expression" dxfId="2399" priority="13">
      <formula>J31&gt;0</formula>
    </cfRule>
    <cfRule type="expression" dxfId="2398" priority="14">
      <formula>J31&lt;0</formula>
    </cfRule>
  </conditionalFormatting>
  <conditionalFormatting sqref="J36:J37">
    <cfRule type="expression" dxfId="2397" priority="11">
      <formula>J36&gt;0</formula>
    </cfRule>
    <cfRule type="expression" dxfId="2396" priority="12">
      <formula>J36&lt;0</formula>
    </cfRule>
  </conditionalFormatting>
  <conditionalFormatting sqref="Q10">
    <cfRule type="expression" dxfId="2395" priority="9">
      <formula>Q10&gt;0</formula>
    </cfRule>
    <cfRule type="expression" dxfId="2394" priority="10">
      <formula>Q10&lt;0</formula>
    </cfRule>
  </conditionalFormatting>
  <conditionalFormatting sqref="K38:K55 K57:K68">
    <cfRule type="expression" dxfId="2393" priority="7">
      <formula>K38&gt;0</formula>
    </cfRule>
    <cfRule type="expression" dxfId="2392" priority="8">
      <formula>K38&lt;0</formula>
    </cfRule>
  </conditionalFormatting>
  <conditionalFormatting sqref="K43">
    <cfRule type="expression" dxfId="2391" priority="5">
      <formula>K43&gt;0</formula>
    </cfRule>
    <cfRule type="expression" dxfId="2390" priority="6">
      <formula>K43&lt;0</formula>
    </cfRule>
  </conditionalFormatting>
  <conditionalFormatting sqref="K31:K40">
    <cfRule type="expression" dxfId="2389" priority="3">
      <formula>K31&gt;0</formula>
    </cfRule>
    <cfRule type="expression" dxfId="2388" priority="4">
      <formula>K31&lt;0</formula>
    </cfRule>
  </conditionalFormatting>
  <conditionalFormatting sqref="K36:K37">
    <cfRule type="expression" dxfId="2387" priority="1">
      <formula>K36&gt;0</formula>
    </cfRule>
    <cfRule type="expression" dxfId="238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5" priority="35">
      <formula>N19&gt;0</formula>
    </cfRule>
    <cfRule type="expression" dxfId="23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3" priority="21">
      <formula>F25&gt;0</formula>
    </cfRule>
    <cfRule type="expression" dxfId="2382" priority="22">
      <formula>F25&lt;0</formula>
    </cfRule>
  </conditionalFormatting>
  <conditionalFormatting sqref="H25:H47">
    <cfRule type="expression" dxfId="2381" priority="19">
      <formula>H25&gt;0</formula>
    </cfRule>
    <cfRule type="expression" dxfId="2380" priority="20">
      <formula>H25&lt;0</formula>
    </cfRule>
  </conditionalFormatting>
  <conditionalFormatting sqref="I25:I27">
    <cfRule type="expression" dxfId="2379" priority="15">
      <formula>I25&gt;0</formula>
    </cfRule>
    <cfRule type="expression" dxfId="2378" priority="16">
      <formula>I25&lt;0</formula>
    </cfRule>
  </conditionalFormatting>
  <conditionalFormatting sqref="Q7">
    <cfRule type="expression" dxfId="2377" priority="5">
      <formula>Q7&gt;0</formula>
    </cfRule>
    <cfRule type="expression" dxfId="2376" priority="6">
      <formula>Q7&lt;0</formula>
    </cfRule>
  </conditionalFormatting>
  <conditionalFormatting sqref="Q8">
    <cfRule type="expression" dxfId="2375" priority="3">
      <formula>Q8&gt;0</formula>
    </cfRule>
    <cfRule type="expression" dxfId="23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3" priority="9">
      <formula>F36&gt;0</formula>
    </cfRule>
    <cfRule type="expression" dxfId="2372" priority="10">
      <formula>F36&lt;0</formula>
    </cfRule>
  </conditionalFormatting>
  <conditionalFormatting sqref="F25:F35">
    <cfRule type="expression" dxfId="2371" priority="7">
      <formula>F25&gt;0</formula>
    </cfRule>
    <cfRule type="expression" dxfId="2370" priority="8">
      <formula>F25&lt;0</formula>
    </cfRule>
  </conditionalFormatting>
  <conditionalFormatting sqref="H25:H35">
    <cfRule type="expression" dxfId="2369" priority="5">
      <formula>H25&gt;0</formula>
    </cfRule>
    <cfRule type="expression" dxfId="2368" priority="6">
      <formula>H25&lt;0</formula>
    </cfRule>
  </conditionalFormatting>
  <conditionalFormatting sqref="Q7">
    <cfRule type="expression" dxfId="2367" priority="3">
      <formula>Q7&gt;0</formula>
    </cfRule>
    <cfRule type="expression" dxfId="2366" priority="4">
      <formula>Q7&lt;0</formula>
    </cfRule>
  </conditionalFormatting>
  <conditionalFormatting sqref="Q8">
    <cfRule type="expression" dxfId="2365" priority="1">
      <formula>Q8&gt;0</formula>
    </cfRule>
    <cfRule type="expression" dxfId="23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3" priority="37">
      <formula>F25&gt;0</formula>
    </cfRule>
    <cfRule type="expression" dxfId="2362" priority="38">
      <formula>F25&lt;0</formula>
    </cfRule>
  </conditionalFormatting>
  <conditionalFormatting sqref="Q7">
    <cfRule type="expression" dxfId="2361" priority="35">
      <formula>Q7&gt;0</formula>
    </cfRule>
    <cfRule type="expression" dxfId="2360" priority="36">
      <formula>Q7&lt;0</formula>
    </cfRule>
  </conditionalFormatting>
  <conditionalFormatting sqref="Q8">
    <cfRule type="expression" dxfId="2359" priority="33">
      <formula>Q8&gt;0</formula>
    </cfRule>
    <cfRule type="expression" dxfId="2358" priority="34">
      <formula>Q8&lt;0</formula>
    </cfRule>
  </conditionalFormatting>
  <conditionalFormatting sqref="F44:F46">
    <cfRule type="expression" dxfId="2357" priority="31">
      <formula>F44&gt;0</formula>
    </cfRule>
    <cfRule type="expression" dxfId="2356" priority="32">
      <formula>F44&lt;0</formula>
    </cfRule>
  </conditionalFormatting>
  <conditionalFormatting sqref="H44:H46">
    <cfRule type="expression" dxfId="2355" priority="29">
      <formula>H44&gt;0</formula>
    </cfRule>
    <cfRule type="expression" dxfId="2354" priority="30">
      <formula>H44&lt;0</formula>
    </cfRule>
  </conditionalFormatting>
  <conditionalFormatting sqref="F89:F110">
    <cfRule type="expression" dxfId="2353" priority="27">
      <formula>F89&gt;0</formula>
    </cfRule>
    <cfRule type="expression" dxfId="2352" priority="28">
      <formula>F89&lt;0</formula>
    </cfRule>
  </conditionalFormatting>
  <conditionalFormatting sqref="H89:H110">
    <cfRule type="expression" dxfId="2351" priority="25">
      <formula>H89&gt;0</formula>
    </cfRule>
    <cfRule type="expression" dxfId="2350" priority="26">
      <formula>H89&lt;0</formula>
    </cfRule>
  </conditionalFormatting>
  <conditionalFormatting sqref="Q10">
    <cfRule type="expression" dxfId="2349" priority="23">
      <formula>Q10&gt;0</formula>
    </cfRule>
    <cfRule type="expression" dxfId="2348" priority="24">
      <formula>Q10&lt;0</formula>
    </cfRule>
  </conditionalFormatting>
  <conditionalFormatting sqref="J25:J38">
    <cfRule type="expression" dxfId="2347" priority="21">
      <formula>J25&gt;0</formula>
    </cfRule>
    <cfRule type="expression" dxfId="2346" priority="22">
      <formula>J25&lt;0</formula>
    </cfRule>
  </conditionalFormatting>
  <conditionalFormatting sqref="K25:K38">
    <cfRule type="expression" dxfId="2345" priority="19">
      <formula>K25&gt;0</formula>
    </cfRule>
    <cfRule type="expression" dxfId="2344" priority="20">
      <formula>K25&lt;0</formula>
    </cfRule>
  </conditionalFormatting>
  <conditionalFormatting sqref="L25:L38">
    <cfRule type="expression" dxfId="2343" priority="17">
      <formula>L25&gt;0</formula>
    </cfRule>
    <cfRule type="expression" dxfId="2342" priority="18">
      <formula>L25&lt;0</formula>
    </cfRule>
  </conditionalFormatting>
  <conditionalFormatting sqref="J40">
    <cfRule type="expression" dxfId="2341" priority="15">
      <formula>J40&gt;0</formula>
    </cfRule>
    <cfRule type="expression" dxfId="2340" priority="16">
      <formula>J40&lt;0</formula>
    </cfRule>
  </conditionalFormatting>
  <conditionalFormatting sqref="L39">
    <cfRule type="expression" dxfId="2339" priority="11">
      <formula>L39&gt;0</formula>
    </cfRule>
    <cfRule type="expression" dxfId="2338" priority="12">
      <formula>L39&lt;0</formula>
    </cfRule>
  </conditionalFormatting>
  <conditionalFormatting sqref="F39">
    <cfRule type="expression" dxfId="2337" priority="9">
      <formula>F39&gt;0</formula>
    </cfRule>
    <cfRule type="expression" dxfId="2336" priority="10">
      <formula>F39&lt;0</formula>
    </cfRule>
  </conditionalFormatting>
  <conditionalFormatting sqref="H39">
    <cfRule type="expression" dxfId="2335" priority="7">
      <formula>H39&gt;0</formula>
    </cfRule>
    <cfRule type="expression" dxfId="2334" priority="8">
      <formula>H39&lt;0</formula>
    </cfRule>
  </conditionalFormatting>
  <conditionalFormatting sqref="J41">
    <cfRule type="expression" dxfId="2333" priority="5">
      <formula>J41&gt;0</formula>
    </cfRule>
    <cfRule type="expression" dxfId="2332" priority="6">
      <formula>J41&lt;0</formula>
    </cfRule>
  </conditionalFormatting>
  <conditionalFormatting sqref="J43">
    <cfRule type="expression" dxfId="2331" priority="3">
      <formula>J43&gt;0</formula>
    </cfRule>
    <cfRule type="expression" dxfId="2330" priority="4">
      <formula>J43&lt;0</formula>
    </cfRule>
  </conditionalFormatting>
  <conditionalFormatting sqref="J44">
    <cfRule type="expression" dxfId="2329" priority="1">
      <formula>J44&gt;0</formula>
    </cfRule>
    <cfRule type="expression" dxfId="232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7" priority="31">
      <formula>F29&gt;0</formula>
    </cfRule>
    <cfRule type="expression" dxfId="2326" priority="32">
      <formula>F29&lt;0</formula>
    </cfRule>
  </conditionalFormatting>
  <conditionalFormatting sqref="F29 F31:F35">
    <cfRule type="expression" dxfId="2325" priority="33">
      <formula>F29&gt;0</formula>
    </cfRule>
    <cfRule type="expression" dxfId="2324" priority="34">
      <formula>F29&lt;0</formula>
    </cfRule>
  </conditionalFormatting>
  <conditionalFormatting sqref="H29 H31:H35">
    <cfRule type="expression" dxfId="2323" priority="29">
      <formula>H29&gt;0</formula>
    </cfRule>
    <cfRule type="expression" dxfId="2322" priority="30">
      <formula>H29&lt;0</formula>
    </cfRule>
  </conditionalFormatting>
  <conditionalFormatting sqref="F21:F28">
    <cfRule type="expression" dxfId="2321" priority="27">
      <formula>F21&gt;0</formula>
    </cfRule>
    <cfRule type="expression" dxfId="2320" priority="28">
      <formula>F21&lt;0</formula>
    </cfRule>
  </conditionalFormatting>
  <conditionalFormatting sqref="H21:H28">
    <cfRule type="expression" dxfId="2319" priority="25">
      <formula>H21&gt;0</formula>
    </cfRule>
    <cfRule type="expression" dxfId="2318" priority="26">
      <formula>H21&lt;0</formula>
    </cfRule>
  </conditionalFormatting>
  <conditionalFormatting sqref="Q8">
    <cfRule type="expression" dxfId="2317" priority="21">
      <formula>Q8&gt;0</formula>
    </cfRule>
    <cfRule type="expression" dxfId="2316" priority="22">
      <formula>Q8&lt;0</formula>
    </cfRule>
  </conditionalFormatting>
  <conditionalFormatting sqref="Q7">
    <cfRule type="expression" dxfId="2315" priority="23">
      <formula>Q7&gt;0</formula>
    </cfRule>
    <cfRule type="expression" dxfId="2314" priority="24">
      <formula>Q7&lt;0</formula>
    </cfRule>
  </conditionalFormatting>
  <conditionalFormatting sqref="F30">
    <cfRule type="expression" dxfId="2313" priority="19">
      <formula>F30&gt;0</formula>
    </cfRule>
    <cfRule type="expression" dxfId="2312" priority="20">
      <formula>F30&lt;0</formula>
    </cfRule>
  </conditionalFormatting>
  <conditionalFormatting sqref="H30">
    <cfRule type="expression" dxfId="2311" priority="17">
      <formula>H30&gt;0</formula>
    </cfRule>
    <cfRule type="expression" dxfId="2310" priority="18">
      <formula>H30&lt;0</formula>
    </cfRule>
  </conditionalFormatting>
  <conditionalFormatting sqref="F68 F70:F74">
    <cfRule type="expression" dxfId="2309" priority="13">
      <formula>F68&gt;0</formula>
    </cfRule>
    <cfRule type="expression" dxfId="2308" priority="14">
      <formula>F68&lt;0</formula>
    </cfRule>
  </conditionalFormatting>
  <conditionalFormatting sqref="F68 F70:F74">
    <cfRule type="expression" dxfId="2307" priority="15">
      <formula>F68&gt;0</formula>
    </cfRule>
    <cfRule type="expression" dxfId="2306" priority="16">
      <formula>F68&lt;0</formula>
    </cfRule>
  </conditionalFormatting>
  <conditionalFormatting sqref="H68 H70:H74">
    <cfRule type="expression" dxfId="2305" priority="11">
      <formula>H68&gt;0</formula>
    </cfRule>
    <cfRule type="expression" dxfId="2304" priority="12">
      <formula>H68&lt;0</formula>
    </cfRule>
  </conditionalFormatting>
  <conditionalFormatting sqref="F60:F67">
    <cfRule type="expression" dxfId="2303" priority="9">
      <formula>F60&gt;0</formula>
    </cfRule>
    <cfRule type="expression" dxfId="2302" priority="10">
      <formula>F60&lt;0</formula>
    </cfRule>
  </conditionalFormatting>
  <conditionalFormatting sqref="H60:H67">
    <cfRule type="expression" dxfId="2301" priority="7">
      <formula>H60&gt;0</formula>
    </cfRule>
    <cfRule type="expression" dxfId="2300" priority="8">
      <formula>H60&lt;0</formula>
    </cfRule>
  </conditionalFormatting>
  <conditionalFormatting sqref="F69">
    <cfRule type="expression" dxfId="2299" priority="5">
      <formula>F69&gt;0</formula>
    </cfRule>
    <cfRule type="expression" dxfId="2298" priority="6">
      <formula>F69&lt;0</formula>
    </cfRule>
  </conditionalFormatting>
  <conditionalFormatting sqref="H69">
    <cfRule type="expression" dxfId="2297" priority="3">
      <formula>H69&gt;0</formula>
    </cfRule>
    <cfRule type="expression" dxfId="2296" priority="4">
      <formula>H69&lt;0</formula>
    </cfRule>
  </conditionalFormatting>
  <conditionalFormatting sqref="Q10">
    <cfRule type="expression" dxfId="2295" priority="1">
      <formula>Q10&gt;0</formula>
    </cfRule>
    <cfRule type="expression" dxfId="229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3" priority="11">
      <formula>F33&gt;0</formula>
    </cfRule>
    <cfRule type="expression" dxfId="2292" priority="12">
      <formula>F33&lt;0</formula>
    </cfRule>
  </conditionalFormatting>
  <conditionalFormatting sqref="Q7">
    <cfRule type="expression" dxfId="2291" priority="9">
      <formula>Q7&gt;0</formula>
    </cfRule>
    <cfRule type="expression" dxfId="2290" priority="10">
      <formula>Q7&lt;0</formula>
    </cfRule>
  </conditionalFormatting>
  <conditionalFormatting sqref="Q8">
    <cfRule type="expression" dxfId="2289" priority="7">
      <formula>Q8&gt;0</formula>
    </cfRule>
    <cfRule type="expression" dxfId="2288" priority="8">
      <formula>Q8&lt;0</formula>
    </cfRule>
  </conditionalFormatting>
  <conditionalFormatting sqref="F25:F32">
    <cfRule type="expression" dxfId="2287" priority="5">
      <formula>F25&gt;0</formula>
    </cfRule>
    <cfRule type="expression" dxfId="2286" priority="6">
      <formula>F25&lt;0</formula>
    </cfRule>
  </conditionalFormatting>
  <conditionalFormatting sqref="H25:H32">
    <cfRule type="expression" dxfId="2285" priority="3">
      <formula>H25&gt;0</formula>
    </cfRule>
    <cfRule type="expression" dxfId="2284" priority="4">
      <formula>H25&lt;0</formula>
    </cfRule>
  </conditionalFormatting>
  <conditionalFormatting sqref="Q10">
    <cfRule type="expression" dxfId="2283" priority="1">
      <formula>Q10&gt;0</formula>
    </cfRule>
    <cfRule type="expression" dxfId="228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81" priority="75">
      <formula>F32&gt;0</formula>
    </cfRule>
    <cfRule type="expression" dxfId="2280" priority="76">
      <formula>F32&lt;0</formula>
    </cfRule>
  </conditionalFormatting>
  <conditionalFormatting sqref="Q7">
    <cfRule type="expression" dxfId="2279" priority="73">
      <formula>Q7&gt;0</formula>
    </cfRule>
    <cfRule type="expression" dxfId="2278" priority="74">
      <formula>Q7&lt;0</formula>
    </cfRule>
  </conditionalFormatting>
  <conditionalFormatting sqref="Q8">
    <cfRule type="expression" dxfId="2277" priority="71">
      <formula>Q8&gt;0</formula>
    </cfRule>
    <cfRule type="expression" dxfId="227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5" priority="63">
      <formula>M58&gt;0</formula>
    </cfRule>
    <cfRule type="expression" dxfId="2274" priority="64">
      <formula>M58&lt;0</formula>
    </cfRule>
  </conditionalFormatting>
  <conditionalFormatting sqref="Q10">
    <cfRule type="expression" dxfId="2273" priority="61">
      <formula>Q10&gt;0</formula>
    </cfRule>
    <cfRule type="expression" dxfId="2272" priority="62">
      <formula>Q10&lt;0</formula>
    </cfRule>
  </conditionalFormatting>
  <conditionalFormatting sqref="F29:F31">
    <cfRule type="expression" dxfId="2271" priority="59">
      <formula>F29&gt;0</formula>
    </cfRule>
    <cfRule type="expression" dxfId="2270" priority="60">
      <formula>F29&lt;0</formula>
    </cfRule>
  </conditionalFormatting>
  <conditionalFormatting sqref="H29:H31">
    <cfRule type="expression" dxfId="2269" priority="57">
      <formula>H29&gt;0</formula>
    </cfRule>
    <cfRule type="expression" dxfId="2268" priority="58">
      <formula>H29&lt;0</formula>
    </cfRule>
  </conditionalFormatting>
  <conditionalFormatting sqref="F83:F94">
    <cfRule type="expression" dxfId="2267" priority="55">
      <formula>F83&gt;0</formula>
    </cfRule>
    <cfRule type="expression" dxfId="2266" priority="56">
      <formula>F83&lt;0</formula>
    </cfRule>
  </conditionalFormatting>
  <conditionalFormatting sqref="H83:H94">
    <cfRule type="expression" dxfId="2265" priority="53">
      <formula>H83&gt;0</formula>
    </cfRule>
    <cfRule type="expression" dxfId="2264" priority="54">
      <formula>H83&lt;0</formula>
    </cfRule>
  </conditionalFormatting>
  <conditionalFormatting sqref="J41">
    <cfRule type="expression" dxfId="2263" priority="51">
      <formula>J41&gt;0</formula>
    </cfRule>
    <cfRule type="expression" dxfId="2262" priority="52">
      <formula>J41&lt;0</formula>
    </cfRule>
  </conditionalFormatting>
  <conditionalFormatting sqref="J39:J47">
    <cfRule type="expression" dxfId="2261" priority="49">
      <formula>J39&gt;0</formula>
    </cfRule>
    <cfRule type="expression" dxfId="2260" priority="50">
      <formula>J39&lt;0</formula>
    </cfRule>
  </conditionalFormatting>
  <conditionalFormatting sqref="F48:F51 H48:H51">
    <cfRule type="expression" dxfId="2259" priority="47">
      <formula>F48&gt;0</formula>
    </cfRule>
    <cfRule type="expression" dxfId="2258" priority="48">
      <formula>F48&lt;0</formula>
    </cfRule>
  </conditionalFormatting>
  <conditionalFormatting sqref="J48:J57">
    <cfRule type="expression" dxfId="2257" priority="45">
      <formula>J48&gt;0</formula>
    </cfRule>
    <cfRule type="expression" dxfId="2256" priority="46">
      <formula>J48&lt;0</formula>
    </cfRule>
  </conditionalFormatting>
  <conditionalFormatting sqref="K45:K52">
    <cfRule type="expression" dxfId="2255" priority="43">
      <formula>K45&gt;0</formula>
    </cfRule>
    <cfRule type="expression" dxfId="2254" priority="44">
      <formula>K45&lt;0</formula>
    </cfRule>
  </conditionalFormatting>
  <conditionalFormatting sqref="K45:K52">
    <cfRule type="expression" dxfId="2253" priority="41">
      <formula>K45&gt;0</formula>
    </cfRule>
    <cfRule type="expression" dxfId="2252" priority="42">
      <formula>K45&lt;0</formula>
    </cfRule>
  </conditionalFormatting>
  <conditionalFormatting sqref="F102:F118 H102:H118 H120:H128 F120:F128">
    <cfRule type="expression" dxfId="2251" priority="37">
      <formula>F102&gt;0</formula>
    </cfRule>
    <cfRule type="expression" dxfId="2250" priority="38">
      <formula>F102&lt;0</formula>
    </cfRule>
  </conditionalFormatting>
  <conditionalFormatting sqref="F96:F101">
    <cfRule type="expression" dxfId="2249" priority="35">
      <formula>F96&gt;0</formula>
    </cfRule>
    <cfRule type="expression" dxfId="2248" priority="36">
      <formula>F96&lt;0</formula>
    </cfRule>
  </conditionalFormatting>
  <conditionalFormatting sqref="H96:H101">
    <cfRule type="expression" dxfId="2247" priority="33">
      <formula>H96&gt;0</formula>
    </cfRule>
    <cfRule type="expression" dxfId="2246" priority="34">
      <formula>H96&lt;0</formula>
    </cfRule>
  </conditionalFormatting>
  <conditionalFormatting sqref="J112">
    <cfRule type="expression" dxfId="2245" priority="31">
      <formula>J112&gt;0</formula>
    </cfRule>
    <cfRule type="expression" dxfId="2244" priority="32">
      <formula>J112&lt;0</formula>
    </cfRule>
  </conditionalFormatting>
  <conditionalFormatting sqref="J110:J118 J120">
    <cfRule type="expression" dxfId="2243" priority="29">
      <formula>J110&gt;0</formula>
    </cfRule>
    <cfRule type="expression" dxfId="2242" priority="30">
      <formula>J110&lt;0</formula>
    </cfRule>
  </conditionalFormatting>
  <conditionalFormatting sqref="F119 H119">
    <cfRule type="expression" dxfId="2241" priority="27">
      <formula>F119&gt;0</formula>
    </cfRule>
    <cfRule type="expression" dxfId="2240" priority="28">
      <formula>F119&lt;0</formula>
    </cfRule>
  </conditionalFormatting>
  <conditionalFormatting sqref="J119">
    <cfRule type="expression" dxfId="2239" priority="25">
      <formula>J119&gt;0</formula>
    </cfRule>
    <cfRule type="expression" dxfId="2238" priority="26">
      <formula>J119&lt;0</formula>
    </cfRule>
  </conditionalFormatting>
  <conditionalFormatting sqref="K112:K123">
    <cfRule type="expression" dxfId="2237" priority="23">
      <formula>K112&gt;0</formula>
    </cfRule>
    <cfRule type="expression" dxfId="2236" priority="24">
      <formula>K112&lt;0</formula>
    </cfRule>
  </conditionalFormatting>
  <conditionalFormatting sqref="K110:K123">
    <cfRule type="expression" dxfId="2235" priority="21">
      <formula>K110&gt;0</formula>
    </cfRule>
    <cfRule type="expression" dxfId="2234" priority="22">
      <formula>K110&lt;0</formula>
    </cfRule>
  </conditionalFormatting>
  <conditionalFormatting sqref="J121">
    <cfRule type="expression" dxfId="2233" priority="19">
      <formula>J121&gt;0</formula>
    </cfRule>
    <cfRule type="expression" dxfId="2232" priority="20">
      <formula>J121&lt;0</formula>
    </cfRule>
  </conditionalFormatting>
  <conditionalFormatting sqref="F25:F28">
    <cfRule type="expression" dxfId="2231" priority="17">
      <formula>F25&gt;0</formula>
    </cfRule>
    <cfRule type="expression" dxfId="2230" priority="18">
      <formula>F25&lt;0</formula>
    </cfRule>
  </conditionalFormatting>
  <conditionalFormatting sqref="H25:H28">
    <cfRule type="expression" dxfId="2229" priority="15">
      <formula>H25&gt;0</formula>
    </cfRule>
    <cfRule type="expression" dxfId="2228" priority="16">
      <formula>H25&lt;0</formula>
    </cfRule>
  </conditionalFormatting>
  <conditionalFormatting sqref="J27:J29">
    <cfRule type="expression" dxfId="2227" priority="13">
      <formula>J27&gt;0</formula>
    </cfRule>
    <cfRule type="expression" dxfId="2226" priority="14">
      <formula>J27&lt;0</formula>
    </cfRule>
  </conditionalFormatting>
  <conditionalFormatting sqref="J30:J31">
    <cfRule type="expression" dxfId="2225" priority="11">
      <formula>J30&gt;0</formula>
    </cfRule>
    <cfRule type="expression" dxfId="2224" priority="12">
      <formula>J30&lt;0</formula>
    </cfRule>
  </conditionalFormatting>
  <conditionalFormatting sqref="J33">
    <cfRule type="expression" dxfId="2223" priority="9">
      <formula>J33&gt;0</formula>
    </cfRule>
    <cfRule type="expression" dxfId="2222" priority="10">
      <formula>J33&lt;0</formula>
    </cfRule>
  </conditionalFormatting>
  <conditionalFormatting sqref="J34">
    <cfRule type="expression" dxfId="2221" priority="7">
      <formula>J34&gt;0</formula>
    </cfRule>
    <cfRule type="expression" dxfId="2220" priority="8">
      <formula>J34&lt;0</formula>
    </cfRule>
  </conditionalFormatting>
  <conditionalFormatting sqref="J35:J43">
    <cfRule type="expression" dxfId="2219" priority="5">
      <formula>J35&gt;0</formula>
    </cfRule>
    <cfRule type="expression" dxfId="221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7" priority="1">
      <formula>Q9&gt;0</formula>
    </cfRule>
    <cfRule type="expression" dxfId="221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8" t="s">
        <v>78</v>
      </c>
      <c r="P40" s="848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5" priority="15">
      <formula>F39&gt;0</formula>
    </cfRule>
    <cfRule type="expression" dxfId="2214" priority="16">
      <formula>F39&lt;0</formula>
    </cfRule>
  </conditionalFormatting>
  <conditionalFormatting sqref="Q7">
    <cfRule type="expression" dxfId="2213" priority="13">
      <formula>Q7&gt;0</formula>
    </cfRule>
    <cfRule type="expression" dxfId="2212" priority="14">
      <formula>Q7&lt;0</formula>
    </cfRule>
  </conditionalFormatting>
  <conditionalFormatting sqref="Q8">
    <cfRule type="expression" dxfId="2211" priority="11">
      <formula>Q8&gt;0</formula>
    </cfRule>
    <cfRule type="expression" dxfId="2210" priority="12">
      <formula>Q8&lt;0</formula>
    </cfRule>
  </conditionalFormatting>
  <conditionalFormatting sqref="F25:F38">
    <cfRule type="expression" dxfId="2209" priority="9">
      <formula>F25&gt;0</formula>
    </cfRule>
    <cfRule type="expression" dxfId="2208" priority="10">
      <formula>F25&lt;0</formula>
    </cfRule>
  </conditionalFormatting>
  <conditionalFormatting sqref="H25:H38">
    <cfRule type="expression" dxfId="2207" priority="7">
      <formula>H25&gt;0</formula>
    </cfRule>
    <cfRule type="expression" dxfId="2206" priority="8">
      <formula>H25&lt;0</formula>
    </cfRule>
  </conditionalFormatting>
  <conditionalFormatting sqref="M55">
    <cfRule type="expression" dxfId="2205" priority="3">
      <formula>M55&gt;0</formula>
    </cfRule>
    <cfRule type="expression" dxfId="2204" priority="4">
      <formula>M55&lt;0</formula>
    </cfRule>
  </conditionalFormatting>
  <conditionalFormatting sqref="Q10">
    <cfRule type="expression" dxfId="2203" priority="1">
      <formula>Q10&gt;0</formula>
    </cfRule>
    <cfRule type="expression" dxfId="22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01" priority="27">
      <formula>F27&gt;0</formula>
    </cfRule>
    <cfRule type="expression" dxfId="220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9" priority="15">
      <formula>Q8&gt;0</formula>
    </cfRule>
    <cfRule type="expression" dxfId="2198" priority="16">
      <formula>Q8&lt;0</formula>
    </cfRule>
  </conditionalFormatting>
  <conditionalFormatting sqref="Q7">
    <cfRule type="expression" dxfId="2197" priority="17">
      <formula>Q7&gt;0</formula>
    </cfRule>
    <cfRule type="expression" dxfId="2196" priority="18">
      <formula>Q7&lt;0</formula>
    </cfRule>
  </conditionalFormatting>
  <conditionalFormatting sqref="F37:F38">
    <cfRule type="expression" dxfId="2195" priority="13">
      <formula>F37&gt;0</formula>
    </cfRule>
    <cfRule type="expression" dxfId="2194" priority="14">
      <formula>F37&lt;0</formula>
    </cfRule>
  </conditionalFormatting>
  <conditionalFormatting sqref="H37:H38">
    <cfRule type="expression" dxfId="2193" priority="11">
      <formula>H37&gt;0</formula>
    </cfRule>
    <cfRule type="expression" dxfId="2192" priority="12">
      <formula>H37&lt;0</formula>
    </cfRule>
  </conditionalFormatting>
  <conditionalFormatting sqref="F23:F26 H23:H26">
    <cfRule type="expression" dxfId="2191" priority="9">
      <formula>F23&gt;0</formula>
    </cfRule>
    <cfRule type="expression" dxfId="2190" priority="10">
      <formula>F23&lt;0</formula>
    </cfRule>
  </conditionalFormatting>
  <conditionalFormatting sqref="Q10">
    <cfRule type="expression" dxfId="2189" priority="3">
      <formula>Q10&gt;0</formula>
    </cfRule>
    <cfRule type="expression" dxfId="2188" priority="4">
      <formula>Q10&lt;0</formula>
    </cfRule>
  </conditionalFormatting>
  <conditionalFormatting sqref="F22 H22">
    <cfRule type="expression" dxfId="2187" priority="1">
      <formula>F22&gt;0</formula>
    </cfRule>
    <cfRule type="expression" dxfId="2186" priority="2">
      <formula>F22&lt;0</formula>
    </cfRule>
  </conditionalFormatting>
  <conditionalFormatting sqref="M41">
    <cfRule type="expression" dxfId="2185" priority="5">
      <formula>M41&gt;0</formula>
    </cfRule>
    <cfRule type="expression" dxfId="218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3" priority="29">
      <formula>F25&gt;0</formula>
    </cfRule>
    <cfRule type="expression" dxfId="2182" priority="30">
      <formula>F25&lt;0</formula>
    </cfRule>
  </conditionalFormatting>
  <conditionalFormatting sqref="Q7">
    <cfRule type="expression" dxfId="2181" priority="27">
      <formula>Q7&gt;0</formula>
    </cfRule>
    <cfRule type="expression" dxfId="2180" priority="28">
      <formula>Q7&lt;0</formula>
    </cfRule>
  </conditionalFormatting>
  <conditionalFormatting sqref="Q8">
    <cfRule type="expression" dxfId="2179" priority="25">
      <formula>Q8&gt;0</formula>
    </cfRule>
    <cfRule type="expression" dxfId="2178" priority="26">
      <formula>Q8&lt;0</formula>
    </cfRule>
  </conditionalFormatting>
  <conditionalFormatting sqref="Q10">
    <cfRule type="expression" dxfId="2177" priority="13">
      <formula>Q10&gt;0</formula>
    </cfRule>
    <cfRule type="expression" dxfId="2176" priority="14">
      <formula>Q10&lt;0</formula>
    </cfRule>
  </conditionalFormatting>
  <conditionalFormatting sqref="M46">
    <cfRule type="expression" dxfId="2175" priority="11">
      <formula>M46&gt;0</formula>
    </cfRule>
    <cfRule type="expression" dxfId="2174" priority="12">
      <formula>M46&lt;0</formula>
    </cfRule>
  </conditionalFormatting>
  <conditionalFormatting sqref="F80:F88 H80:H88">
    <cfRule type="expression" dxfId="2173" priority="9">
      <formula>F80&gt;0</formula>
    </cfRule>
    <cfRule type="expression" dxfId="2172" priority="10">
      <formula>F80&lt;0</formula>
    </cfRule>
  </conditionalFormatting>
  <conditionalFormatting sqref="F75:F79">
    <cfRule type="expression" dxfId="2171" priority="7">
      <formula>F75&gt;0</formula>
    </cfRule>
    <cfRule type="expression" dxfId="2170" priority="8">
      <formula>F75&lt;0</formula>
    </cfRule>
  </conditionalFormatting>
  <conditionalFormatting sqref="H75:H79">
    <cfRule type="expression" dxfId="2169" priority="5">
      <formula>H75&gt;0</formula>
    </cfRule>
    <cfRule type="expression" dxfId="2168" priority="6">
      <formula>H75&lt;0</formula>
    </cfRule>
  </conditionalFormatting>
  <conditionalFormatting sqref="F71:F74">
    <cfRule type="expression" dxfId="2167" priority="3">
      <formula>F71&gt;0</formula>
    </cfRule>
    <cfRule type="expression" dxfId="2166" priority="4">
      <formula>F71&lt;0</formula>
    </cfRule>
  </conditionalFormatting>
  <conditionalFormatting sqref="H71:H74">
    <cfRule type="expression" dxfId="2165" priority="1">
      <formula>H71&gt;0</formula>
    </cfRule>
    <cfRule type="expression" dxfId="216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3" priority="21">
      <formula>F47&gt;0</formula>
    </cfRule>
    <cfRule type="expression" dxfId="2162" priority="22">
      <formula>F47&lt;0</formula>
    </cfRule>
  </conditionalFormatting>
  <conditionalFormatting sqref="Q7">
    <cfRule type="expression" dxfId="2161" priority="19">
      <formula>Q7&gt;0</formula>
    </cfRule>
    <cfRule type="expression" dxfId="2160" priority="20">
      <formula>Q7&lt;0</formula>
    </cfRule>
  </conditionalFormatting>
  <conditionalFormatting sqref="Q8">
    <cfRule type="expression" dxfId="2159" priority="17">
      <formula>Q8&gt;0</formula>
    </cfRule>
    <cfRule type="expression" dxfId="2158" priority="18">
      <formula>Q8&lt;0</formula>
    </cfRule>
  </conditionalFormatting>
  <conditionalFormatting sqref="F25:F46">
    <cfRule type="expression" dxfId="2157" priority="15">
      <formula>F25&gt;0</formula>
    </cfRule>
    <cfRule type="expression" dxfId="2156" priority="16">
      <formula>F25&lt;0</formula>
    </cfRule>
  </conditionalFormatting>
  <conditionalFormatting sqref="H25:H46">
    <cfRule type="expression" dxfId="2155" priority="13">
      <formula>H25&gt;0</formula>
    </cfRule>
    <cfRule type="expression" dxfId="2154" priority="14">
      <formula>H25&lt;0</formula>
    </cfRule>
  </conditionalFormatting>
  <conditionalFormatting sqref="F89:F110">
    <cfRule type="expression" dxfId="2153" priority="11">
      <formula>F89&gt;0</formula>
    </cfRule>
    <cfRule type="expression" dxfId="2152" priority="12">
      <formula>F89&lt;0</formula>
    </cfRule>
  </conditionalFormatting>
  <conditionalFormatting sqref="H89:H110">
    <cfRule type="expression" dxfId="2151" priority="9">
      <formula>H89&gt;0</formula>
    </cfRule>
    <cfRule type="expression" dxfId="2150" priority="10">
      <formula>H89&lt;0</formula>
    </cfRule>
  </conditionalFormatting>
  <conditionalFormatting sqref="Q10">
    <cfRule type="expression" dxfId="2149" priority="7">
      <formula>Q10&gt;0</formula>
    </cfRule>
    <cfRule type="expression" dxfId="2148" priority="8">
      <formula>Q10&lt;0</formula>
    </cfRule>
  </conditionalFormatting>
  <conditionalFormatting sqref="J25:J38">
    <cfRule type="expression" dxfId="2147" priority="5">
      <formula>J25&gt;0</formula>
    </cfRule>
    <cfRule type="expression" dxfId="2146" priority="6">
      <formula>J25&lt;0</formula>
    </cfRule>
  </conditionalFormatting>
  <conditionalFormatting sqref="K25:K38">
    <cfRule type="expression" dxfId="2145" priority="3">
      <formula>K25&gt;0</formula>
    </cfRule>
    <cfRule type="expression" dxfId="2144" priority="4">
      <formula>K25&lt;0</formula>
    </cfRule>
  </conditionalFormatting>
  <conditionalFormatting sqref="L25:L38">
    <cfRule type="expression" dxfId="2143" priority="1">
      <formula>L25&gt;0</formula>
    </cfRule>
    <cfRule type="expression" dxfId="21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41" priority="23">
      <formula>F34&gt;0</formula>
    </cfRule>
    <cfRule type="expression" dxfId="2140" priority="24">
      <formula>F34&lt;0</formula>
    </cfRule>
  </conditionalFormatting>
  <conditionalFormatting sqref="Q7">
    <cfRule type="expression" dxfId="2139" priority="21">
      <formula>Q7&gt;0</formula>
    </cfRule>
    <cfRule type="expression" dxfId="2138" priority="22">
      <formula>Q7&lt;0</formula>
    </cfRule>
  </conditionalFormatting>
  <conditionalFormatting sqref="Q8">
    <cfRule type="expression" dxfId="2137" priority="19">
      <formula>Q8&gt;0</formula>
    </cfRule>
    <cfRule type="expression" dxfId="2136" priority="20">
      <formula>Q8&lt;0</formula>
    </cfRule>
  </conditionalFormatting>
  <conditionalFormatting sqref="F25:F33">
    <cfRule type="expression" dxfId="2135" priority="17">
      <formula>F25&gt;0</formula>
    </cfRule>
    <cfRule type="expression" dxfId="2134" priority="18">
      <formula>F25&lt;0</formula>
    </cfRule>
  </conditionalFormatting>
  <conditionalFormatting sqref="H25:H33">
    <cfRule type="expression" dxfId="2133" priority="15">
      <formula>H25&gt;0</formula>
    </cfRule>
    <cfRule type="expression" dxfId="2132" priority="16">
      <formula>H25&lt;0</formula>
    </cfRule>
  </conditionalFormatting>
  <conditionalFormatting sqref="M46">
    <cfRule type="expression" dxfId="2131" priority="13">
      <formula>M46&gt;0</formula>
    </cfRule>
    <cfRule type="expression" dxfId="2130" priority="14">
      <formula>M46&lt;0</formula>
    </cfRule>
  </conditionalFormatting>
  <conditionalFormatting sqref="F79:F87 H79:H87">
    <cfRule type="expression" dxfId="2129" priority="11">
      <formula>F79&gt;0</formula>
    </cfRule>
    <cfRule type="expression" dxfId="2128" priority="12">
      <formula>F79&lt;0</formula>
    </cfRule>
  </conditionalFormatting>
  <conditionalFormatting sqref="F70:F78">
    <cfRule type="expression" dxfId="2127" priority="9">
      <formula>F70&gt;0</formula>
    </cfRule>
    <cfRule type="expression" dxfId="2126" priority="10">
      <formula>F70&lt;0</formula>
    </cfRule>
  </conditionalFormatting>
  <conditionalFormatting sqref="H70:H78">
    <cfRule type="expression" dxfId="2125" priority="7">
      <formula>H70&gt;0</formula>
    </cfRule>
    <cfRule type="expression" dxfId="2124" priority="8">
      <formula>H70&lt;0</formula>
    </cfRule>
  </conditionalFormatting>
  <conditionalFormatting sqref="J27:K27 J30:K30 J33:K33 J36:K36 J39:K39 J42:K42">
    <cfRule type="expression" dxfId="2123" priority="5">
      <formula>J27&gt;0</formula>
    </cfRule>
    <cfRule type="expression" dxfId="2122" priority="6">
      <formula>J27&lt;0</formula>
    </cfRule>
  </conditionalFormatting>
  <conditionalFormatting sqref="J28:K29 J31:K32 J34:K35 J37:K38 J40:K41">
    <cfRule type="expression" dxfId="2121" priority="3">
      <formula>J28&gt;0</formula>
    </cfRule>
    <cfRule type="expression" dxfId="2120" priority="4">
      <formula>J28&lt;0</formula>
    </cfRule>
  </conditionalFormatting>
  <conditionalFormatting sqref="L27:L42">
    <cfRule type="expression" dxfId="2119" priority="1">
      <formula>L27&gt;0</formula>
    </cfRule>
    <cfRule type="expression" dxfId="211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17" priority="9">
      <formula>F57&gt;0</formula>
    </cfRule>
    <cfRule type="expression" dxfId="2116" priority="10">
      <formula>F57&lt;0</formula>
    </cfRule>
  </conditionalFormatting>
  <conditionalFormatting sqref="Q7">
    <cfRule type="expression" dxfId="2115" priority="7">
      <formula>Q7&gt;0</formula>
    </cfRule>
    <cfRule type="expression" dxfId="2114" priority="8">
      <formula>Q7&lt;0</formula>
    </cfRule>
  </conditionalFormatting>
  <conditionalFormatting sqref="Q8">
    <cfRule type="expression" dxfId="2113" priority="5">
      <formula>Q8&gt;0</formula>
    </cfRule>
    <cfRule type="expression" dxfId="2112" priority="6">
      <formula>Q8&lt;0</formula>
    </cfRule>
  </conditionalFormatting>
  <conditionalFormatting sqref="F25:F56">
    <cfRule type="expression" dxfId="2111" priority="3">
      <formula>F25&gt;0</formula>
    </cfRule>
    <cfRule type="expression" dxfId="2110" priority="4">
      <formula>F25&lt;0</formula>
    </cfRule>
  </conditionalFormatting>
  <conditionalFormatting sqref="H25:H56">
    <cfRule type="expression" dxfId="2109" priority="1">
      <formula>H25&gt;0</formula>
    </cfRule>
    <cfRule type="expression" dxfId="210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07" priority="15">
      <formula>F57&gt;0</formula>
    </cfRule>
    <cfRule type="expression" dxfId="2106" priority="16">
      <formula>F57&lt;0</formula>
    </cfRule>
  </conditionalFormatting>
  <conditionalFormatting sqref="Q7">
    <cfRule type="expression" dxfId="2105" priority="13">
      <formula>Q7&gt;0</formula>
    </cfRule>
    <cfRule type="expression" dxfId="2104" priority="14">
      <formula>Q7&lt;0</formula>
    </cfRule>
  </conditionalFormatting>
  <conditionalFormatting sqref="Q8">
    <cfRule type="expression" dxfId="2103" priority="11">
      <formula>Q8&gt;0</formula>
    </cfRule>
    <cfRule type="expression" dxfId="2102" priority="12">
      <formula>Q8&lt;0</formula>
    </cfRule>
  </conditionalFormatting>
  <conditionalFormatting sqref="F25:F56">
    <cfRule type="expression" dxfId="2101" priority="9">
      <formula>F25&gt;0</formula>
    </cfRule>
    <cfRule type="expression" dxfId="2100" priority="10">
      <formula>F25&lt;0</formula>
    </cfRule>
  </conditionalFormatting>
  <conditionalFormatting sqref="H25:H56">
    <cfRule type="expression" dxfId="2099" priority="7">
      <formula>H25&gt;0</formula>
    </cfRule>
    <cfRule type="expression" dxfId="2098" priority="8">
      <formula>H25&lt;0</formula>
    </cfRule>
  </conditionalFormatting>
  <conditionalFormatting sqref="M58">
    <cfRule type="expression" dxfId="2097" priority="5">
      <formula>M58&gt;0</formula>
    </cfRule>
    <cfRule type="expression" dxfId="2096" priority="6">
      <formula>M58&lt;0</formula>
    </cfRule>
  </conditionalFormatting>
  <conditionalFormatting sqref="F84:F115">
    <cfRule type="expression" dxfId="2095" priority="3">
      <formula>F84&gt;0</formula>
    </cfRule>
    <cfRule type="expression" dxfId="2094" priority="4">
      <formula>F84&lt;0</formula>
    </cfRule>
  </conditionalFormatting>
  <conditionalFormatting sqref="H84:H115">
    <cfRule type="expression" dxfId="2093" priority="1">
      <formula>H84&gt;0</formula>
    </cfRule>
    <cfRule type="expression" dxfId="209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1" priority="21">
      <formula>F47&gt;0</formula>
    </cfRule>
    <cfRule type="expression" dxfId="2090" priority="22">
      <formula>F47&lt;0</formula>
    </cfRule>
  </conditionalFormatting>
  <conditionalFormatting sqref="Q7">
    <cfRule type="expression" dxfId="2089" priority="19">
      <formula>Q7&gt;0</formula>
    </cfRule>
    <cfRule type="expression" dxfId="2088" priority="20">
      <formula>Q7&lt;0</formula>
    </cfRule>
  </conditionalFormatting>
  <conditionalFormatting sqref="Q8">
    <cfRule type="expression" dxfId="2087" priority="17">
      <formula>Q8&gt;0</formula>
    </cfRule>
    <cfRule type="expression" dxfId="2086" priority="18">
      <formula>Q8&lt;0</formula>
    </cfRule>
  </conditionalFormatting>
  <conditionalFormatting sqref="F25:F46">
    <cfRule type="expression" dxfId="2085" priority="15">
      <formula>F25&gt;0</formula>
    </cfRule>
    <cfRule type="expression" dxfId="2084" priority="16">
      <formula>F25&lt;0</formula>
    </cfRule>
  </conditionalFormatting>
  <conditionalFormatting sqref="H25:H46">
    <cfRule type="expression" dxfId="2083" priority="13">
      <formula>H25&gt;0</formula>
    </cfRule>
    <cfRule type="expression" dxfId="2082" priority="14">
      <formula>H25&lt;0</formula>
    </cfRule>
  </conditionalFormatting>
  <conditionalFormatting sqref="F89:F110">
    <cfRule type="expression" dxfId="2081" priority="11">
      <formula>F89&gt;0</formula>
    </cfRule>
    <cfRule type="expression" dxfId="2080" priority="12">
      <formula>F89&lt;0</formula>
    </cfRule>
  </conditionalFormatting>
  <conditionalFormatting sqref="H89:H110">
    <cfRule type="expression" dxfId="2079" priority="9">
      <formula>H89&gt;0</formula>
    </cfRule>
    <cfRule type="expression" dxfId="2078" priority="10">
      <formula>H89&lt;0</formula>
    </cfRule>
  </conditionalFormatting>
  <conditionalFormatting sqref="Q10">
    <cfRule type="expression" dxfId="2077" priority="7">
      <formula>Q10&gt;0</formula>
    </cfRule>
    <cfRule type="expression" dxfId="2076" priority="8">
      <formula>Q10&lt;0</formula>
    </cfRule>
  </conditionalFormatting>
  <conditionalFormatting sqref="J25:J38">
    <cfRule type="expression" dxfId="2075" priority="5">
      <formula>J25&gt;0</formula>
    </cfRule>
    <cfRule type="expression" dxfId="2074" priority="6">
      <formula>J25&lt;0</formula>
    </cfRule>
  </conditionalFormatting>
  <conditionalFormatting sqref="K25:K38">
    <cfRule type="expression" dxfId="2073" priority="3">
      <formula>K25&gt;0</formula>
    </cfRule>
    <cfRule type="expression" dxfId="2072" priority="4">
      <formula>K25&lt;0</formula>
    </cfRule>
  </conditionalFormatting>
  <conditionalFormatting sqref="L25:L38">
    <cfRule type="expression" dxfId="2071" priority="1">
      <formula>L25&gt;0</formula>
    </cfRule>
    <cfRule type="expression" dxfId="207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53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1800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5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6.7593611111110654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21.059899999999999</v>
      </c>
      <c r="R4" s="475">
        <v>2.58E-2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37907.82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12166.849999999919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40356.541000001707</v>
      </c>
      <c r="R7" s="29">
        <v>43276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25740.970000000081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2.1156642845108022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9.4967212569860258E-3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33.4284126984127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25.693078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25.482478999999998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25.271879999999999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25.061280999999997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24.850681999999999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24.640082999999997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24.429483999999999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24.218884999999997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24.008285999999998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23.797686999999996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23.587088000000001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23.376488999999999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23.165890000000001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22.955290999999999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22.744692000000001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22.534092999999999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22.323494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22.112894999999998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21.902296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21.691696999999998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21.481097999999999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21.270498999999997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21.059899999999999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20.849301000000001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20.638701999999999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20.428103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20.217503999999998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20.006905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19.796305999999998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19.585706999999999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19.375108000000001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19.164508999999999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18.95391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18.743310999999999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18.532712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18.322112999999998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18.111514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17.900914999999998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2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49" t="s">
        <v>1140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49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49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25100</v>
      </c>
      <c r="D90" s="18"/>
      <c r="E90" s="18"/>
      <c r="F90" s="18">
        <f>SUM(F2:F89)</f>
        <v>397565.05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23100</v>
      </c>
      <c r="D91" s="343"/>
      <c r="E91" s="343"/>
      <c r="F91" s="344">
        <f>SumByColor($A$91, F2:F89)</f>
        <v>358434</v>
      </c>
      <c r="G91" s="343"/>
      <c r="H91" s="343">
        <f>SumByColor($A$91, H2:H89)</f>
        <v>23100</v>
      </c>
      <c r="I91" s="343"/>
      <c r="J91" s="344"/>
      <c r="K91" s="344">
        <f>SumByColor($A$91, K2:K89)</f>
        <v>379516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9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" si="138">C229*(E229-D229)</f>
        <v>25741.079999999998</v>
      </c>
      <c r="G229" s="39">
        <f t="shared" ref="G229" si="139">D229*C229</f>
        <v>12166.92</v>
      </c>
      <c r="H229" s="222">
        <f t="shared" ref="H229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41">IF(C239=0, 0,D239*C239)</f>
        <v>68120</v>
      </c>
      <c r="H239" s="365">
        <f t="shared" ref="H239:H245" si="142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41"/>
        <v>0</v>
      </c>
      <c r="H240" s="365" t="str">
        <f t="shared" si="142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41"/>
        <v>0</v>
      </c>
      <c r="H241" s="365" t="str">
        <f t="shared" si="142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41"/>
        <v>75600</v>
      </c>
      <c r="H242" s="365">
        <f t="shared" si="142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41"/>
        <v>0</v>
      </c>
      <c r="H243" s="365" t="str">
        <f t="shared" si="142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41"/>
        <v>82367.28</v>
      </c>
      <c r="H244" s="365">
        <f t="shared" si="142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41"/>
        <v>0</v>
      </c>
      <c r="H245" s="365" t="str">
        <f t="shared" si="142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3">C247*(E247-D247)</f>
        <v>-29017.579999999998</v>
      </c>
      <c r="G247" s="363">
        <f t="shared" ref="G247:G276" si="144">D247*C247</f>
        <v>91417.900000000009</v>
      </c>
      <c r="H247" s="364">
        <f t="shared" ref="H247:H276" si="145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3"/>
        <v>-31836.35999999999</v>
      </c>
      <c r="G248" s="363">
        <f t="shared" si="144"/>
        <v>101483.62</v>
      </c>
      <c r="H248" s="364">
        <f t="shared" si="145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3"/>
        <v>-34009.06</v>
      </c>
      <c r="G249" s="363">
        <f t="shared" si="144"/>
        <v>109418.42</v>
      </c>
      <c r="H249" s="364">
        <f t="shared" si="145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3"/>
        <v>-34008.920000000006</v>
      </c>
      <c r="G250" s="363">
        <f t="shared" si="144"/>
        <v>101358.28000000001</v>
      </c>
      <c r="H250" s="364">
        <f t="shared" si="145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3"/>
        <v>-39575.879999999997</v>
      </c>
      <c r="G251" s="363">
        <f t="shared" si="144"/>
        <v>108716.71999999999</v>
      </c>
      <c r="H251" s="364">
        <f t="shared" si="145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3"/>
        <v>-38892.919999999991</v>
      </c>
      <c r="G252" s="363">
        <f t="shared" si="144"/>
        <v>110180.68</v>
      </c>
      <c r="H252" s="364">
        <f t="shared" si="145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3"/>
        <v>-39649.22</v>
      </c>
      <c r="G253" s="363">
        <f t="shared" si="144"/>
        <v>101232.94</v>
      </c>
      <c r="H253" s="364">
        <f t="shared" si="145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3"/>
        <v>-41303.94</v>
      </c>
      <c r="G254" s="363">
        <f t="shared" si="144"/>
        <v>94046.46</v>
      </c>
      <c r="H254" s="364">
        <f t="shared" si="145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3"/>
        <v>-42699.159999999996</v>
      </c>
      <c r="G255" s="363">
        <f t="shared" si="144"/>
        <v>101024.04</v>
      </c>
      <c r="H255" s="364">
        <f t="shared" si="145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3"/>
        <v>-47715.600000000006</v>
      </c>
      <c r="G256" s="363">
        <f t="shared" si="144"/>
        <v>107500.44</v>
      </c>
      <c r="H256" s="364">
        <f t="shared" si="145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3"/>
        <v>-46809.119999999995</v>
      </c>
      <c r="G257" s="363">
        <f t="shared" si="144"/>
        <v>113864.21999999999</v>
      </c>
      <c r="H257" s="364">
        <f t="shared" si="145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3"/>
        <v>-47694.16</v>
      </c>
      <c r="G258" s="363">
        <f t="shared" si="144"/>
        <v>126525.44</v>
      </c>
      <c r="H258" s="364">
        <f t="shared" si="145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3"/>
        <v>-48128</v>
      </c>
      <c r="G259" s="363">
        <f t="shared" si="144"/>
        <v>129280</v>
      </c>
      <c r="H259" s="364">
        <f t="shared" si="145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3"/>
        <v>-48155.4</v>
      </c>
      <c r="G260" s="363">
        <f t="shared" si="144"/>
        <v>113708.88</v>
      </c>
      <c r="H260" s="364">
        <f t="shared" si="145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3"/>
        <v>-42239.579999999994</v>
      </c>
      <c r="G261" s="363">
        <f t="shared" si="144"/>
        <v>100564.46</v>
      </c>
      <c r="H261" s="364">
        <f t="shared" si="145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3"/>
        <v>-42072.46</v>
      </c>
      <c r="G262" s="363">
        <f t="shared" si="144"/>
        <v>100397.34000000001</v>
      </c>
      <c r="H262" s="364">
        <f t="shared" si="145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3"/>
        <v>-45543.96</v>
      </c>
      <c r="G263" s="363">
        <f t="shared" si="144"/>
        <v>132958.98000000001</v>
      </c>
      <c r="H263" s="364">
        <f t="shared" si="145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3"/>
        <v>-45906.62000000001</v>
      </c>
      <c r="G264" s="363">
        <f t="shared" si="144"/>
        <v>158980.96</v>
      </c>
      <c r="H264" s="364">
        <f t="shared" si="145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3"/>
        <v>-51777.299999999996</v>
      </c>
      <c r="G265" s="363">
        <f t="shared" si="144"/>
        <v>171590.94</v>
      </c>
      <c r="H265" s="365">
        <f t="shared" si="145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3"/>
        <v>-49664.193999999989</v>
      </c>
      <c r="G266" s="363">
        <f t="shared" si="144"/>
        <v>158920.21399999998</v>
      </c>
      <c r="H266" s="365">
        <f t="shared" si="145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3"/>
        <v>-47987.500000000015</v>
      </c>
      <c r="G267" s="363">
        <f t="shared" si="144"/>
        <v>145958.78</v>
      </c>
      <c r="H267" s="365">
        <f t="shared" si="145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3"/>
        <v>-47702.966000000015</v>
      </c>
      <c r="G268" s="363">
        <f t="shared" si="144"/>
        <v>158434.24600000001</v>
      </c>
      <c r="H268" s="365">
        <f t="shared" si="145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3"/>
        <v>-60971.399999999987</v>
      </c>
      <c r="G269" s="363">
        <f t="shared" si="144"/>
        <v>170139.24</v>
      </c>
      <c r="H269" s="365">
        <f t="shared" si="145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3"/>
        <v>-77656.859999999986</v>
      </c>
      <c r="G270" s="363">
        <f t="shared" si="144"/>
        <v>166354.54</v>
      </c>
      <c r="H270" s="365">
        <f t="shared" si="145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3"/>
        <v>-85359.959999999992</v>
      </c>
      <c r="G271" s="363">
        <f t="shared" si="144"/>
        <v>169945.68</v>
      </c>
      <c r="H271" s="365">
        <f t="shared" si="145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3"/>
        <v>-100883.47199999999</v>
      </c>
      <c r="G272" s="363">
        <f t="shared" si="144"/>
        <v>169887.61199999999</v>
      </c>
      <c r="H272" s="364">
        <f t="shared" si="145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3"/>
        <v>-97651.02</v>
      </c>
      <c r="G273" s="363">
        <f t="shared" si="144"/>
        <v>169848.9</v>
      </c>
      <c r="H273" s="364">
        <f t="shared" si="145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3"/>
        <v>-97231.731999999989</v>
      </c>
      <c r="G274" s="363">
        <f t="shared" si="144"/>
        <v>165974.95199999999</v>
      </c>
      <c r="H274" s="364">
        <f t="shared" si="145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3"/>
        <v>-97234.865999999995</v>
      </c>
      <c r="G275" s="363">
        <f t="shared" si="144"/>
        <v>169723.08599999998</v>
      </c>
      <c r="H275" s="364">
        <f t="shared" si="145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3"/>
        <v>-104373.632</v>
      </c>
      <c r="G276" s="363">
        <f t="shared" si="144"/>
        <v>197776.17199999999</v>
      </c>
      <c r="H276" s="364">
        <f t="shared" si="145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3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3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6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6"/>
        <v>-94166.28</v>
      </c>
      <c r="G280" s="363">
        <f t="shared" ref="G280:G287" si="147">IF(C280=0, 0,D280*C280)</f>
        <v>165387.56</v>
      </c>
      <c r="H280" s="364">
        <f t="shared" ref="H280:H287" si="148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6"/>
        <v>-91969.787999999986</v>
      </c>
      <c r="G281" s="363">
        <f t="shared" si="147"/>
        <v>157393.788</v>
      </c>
      <c r="H281" s="364">
        <f t="shared" si="148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6"/>
        <v>-91154.7</v>
      </c>
      <c r="G282" s="363">
        <f t="shared" si="147"/>
        <v>145246.5</v>
      </c>
      <c r="H282" s="364">
        <f t="shared" si="148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6"/>
        <v>-92238.461999999985</v>
      </c>
      <c r="G283" s="363">
        <f t="shared" si="147"/>
        <v>161141.78199999998</v>
      </c>
      <c r="H283" s="364">
        <f t="shared" si="148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6"/>
        <v>-89571.54800000001</v>
      </c>
      <c r="G284" s="363">
        <f t="shared" si="147"/>
        <v>152607.92800000001</v>
      </c>
      <c r="H284" s="364">
        <f t="shared" si="148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6"/>
        <v>-89550.534</v>
      </c>
      <c r="G285" s="363">
        <f t="shared" si="147"/>
        <v>169006.91400000002</v>
      </c>
      <c r="H285" s="364">
        <f t="shared" si="148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6"/>
        <v>-89678.238000000012</v>
      </c>
      <c r="G286" s="363">
        <f t="shared" si="147"/>
        <v>165029.61800000002</v>
      </c>
      <c r="H286" s="364">
        <f t="shared" si="148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6"/>
        <v>-89511.821999999986</v>
      </c>
      <c r="G287" s="363">
        <f t="shared" si="147"/>
        <v>168968.20199999999</v>
      </c>
      <c r="H287" s="364">
        <f t="shared" si="148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9">C288*(E288-D288)</f>
        <v>-89632.347999999984</v>
      </c>
      <c r="G288" s="363">
        <f t="shared" ref="G288:G299" si="150">IF(C288=0, 0,D288*C288)</f>
        <v>164983.728</v>
      </c>
      <c r="H288" s="364">
        <f t="shared" ref="H288:H339" si="151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9"/>
        <v>-93372.971999999994</v>
      </c>
      <c r="G289" s="363">
        <f t="shared" si="150"/>
        <v>172761.372</v>
      </c>
      <c r="H289" s="364">
        <f t="shared" si="151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9"/>
        <v>-91747.44</v>
      </c>
      <c r="G290" s="363">
        <f t="shared" si="150"/>
        <v>168784.32</v>
      </c>
      <c r="H290" s="364">
        <f t="shared" si="151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9"/>
        <v>-80757.467999999993</v>
      </c>
      <c r="G291" s="363">
        <f t="shared" si="150"/>
        <v>159727.26799999998</v>
      </c>
      <c r="H291" s="365">
        <f t="shared" si="151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9"/>
        <v>-72386.955999999976</v>
      </c>
      <c r="G292" s="363">
        <f t="shared" si="150"/>
        <v>164888.61599999998</v>
      </c>
      <c r="H292" s="365">
        <f t="shared" si="151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9"/>
        <v>-62830.615999999987</v>
      </c>
      <c r="G293" s="363">
        <f t="shared" si="150"/>
        <v>164888.61599999998</v>
      </c>
      <c r="H293" s="365">
        <f t="shared" si="151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9"/>
        <v>-66133.584000000003</v>
      </c>
      <c r="G294" s="363">
        <f t="shared" si="150"/>
        <v>164387.60399999999</v>
      </c>
      <c r="H294" s="365">
        <f t="shared" si="151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9"/>
        <v>-61160.576000000008</v>
      </c>
      <c r="G295" s="363">
        <f t="shared" si="150"/>
        <v>164331.93599999999</v>
      </c>
      <c r="H295" s="365">
        <f t="shared" si="151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9"/>
        <v>-58033.889999999992</v>
      </c>
      <c r="G296" s="363">
        <f t="shared" si="150"/>
        <v>164266.99</v>
      </c>
      <c r="H296" s="365">
        <f t="shared" si="151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9"/>
        <v>-56328.439999999988</v>
      </c>
      <c r="G297" s="363">
        <f t="shared" si="150"/>
        <v>148531.07999999999</v>
      </c>
      <c r="H297" s="365">
        <f t="shared" si="151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9"/>
        <v>-57894.720000000016</v>
      </c>
      <c r="G298" s="363">
        <f t="shared" si="150"/>
        <v>163942.26</v>
      </c>
      <c r="H298" s="364">
        <f t="shared" si="151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9"/>
        <v>-58904.104000000007</v>
      </c>
      <c r="G299" s="363">
        <f t="shared" si="150"/>
        <v>167796.78400000001</v>
      </c>
      <c r="H299" s="364">
        <f t="shared" si="151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52">C300*(E300-D300)</f>
        <v>-69928.587000000014</v>
      </c>
      <c r="G300" s="363">
        <f t="shared" ref="G300:G339" si="153">IF(C300=0, 0,D300*C300)</f>
        <v>206559.20699999999</v>
      </c>
      <c r="H300" s="364">
        <f t="shared" si="151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52"/>
        <v>-66302.234199999992</v>
      </c>
      <c r="G301" s="363">
        <f t="shared" si="153"/>
        <v>185059.5742</v>
      </c>
      <c r="H301" s="364">
        <f t="shared" si="151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52"/>
        <v>-59729.712599999977</v>
      </c>
      <c r="G302" s="363">
        <f t="shared" si="153"/>
        <v>167542.63259999998</v>
      </c>
      <c r="H302" s="364">
        <f t="shared" si="151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52"/>
        <v>-65233.308000000005</v>
      </c>
      <c r="G303" s="363">
        <f t="shared" si="153"/>
        <v>188202.64799999999</v>
      </c>
      <c r="H303" s="364">
        <f t="shared" si="151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52"/>
        <v>-64902.603600000009</v>
      </c>
      <c r="G304" s="363">
        <f t="shared" si="153"/>
        <v>167102.28360000002</v>
      </c>
      <c r="H304" s="364">
        <f t="shared" si="151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52"/>
        <v>-66452.265800000008</v>
      </c>
      <c r="G305" s="363">
        <f t="shared" si="153"/>
        <v>168143.46580000001</v>
      </c>
      <c r="H305" s="364">
        <f t="shared" si="151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52"/>
        <v>-64191.270599999982</v>
      </c>
      <c r="G306" s="363">
        <f t="shared" si="153"/>
        <v>167068.4106</v>
      </c>
      <c r="H306" s="364">
        <f t="shared" si="151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52"/>
        <v>-53072.044600000016</v>
      </c>
      <c r="G307" s="363">
        <f t="shared" si="153"/>
        <v>155298.88460000002</v>
      </c>
      <c r="H307" s="364">
        <f t="shared" si="151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52"/>
        <v>-54016.789200000007</v>
      </c>
      <c r="G308" s="363">
        <f t="shared" si="153"/>
        <v>166959.04920000001</v>
      </c>
      <c r="H308" s="364">
        <f t="shared" si="151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52"/>
        <v>-40694.080000000002</v>
      </c>
      <c r="G309" s="363">
        <f t="shared" si="153"/>
        <v>148852.48000000001</v>
      </c>
      <c r="H309" s="364">
        <f t="shared" si="151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52"/>
        <v>-41622.116400000006</v>
      </c>
      <c r="G310" s="363">
        <f t="shared" si="153"/>
        <v>161235.47640000001</v>
      </c>
      <c r="H310" s="364">
        <f t="shared" si="151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52"/>
        <v>-39713.673000000003</v>
      </c>
      <c r="G311" s="363">
        <f t="shared" si="153"/>
        <v>166592.253</v>
      </c>
      <c r="H311" s="364">
        <f t="shared" si="151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52"/>
        <v>-39679.2474</v>
      </c>
      <c r="G312" s="363">
        <f t="shared" si="153"/>
        <v>160002.82739999998</v>
      </c>
      <c r="H312" s="364">
        <f t="shared" si="151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52"/>
        <v>-40600.177800000019</v>
      </c>
      <c r="G313" s="363">
        <f t="shared" si="153"/>
        <v>166510.9578</v>
      </c>
      <c r="H313" s="364">
        <f t="shared" si="151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52"/>
        <v>-37192.92720000002</v>
      </c>
      <c r="G314" s="363">
        <f t="shared" si="153"/>
        <v>159811.00720000002</v>
      </c>
      <c r="H314" s="364">
        <f t="shared" si="151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52"/>
        <v>-28198.487200000018</v>
      </c>
      <c r="G315" s="363">
        <f t="shared" si="153"/>
        <v>159811.00720000002</v>
      </c>
      <c r="H315" s="364">
        <f t="shared" si="151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52"/>
        <v>-32939.072999999997</v>
      </c>
      <c r="G316" s="363">
        <f t="shared" si="153"/>
        <v>166785.81299999999</v>
      </c>
      <c r="H316" s="364">
        <f t="shared" si="151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52"/>
        <v>-27080.606799999998</v>
      </c>
      <c r="G317" s="363">
        <f t="shared" si="153"/>
        <v>159610.92679999999</v>
      </c>
      <c r="H317" s="365">
        <f t="shared" si="151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52"/>
        <v>-23278.161400000005</v>
      </c>
      <c r="G318" s="363">
        <f t="shared" si="153"/>
        <v>159479.6814</v>
      </c>
      <c r="H318" s="365">
        <f t="shared" si="151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52"/>
        <v>-27860.058600000004</v>
      </c>
      <c r="G319" s="363">
        <f t="shared" si="153"/>
        <v>166739.35860000001</v>
      </c>
      <c r="H319" s="365">
        <f t="shared" si="151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52"/>
        <v>-29897.277600000016</v>
      </c>
      <c r="G320" s="363">
        <f t="shared" si="153"/>
        <v>166260.29760000002</v>
      </c>
      <c r="H320" s="365">
        <f t="shared" si="151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52"/>
        <v>-34709.179199999977</v>
      </c>
      <c r="G321" s="363">
        <f t="shared" si="153"/>
        <v>165846.07919999998</v>
      </c>
      <c r="H321" s="365">
        <f t="shared" si="151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52"/>
        <v>-41926.063800000004</v>
      </c>
      <c r="G322" s="363">
        <f t="shared" si="153"/>
        <v>165707.6838</v>
      </c>
      <c r="H322" s="365">
        <f t="shared" si="151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52"/>
        <v>-48426.330400000006</v>
      </c>
      <c r="G323" s="363">
        <f t="shared" si="153"/>
        <v>190547.59040000002</v>
      </c>
      <c r="H323" s="365">
        <f t="shared" si="151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52"/>
        <v>-48374.515200000002</v>
      </c>
      <c r="G324" s="363">
        <f t="shared" si="153"/>
        <v>165187.97520000002</v>
      </c>
      <c r="H324" s="364">
        <f t="shared" si="151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52"/>
        <v>-54432.172800000015</v>
      </c>
      <c r="G325" s="363">
        <f t="shared" si="153"/>
        <v>176588.49280000001</v>
      </c>
      <c r="H325" s="364">
        <f t="shared" si="151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52"/>
        <v>-49378.123800000016</v>
      </c>
      <c r="G326" s="363">
        <f t="shared" si="153"/>
        <v>164933.44380000001</v>
      </c>
      <c r="H326" s="364">
        <f t="shared" si="151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52"/>
        <v>-45614.280400000011</v>
      </c>
      <c r="G327" s="363">
        <f t="shared" si="153"/>
        <v>177274.02040000001</v>
      </c>
      <c r="H327" s="364">
        <f t="shared" si="151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52"/>
        <v>-45519.5052</v>
      </c>
      <c r="G328" s="363">
        <f t="shared" si="153"/>
        <v>164849.2452</v>
      </c>
      <c r="H328" s="364">
        <f t="shared" si="151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52"/>
        <v>-45770.165399999983</v>
      </c>
      <c r="G329" s="363">
        <f t="shared" si="153"/>
        <v>164809.56539999999</v>
      </c>
      <c r="H329" s="364">
        <f t="shared" si="151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52"/>
        <v>-41109.240599999997</v>
      </c>
      <c r="G330" s="363">
        <f t="shared" si="153"/>
        <v>164794.08059999999</v>
      </c>
      <c r="H330" s="364">
        <f t="shared" si="151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52"/>
        <v>-37211.283199999991</v>
      </c>
      <c r="G331" s="363">
        <f t="shared" si="153"/>
        <v>158269.10319999998</v>
      </c>
      <c r="H331" s="364">
        <f t="shared" si="151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52"/>
        <v>-38770.067999999999</v>
      </c>
      <c r="G332" s="363">
        <f t="shared" si="153"/>
        <v>164777.628</v>
      </c>
      <c r="H332" s="364">
        <f t="shared" si="151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52"/>
        <v>-33653.890400000018</v>
      </c>
      <c r="G333" s="363">
        <f t="shared" si="153"/>
        <v>157924.0104</v>
      </c>
      <c r="H333" s="364">
        <f t="shared" si="151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52"/>
        <v>-37103.516399999986</v>
      </c>
      <c r="G334" s="363">
        <f t="shared" si="153"/>
        <v>164562.77639999997</v>
      </c>
      <c r="H334" s="364">
        <f t="shared" si="151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52"/>
        <v>-39676.8966</v>
      </c>
      <c r="G335" s="363">
        <f t="shared" si="153"/>
        <v>164523.09660000002</v>
      </c>
      <c r="H335" s="364">
        <f t="shared" si="151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52"/>
        <v>-35572.456799999993</v>
      </c>
      <c r="G336" s="363">
        <f t="shared" si="153"/>
        <v>164483.41680000001</v>
      </c>
      <c r="H336" s="364">
        <f t="shared" si="151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52"/>
        <v>-29514.401999999984</v>
      </c>
      <c r="G337" s="363">
        <f t="shared" si="153"/>
        <v>143679.28200000001</v>
      </c>
      <c r="H337" s="364">
        <f t="shared" si="151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52"/>
        <v>-24105.848799999996</v>
      </c>
      <c r="G338" s="363">
        <f t="shared" si="153"/>
        <v>136358.20879999999</v>
      </c>
      <c r="H338" s="364">
        <f t="shared" si="151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52"/>
        <v>-24823.50120000001</v>
      </c>
      <c r="G339" s="363">
        <f t="shared" si="153"/>
        <v>143649.8412</v>
      </c>
      <c r="H339" s="364">
        <f t="shared" si="151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4">C340*(E340-D340)</f>
        <v>-33713.287800000006</v>
      </c>
      <c r="G340" s="363">
        <f t="shared" ref="G340:G348" si="155">IF(C340=0, 0,D340*C340)</f>
        <v>154198.0478</v>
      </c>
      <c r="H340" s="364">
        <f t="shared" ref="H340:H348" si="156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4"/>
        <v>-34191.285600000003</v>
      </c>
      <c r="G341" s="363">
        <f t="shared" si="155"/>
        <v>158702.04560000001</v>
      </c>
      <c r="H341" s="364">
        <f t="shared" si="156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4"/>
        <v>-33706.974000000009</v>
      </c>
      <c r="G342" s="363">
        <f t="shared" si="155"/>
        <v>158217.734</v>
      </c>
      <c r="H342" s="364">
        <f t="shared" si="156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4"/>
        <v>-35317.9254</v>
      </c>
      <c r="G343" s="363">
        <f t="shared" si="155"/>
        <v>163357.86540000001</v>
      </c>
      <c r="H343" s="364">
        <f t="shared" si="156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4"/>
        <v>-36815.103999999985</v>
      </c>
      <c r="G344" s="363">
        <f t="shared" si="155"/>
        <v>157985.78399999999</v>
      </c>
      <c r="H344" s="364">
        <f t="shared" si="156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4"/>
        <v>-40329.610399999998</v>
      </c>
      <c r="G345" s="363">
        <f t="shared" si="155"/>
        <v>157881.87039999999</v>
      </c>
      <c r="H345" s="364">
        <f t="shared" si="156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4"/>
        <v>-35684.1158</v>
      </c>
      <c r="G346" s="363">
        <f t="shared" si="155"/>
        <v>157782.59580000001</v>
      </c>
      <c r="H346" s="364">
        <f t="shared" si="156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4"/>
        <v>-23709.664000000008</v>
      </c>
      <c r="G347" s="363">
        <f t="shared" si="155"/>
        <v>134887.10400000002</v>
      </c>
      <c r="H347" s="365">
        <f t="shared" si="156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4"/>
        <v>-19054.279999999995</v>
      </c>
      <c r="G348" s="363">
        <f t="shared" si="155"/>
        <v>121666.28</v>
      </c>
      <c r="H348" s="365">
        <f t="shared" si="156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7">C349*(E349-D349)</f>
        <v>-21366.37</v>
      </c>
      <c r="G349" s="363">
        <f t="shared" ref="G349:G357" si="158">IF(C349=0, 0,D349*C349)</f>
        <v>129041.37</v>
      </c>
      <c r="H349" s="365">
        <f t="shared" ref="H349:H357" si="159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7"/>
        <v>-17585.480000000014</v>
      </c>
      <c r="G350" s="363">
        <f t="shared" si="158"/>
        <v>121421.48000000001</v>
      </c>
      <c r="H350" s="365">
        <f t="shared" si="159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7"/>
        <v>-23433.255999999998</v>
      </c>
      <c r="G351" s="363">
        <f t="shared" si="158"/>
        <v>134073.236</v>
      </c>
      <c r="H351" s="365">
        <f t="shared" si="159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7"/>
        <v>-21154.320000000003</v>
      </c>
      <c r="G352" s="363">
        <f t="shared" si="158"/>
        <v>138785.16</v>
      </c>
      <c r="H352" s="365">
        <f t="shared" si="159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7"/>
        <v>-29477.467400000005</v>
      </c>
      <c r="G353" s="363">
        <f t="shared" si="158"/>
        <v>152116.9474</v>
      </c>
      <c r="H353" s="365">
        <f t="shared" si="159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7"/>
        <v>-29453.938799999982</v>
      </c>
      <c r="G354" s="363">
        <f t="shared" si="158"/>
        <v>156191.41879999998</v>
      </c>
      <c r="H354" s="364">
        <f t="shared" si="159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7"/>
        <v>-19172.503200000017</v>
      </c>
      <c r="G355" s="363">
        <f t="shared" si="158"/>
        <v>140043.3432</v>
      </c>
      <c r="H355" s="364">
        <f t="shared" si="159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7"/>
        <v>-13448.017</v>
      </c>
      <c r="G356" s="363">
        <f t="shared" si="158"/>
        <v>132303.45699999999</v>
      </c>
      <c r="H356" s="364">
        <f t="shared" si="159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7"/>
        <v>-12142.820000000009</v>
      </c>
      <c r="G357" s="363">
        <f t="shared" si="158"/>
        <v>126387.82</v>
      </c>
      <c r="H357" s="364">
        <f t="shared" si="159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60">C358*(E358-D358)</f>
        <v>-11873.480000000014</v>
      </c>
      <c r="G358" s="363">
        <f t="shared" ref="G358:G379" si="161">IF(C358=0, 0,D358*C358)</f>
        <v>118633.48000000001</v>
      </c>
      <c r="H358" s="364">
        <f t="shared" ref="H358:H379" si="162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60"/>
        <v>-11929.199999999995</v>
      </c>
      <c r="G359" s="363">
        <f t="shared" si="161"/>
        <v>106009.2</v>
      </c>
      <c r="H359" s="364">
        <f t="shared" si="162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60"/>
        <v>-18473.284199999991</v>
      </c>
      <c r="G360" s="363">
        <f t="shared" si="161"/>
        <v>138853.4442</v>
      </c>
      <c r="H360" s="364">
        <f t="shared" si="162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60"/>
        <v>-18423.393999999993</v>
      </c>
      <c r="G361" s="363">
        <f t="shared" si="161"/>
        <v>146163.554</v>
      </c>
      <c r="H361" s="364">
        <f t="shared" si="162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60"/>
        <v>-17342.266799999998</v>
      </c>
      <c r="G362" s="363">
        <f t="shared" si="161"/>
        <v>138703.7868</v>
      </c>
      <c r="H362" s="364">
        <f t="shared" si="162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60"/>
        <v>-17312.610000000008</v>
      </c>
      <c r="G363" s="363">
        <f t="shared" si="161"/>
        <v>146094.13</v>
      </c>
      <c r="H363" s="364">
        <f t="shared" si="162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60"/>
        <v>-16618.370000000006</v>
      </c>
      <c r="G364" s="363">
        <f t="shared" si="161"/>
        <v>146094.13</v>
      </c>
      <c r="H364" s="364">
        <f t="shared" si="162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60"/>
        <v>-18614.310000000012</v>
      </c>
      <c r="G365" s="363">
        <f t="shared" si="161"/>
        <v>146094.13</v>
      </c>
      <c r="H365" s="364">
        <f t="shared" si="162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60"/>
        <v>-10717.330000000011</v>
      </c>
      <c r="G366" s="363">
        <f t="shared" si="161"/>
        <v>146094.13</v>
      </c>
      <c r="H366" s="364">
        <f t="shared" si="162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60"/>
        <v>-13335.061799999996</v>
      </c>
      <c r="G367" s="363">
        <f t="shared" si="161"/>
        <v>146939.08179999999</v>
      </c>
      <c r="H367" s="364">
        <f t="shared" si="162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60"/>
        <v>-14034.101799999982</v>
      </c>
      <c r="G368" s="363">
        <f t="shared" si="161"/>
        <v>146939.08179999999</v>
      </c>
      <c r="H368" s="364">
        <f t="shared" si="162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60"/>
        <v>-18125.222999999994</v>
      </c>
      <c r="G369" s="363">
        <f t="shared" si="161"/>
        <v>152910.723</v>
      </c>
      <c r="H369" s="364">
        <f t="shared" si="162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60"/>
        <v>-17204.112599999997</v>
      </c>
      <c r="G370" s="363">
        <f t="shared" si="161"/>
        <v>152812.03260000001</v>
      </c>
      <c r="H370" s="364">
        <f t="shared" si="162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60"/>
        <v>-21007.348200000015</v>
      </c>
      <c r="G371" s="363">
        <f t="shared" si="161"/>
        <v>152777.3082</v>
      </c>
      <c r="H371" s="364">
        <f t="shared" si="162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60"/>
        <v>-23836.109799999987</v>
      </c>
      <c r="G372" s="363">
        <f t="shared" si="161"/>
        <v>154748.68979999999</v>
      </c>
      <c r="H372" s="364">
        <f t="shared" si="162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60"/>
        <v>-28747.721799999992</v>
      </c>
      <c r="G373" s="363">
        <f t="shared" si="161"/>
        <v>157458.96179999999</v>
      </c>
      <c r="H373" s="364">
        <f t="shared" si="162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60"/>
        <v>-26852.387599999998</v>
      </c>
      <c r="G374" s="363">
        <f t="shared" si="161"/>
        <v>154703.22759999998</v>
      </c>
      <c r="H374" s="364">
        <f t="shared" si="162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60"/>
        <v>-32892.451199999996</v>
      </c>
      <c r="G375" s="363">
        <f t="shared" si="161"/>
        <v>157338.5912</v>
      </c>
      <c r="H375" s="364">
        <f t="shared" si="162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60"/>
        <v>-28045.401999999998</v>
      </c>
      <c r="G376" s="363">
        <f t="shared" si="161"/>
        <v>157325.32200000001</v>
      </c>
      <c r="H376" s="365">
        <f t="shared" si="162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60"/>
        <v>-28056.67200000001</v>
      </c>
      <c r="G377" s="363">
        <f t="shared" si="161"/>
        <v>154608.592</v>
      </c>
      <c r="H377" s="365">
        <f t="shared" si="162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60"/>
        <v>-34756.773799999995</v>
      </c>
      <c r="G378" s="363">
        <f t="shared" si="161"/>
        <v>157212.5338</v>
      </c>
      <c r="H378" s="365">
        <f t="shared" si="162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60"/>
        <v>-34901.771399999991</v>
      </c>
      <c r="G379" s="363">
        <f t="shared" si="161"/>
        <v>159747.97140000001</v>
      </c>
      <c r="H379" s="365">
        <f t="shared" si="162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3">C380*(E380-D380)</f>
        <v>-36344.291399999995</v>
      </c>
      <c r="G380" s="363">
        <f t="shared" ref="G380:G395" si="164">IF(C380=0, 0,D380*C380)</f>
        <v>166350.4914</v>
      </c>
      <c r="H380" s="365">
        <f t="shared" ref="H380:H395" si="165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3"/>
        <v>-29806.304399999986</v>
      </c>
      <c r="G381" s="363">
        <f t="shared" si="164"/>
        <v>159588.28439999997</v>
      </c>
      <c r="H381" s="365">
        <f t="shared" si="165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3"/>
        <v>-27362.67760000001</v>
      </c>
      <c r="G382" s="363">
        <f t="shared" si="164"/>
        <v>154100.15760000001</v>
      </c>
      <c r="H382" s="365">
        <f t="shared" si="165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3"/>
        <v>-25413.691800000004</v>
      </c>
      <c r="G383" s="363">
        <f t="shared" si="164"/>
        <v>152157.7518</v>
      </c>
      <c r="H383" s="364">
        <f t="shared" si="165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3"/>
        <v>-18660.303400000012</v>
      </c>
      <c r="G384" s="363">
        <f t="shared" si="164"/>
        <v>145445.88340000002</v>
      </c>
      <c r="H384" s="364">
        <f t="shared" si="165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3"/>
        <v>-16029.133799999994</v>
      </c>
      <c r="G385" s="363">
        <f t="shared" si="164"/>
        <v>145331.33379999999</v>
      </c>
      <c r="H385" s="364">
        <f t="shared" si="165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3"/>
        <v>-13680.976200000003</v>
      </c>
      <c r="G386" s="363">
        <f t="shared" si="164"/>
        <v>137741.23620000001</v>
      </c>
      <c r="H386" s="364">
        <f t="shared" si="165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3"/>
        <v>-9402.4621999999927</v>
      </c>
      <c r="G387" s="363">
        <f t="shared" si="164"/>
        <v>122097.06219999999</v>
      </c>
      <c r="H387" s="364">
        <f t="shared" si="165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3"/>
        <v>-2780.8000000000065</v>
      </c>
      <c r="G388" s="363">
        <f t="shared" si="164"/>
        <v>94520.8</v>
      </c>
      <c r="H388" s="364">
        <f t="shared" si="165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3"/>
        <v>-2111.0000000000005</v>
      </c>
      <c r="G389" s="363">
        <f t="shared" si="164"/>
        <v>86111</v>
      </c>
      <c r="H389" s="364">
        <f t="shared" si="165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3"/>
        <v>-7950.599999999994</v>
      </c>
      <c r="G390" s="363">
        <f t="shared" si="164"/>
        <v>101790.59999999999</v>
      </c>
      <c r="H390" s="364">
        <f t="shared" si="165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3"/>
        <v>-7870.8499999999922</v>
      </c>
      <c r="G391" s="363">
        <f t="shared" si="164"/>
        <v>109530.84999999999</v>
      </c>
      <c r="H391" s="364">
        <f t="shared" si="165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3"/>
        <v>-2961.0000000000055</v>
      </c>
      <c r="G392" s="363">
        <f t="shared" si="164"/>
        <v>101541</v>
      </c>
      <c r="H392" s="364">
        <f t="shared" si="165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3"/>
        <v>-3051.400000000001</v>
      </c>
      <c r="G393" s="363">
        <f t="shared" si="164"/>
        <v>93416.4</v>
      </c>
      <c r="H393" s="364">
        <f t="shared" si="165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3"/>
        <v>-3026.4999999999986</v>
      </c>
      <c r="G394" s="363">
        <f t="shared" si="164"/>
        <v>85176.5</v>
      </c>
      <c r="H394" s="364">
        <f t="shared" si="165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3"/>
        <v>-4876.1226000000042</v>
      </c>
      <c r="G395" s="363">
        <f t="shared" si="164"/>
        <v>88034.802599999995</v>
      </c>
      <c r="H395" s="364">
        <f t="shared" si="165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6">C398*(E398-D398)</f>
        <v>-5163.5724000000046</v>
      </c>
      <c r="G398" s="363">
        <f t="shared" ref="G398:G403" si="167">IF(C398=0, 0,D398*C398)</f>
        <v>103949.79240000001</v>
      </c>
      <c r="H398" s="364">
        <f t="shared" ref="H398:H403" si="168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6"/>
        <v>-7946.8199999999852</v>
      </c>
      <c r="G399" s="363">
        <f t="shared" si="167"/>
        <v>111789.71999999999</v>
      </c>
      <c r="H399" s="365">
        <f t="shared" si="168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6"/>
        <v>-7946.7637999999934</v>
      </c>
      <c r="G400" s="363">
        <f t="shared" si="167"/>
        <v>119564.66379999999</v>
      </c>
      <c r="H400" s="364">
        <f t="shared" si="168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6"/>
        <v>-11864.04560000001</v>
      </c>
      <c r="G401" s="363">
        <f t="shared" si="167"/>
        <v>127187.60560000001</v>
      </c>
      <c r="H401" s="364">
        <f t="shared" si="168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6"/>
        <v>-11894.083199999997</v>
      </c>
      <c r="G402" s="363">
        <f t="shared" si="167"/>
        <v>134727.64319999999</v>
      </c>
      <c r="H402" s="364">
        <f t="shared" si="168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6"/>
        <v>-7970.5317999999861</v>
      </c>
      <c r="G403" s="363">
        <f t="shared" si="167"/>
        <v>126902.75179999998</v>
      </c>
      <c r="H403" s="364">
        <f t="shared" si="168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9">C409*(E409-D409)</f>
        <v>-5839.4414759999936</v>
      </c>
      <c r="G409" s="363">
        <f t="shared" ref="G409:G415" si="170">IF(C409=0, 0,D409*C409)</f>
        <v>126153.70147599999</v>
      </c>
      <c r="H409" s="364">
        <f t="shared" ref="H409:H415" si="171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9"/>
        <v>-7235.2097400000011</v>
      </c>
      <c r="G410" s="363">
        <f t="shared" si="170"/>
        <v>126013.86974000001</v>
      </c>
      <c r="H410" s="364">
        <f t="shared" si="171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9"/>
        <v>-6801.3106039999893</v>
      </c>
      <c r="G411" s="363">
        <f t="shared" si="170"/>
        <v>125579.970604</v>
      </c>
      <c r="H411" s="364">
        <f t="shared" si="171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9"/>
        <v>-15816.44348</v>
      </c>
      <c r="G412" s="363">
        <f t="shared" si="170"/>
        <v>134522.96348000001</v>
      </c>
      <c r="H412" s="365">
        <f t="shared" si="171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9"/>
        <v>-15980.450220000002</v>
      </c>
      <c r="G413" s="363">
        <f t="shared" si="170"/>
        <v>140422.97021999999</v>
      </c>
      <c r="H413" s="365">
        <f t="shared" si="171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9"/>
        <v>-16022.453030000013</v>
      </c>
      <c r="G414" s="363">
        <f t="shared" si="170"/>
        <v>144766.97303000002</v>
      </c>
      <c r="H414" s="365">
        <f t="shared" si="171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9"/>
        <v>-15995.457559999995</v>
      </c>
      <c r="G415" s="363">
        <f t="shared" si="170"/>
        <v>149041.97756</v>
      </c>
      <c r="H415" s="365">
        <f t="shared" si="171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72">C416*(E416-D416)</f>
        <v>-19058.277097999995</v>
      </c>
      <c r="G416" s="363">
        <f t="shared" ref="G416:G423" si="173">IF(C416=0, 0,D416*C416)</f>
        <v>151845.05709799999</v>
      </c>
      <c r="H416" s="365">
        <f t="shared" ref="H416:H423" si="174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72"/>
        <v>-16640.780505999985</v>
      </c>
      <c r="G417" s="363">
        <f t="shared" si="173"/>
        <v>151797.06050599998</v>
      </c>
      <c r="H417" s="365">
        <f t="shared" si="174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72"/>
        <v>-16830.340505999982</v>
      </c>
      <c r="G418" s="363">
        <f t="shared" si="173"/>
        <v>151797.06050599998</v>
      </c>
      <c r="H418" s="365">
        <f t="shared" si="174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72"/>
        <v>-18246.039857999996</v>
      </c>
      <c r="G419" s="363">
        <f t="shared" si="173"/>
        <v>154609.05985799999</v>
      </c>
      <c r="H419" s="364">
        <f t="shared" si="174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72"/>
        <v>-20423.199632000014</v>
      </c>
      <c r="G420" s="363">
        <f t="shared" si="173"/>
        <v>157431.05963200002</v>
      </c>
      <c r="H420" s="364">
        <f t="shared" si="174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72"/>
        <v>-20451.260000000017</v>
      </c>
      <c r="G421" s="363">
        <f t="shared" si="173"/>
        <v>159151.26</v>
      </c>
      <c r="H421" s="364">
        <f t="shared" si="174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72"/>
        <v>-12770.498441999989</v>
      </c>
      <c r="G422" s="363">
        <f t="shared" si="173"/>
        <v>154553.19844199999</v>
      </c>
      <c r="H422" s="364">
        <f t="shared" si="174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72"/>
        <v>-12774.627693999981</v>
      </c>
      <c r="G423" s="363">
        <f t="shared" si="173"/>
        <v>148697.32769399998</v>
      </c>
      <c r="H423" s="364">
        <f t="shared" si="174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5">C424*(E424-D424)</f>
        <v>-10733.467693999992</v>
      </c>
      <c r="G424" s="363">
        <f t="shared" ref="G424:G435" si="176">IF(C424=0, 0,D424*C424)</f>
        <v>148697.32769399998</v>
      </c>
      <c r="H424" s="364">
        <f t="shared" ref="H424:H435" si="177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5"/>
        <v>-14237.112315999999</v>
      </c>
      <c r="G425" s="363">
        <f t="shared" si="176"/>
        <v>151573.33231600001</v>
      </c>
      <c r="H425" s="364">
        <f t="shared" si="177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5"/>
        <v>-14933.404899999989</v>
      </c>
      <c r="G426" s="363">
        <f t="shared" si="176"/>
        <v>148629.38489999998</v>
      </c>
      <c r="H426" s="364">
        <f t="shared" si="177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5"/>
        <v>-14951.241703999996</v>
      </c>
      <c r="G427" s="363">
        <f t="shared" si="176"/>
        <v>151529.221704</v>
      </c>
      <c r="H427" s="364">
        <f t="shared" si="177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5"/>
        <v>-14945.406348000004</v>
      </c>
      <c r="G428" s="363">
        <f t="shared" si="176"/>
        <v>154405.386348</v>
      </c>
      <c r="H428" s="364">
        <f t="shared" si="177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5"/>
        <v>-18303.73</v>
      </c>
      <c r="G429" s="363">
        <f t="shared" si="176"/>
        <v>158903.73000000001</v>
      </c>
      <c r="H429" s="364">
        <f t="shared" si="177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5"/>
        <v>-7311.0640000000021</v>
      </c>
      <c r="G430" s="363">
        <f t="shared" si="176"/>
        <v>148151.10399999999</v>
      </c>
      <c r="H430" s="364">
        <f t="shared" si="177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5"/>
        <v>-7285.3417480000098</v>
      </c>
      <c r="G431" s="363">
        <f t="shared" si="176"/>
        <v>143571.38174800001</v>
      </c>
      <c r="H431" s="364">
        <f t="shared" si="177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5"/>
        <v>-1007.5158000000105</v>
      </c>
      <c r="G432" s="363">
        <f t="shared" si="176"/>
        <v>138987.71580000001</v>
      </c>
      <c r="H432" s="364">
        <f t="shared" si="177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5"/>
        <v>-1091.5898499999998</v>
      </c>
      <c r="G433" s="363">
        <f t="shared" si="176"/>
        <v>127941.78985</v>
      </c>
      <c r="H433" s="364">
        <f t="shared" si="177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5"/>
        <v>-1074.5375999999919</v>
      </c>
      <c r="G434" s="363">
        <f t="shared" si="176"/>
        <v>124522.1376</v>
      </c>
      <c r="H434" s="364">
        <f t="shared" si="177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5"/>
        <v>-975.11200799999187</v>
      </c>
      <c r="G435" s="363">
        <f t="shared" si="176"/>
        <v>131005.31200799999</v>
      </c>
      <c r="H435" s="364">
        <f t="shared" si="177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8">C437*(E437-D437)</f>
        <v>-320.8720079999913</v>
      </c>
      <c r="G437" s="363">
        <f t="shared" ref="G437:G446" si="179">IF(C437=0, 0,D437*C437)</f>
        <v>131005.31200799999</v>
      </c>
      <c r="H437" s="364">
        <f t="shared" ref="H437:H446" si="180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8"/>
        <v>-3298.169357999996</v>
      </c>
      <c r="G438" s="363">
        <f t="shared" si="179"/>
        <v>138935.309358</v>
      </c>
      <c r="H438" s="364">
        <f t="shared" si="180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8"/>
        <v>-3293.1673579999938</v>
      </c>
      <c r="G439" s="363">
        <f t="shared" si="179"/>
        <v>146745.30735799999</v>
      </c>
      <c r="H439" s="364">
        <f t="shared" si="180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8"/>
        <v>1163.524950000012</v>
      </c>
      <c r="G440" s="363">
        <f t="shared" si="179"/>
        <v>130665.83504999999</v>
      </c>
      <c r="H440" s="364">
        <f t="shared" si="180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8"/>
        <v>1293.5203380000021</v>
      </c>
      <c r="G441" s="363">
        <f t="shared" si="179"/>
        <v>122475.839662</v>
      </c>
      <c r="H441" s="364">
        <f t="shared" si="180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8"/>
        <v>1201.2174379999781</v>
      </c>
      <c r="G442" s="363">
        <f t="shared" si="179"/>
        <v>138341.022562</v>
      </c>
      <c r="H442" s="364">
        <f t="shared" si="180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8"/>
        <v>-3368.3391059999908</v>
      </c>
      <c r="G443" s="363">
        <f t="shared" si="179"/>
        <v>143066.01910599999</v>
      </c>
      <c r="H443" s="364">
        <f t="shared" si="180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8"/>
        <v>-3374.3343760000034</v>
      </c>
      <c r="G444" s="363">
        <f t="shared" si="179"/>
        <v>147740.01437600001</v>
      </c>
      <c r="H444" s="364">
        <f t="shared" si="180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8"/>
        <v>-1890.1133999999961</v>
      </c>
      <c r="G445" s="363">
        <f t="shared" si="179"/>
        <v>154028.27340000001</v>
      </c>
      <c r="H445" s="364">
        <f t="shared" si="180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8"/>
        <v>-17012.580000000009</v>
      </c>
      <c r="G446" s="363">
        <f t="shared" si="179"/>
        <v>159012.58000000002</v>
      </c>
      <c r="H446" s="364">
        <f t="shared" si="180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81">C450*(E450-D450)</f>
        <v>-19935.600000000009</v>
      </c>
      <c r="G450" s="363">
        <f t="shared" ref="G450:G457" si="182">IF(C450=0, 0,D450*C450)</f>
        <v>187335.6</v>
      </c>
      <c r="H450" s="365">
        <f t="shared" ref="H450:H457" si="183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81"/>
        <v>-19900.075000000015</v>
      </c>
      <c r="G451" s="363">
        <f t="shared" si="182"/>
        <v>194275.07500000001</v>
      </c>
      <c r="H451" s="365">
        <f t="shared" si="183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81"/>
        <v>-22705.387499999997</v>
      </c>
      <c r="G452" s="363">
        <f t="shared" si="182"/>
        <v>194205.38750000001</v>
      </c>
      <c r="H452" s="365">
        <f t="shared" si="183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81"/>
        <v>-29391.250000000004</v>
      </c>
      <c r="G453" s="363">
        <f t="shared" si="182"/>
        <v>194141.25</v>
      </c>
      <c r="H453" s="365">
        <f t="shared" si="183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81"/>
        <v>-34359.325000000004</v>
      </c>
      <c r="G454" s="363">
        <f t="shared" si="182"/>
        <v>194109.32500000001</v>
      </c>
      <c r="H454" s="364">
        <f t="shared" si="183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81"/>
        <v>-16630.000000000004</v>
      </c>
      <c r="G455" s="363">
        <f t="shared" si="182"/>
        <v>158130</v>
      </c>
      <c r="H455" s="364">
        <f t="shared" si="183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81"/>
        <v>-21229.999999999996</v>
      </c>
      <c r="G456" s="363">
        <f t="shared" si="182"/>
        <v>171820</v>
      </c>
      <c r="H456" s="364">
        <f t="shared" si="183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81"/>
        <v>6109.9988400000047</v>
      </c>
      <c r="G457" s="363">
        <f t="shared" si="182"/>
        <v>118887.84116000001</v>
      </c>
      <c r="H457" s="364">
        <f t="shared" si="183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4">C458*(E458-D458)</f>
        <v>822.70680000000016</v>
      </c>
      <c r="G458" s="363">
        <f t="shared" ref="G458:G475" si="185">IF(C458=0, 0,D458*C458)</f>
        <v>126917.6532</v>
      </c>
      <c r="H458" s="364">
        <f t="shared" ref="H458:H475" si="186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4"/>
        <v>83.308799999990825</v>
      </c>
      <c r="G459" s="363">
        <f t="shared" si="185"/>
        <v>134772.8112</v>
      </c>
      <c r="H459" s="364">
        <f t="shared" si="186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4"/>
        <v>-4985.4834000000074</v>
      </c>
      <c r="G460" s="363">
        <f t="shared" si="185"/>
        <v>139206.5834</v>
      </c>
      <c r="H460" s="364">
        <f t="shared" si="186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4"/>
        <v>18978.923399999992</v>
      </c>
      <c r="G461" s="363">
        <f t="shared" si="185"/>
        <v>74535.756600000008</v>
      </c>
      <c r="H461" s="364">
        <f t="shared" si="186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4"/>
        <v>18638.087600000006</v>
      </c>
      <c r="G462" s="363">
        <f t="shared" si="185"/>
        <v>65051.332399999999</v>
      </c>
      <c r="H462" s="364">
        <f t="shared" si="186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4"/>
        <v>18627.5</v>
      </c>
      <c r="G463" s="363">
        <f t="shared" si="185"/>
        <v>70822.5</v>
      </c>
      <c r="H463" s="364">
        <f t="shared" si="186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4"/>
        <v>20177.499999999996</v>
      </c>
      <c r="G464" s="363">
        <f t="shared" si="185"/>
        <v>70822.5</v>
      </c>
      <c r="H464" s="364">
        <f t="shared" si="186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4"/>
        <v>21382.430000000011</v>
      </c>
      <c r="G465" s="363">
        <f t="shared" si="185"/>
        <v>70717.569999999992</v>
      </c>
      <c r="H465" s="364">
        <f t="shared" si="186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4"/>
        <v>20612.23</v>
      </c>
      <c r="G466" s="363">
        <f t="shared" si="185"/>
        <v>70637.77</v>
      </c>
      <c r="H466" s="364">
        <f t="shared" si="186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4"/>
        <v>22311.999999999993</v>
      </c>
      <c r="G467" s="363">
        <f t="shared" si="185"/>
        <v>70138</v>
      </c>
      <c r="H467" s="364">
        <f t="shared" si="186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4"/>
        <v>20873</v>
      </c>
      <c r="G468" s="363">
        <f t="shared" si="185"/>
        <v>70127</v>
      </c>
      <c r="H468" s="364">
        <f t="shared" si="186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4"/>
        <v>20073</v>
      </c>
      <c r="G469" s="363">
        <f t="shared" si="185"/>
        <v>70127</v>
      </c>
      <c r="H469" s="364">
        <f t="shared" si="186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4"/>
        <v>17654.651999999998</v>
      </c>
      <c r="G470" s="363">
        <f t="shared" si="185"/>
        <v>87765.347999999998</v>
      </c>
      <c r="H470" s="365">
        <f t="shared" si="186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4"/>
        <v>16484.261999999992</v>
      </c>
      <c r="G471" s="363">
        <f t="shared" si="185"/>
        <v>87375.737999999998</v>
      </c>
      <c r="H471" s="365">
        <f t="shared" si="186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4"/>
        <v>20939.061000000002</v>
      </c>
      <c r="G472" s="363">
        <f t="shared" si="185"/>
        <v>78335.938999999998</v>
      </c>
      <c r="H472" s="365">
        <f t="shared" si="186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4"/>
        <v>20604.060000000005</v>
      </c>
      <c r="G473" s="363">
        <f t="shared" si="185"/>
        <v>87275.94</v>
      </c>
      <c r="H473" s="365">
        <f t="shared" si="186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4"/>
        <v>17593.872000000007</v>
      </c>
      <c r="G474" s="363">
        <f t="shared" si="185"/>
        <v>87166.127999999997</v>
      </c>
      <c r="H474" s="365">
        <f t="shared" si="186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4"/>
        <v>16453.871999999999</v>
      </c>
      <c r="G475" s="363">
        <f t="shared" si="185"/>
        <v>87166.127999999997</v>
      </c>
      <c r="H475" s="365">
        <f t="shared" si="186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7">C476*(E476-D476)</f>
        <v>19333.872000000003</v>
      </c>
      <c r="G476" s="363">
        <f t="shared" ref="G476:G490" si="188">IF(C476=0, 0,D476*C476)</f>
        <v>87166.127999999997</v>
      </c>
      <c r="H476" s="365">
        <f t="shared" ref="H476:H490" si="189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7"/>
        <v>19450.98</v>
      </c>
      <c r="G477" s="363">
        <f t="shared" si="188"/>
        <v>87049.02</v>
      </c>
      <c r="H477" s="365">
        <f t="shared" si="189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7"/>
        <v>17423.978999999996</v>
      </c>
      <c r="G478" s="363">
        <f t="shared" si="188"/>
        <v>88777.021000000008</v>
      </c>
      <c r="H478" s="365">
        <f t="shared" si="189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7"/>
        <v>11978.979600000011</v>
      </c>
      <c r="G479" s="363">
        <f t="shared" si="188"/>
        <v>102078.02039999999</v>
      </c>
      <c r="H479" s="365">
        <f t="shared" si="189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7"/>
        <v>13568.870699999996</v>
      </c>
      <c r="G480" s="363">
        <f t="shared" si="188"/>
        <v>102006.1293</v>
      </c>
      <c r="H480" s="365">
        <f t="shared" si="189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7"/>
        <v>12886.949999999995</v>
      </c>
      <c r="G481" s="363">
        <f t="shared" si="188"/>
        <v>86653.05</v>
      </c>
      <c r="H481" s="365">
        <f t="shared" si="189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7"/>
        <v>13051.947999999999</v>
      </c>
      <c r="G482" s="363">
        <f t="shared" si="188"/>
        <v>103078.052</v>
      </c>
      <c r="H482" s="365">
        <f t="shared" si="189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7"/>
        <v>13089.952800000001</v>
      </c>
      <c r="G483" s="363">
        <f t="shared" si="188"/>
        <v>106358.0472</v>
      </c>
      <c r="H483" s="365">
        <f t="shared" si="189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7"/>
        <v>13075.699000000004</v>
      </c>
      <c r="G484" s="363">
        <f t="shared" si="188"/>
        <v>94759.300999999992</v>
      </c>
      <c r="H484" s="365">
        <f t="shared" si="189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7"/>
        <v>13867.271999999995</v>
      </c>
      <c r="G485" s="363">
        <f>IF(C485=0, 0,D485*C485)</f>
        <v>86212.728000000003</v>
      </c>
      <c r="H485" s="365">
        <f t="shared" si="189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7"/>
        <v>17083.611900000004</v>
      </c>
      <c r="G486" s="363">
        <f t="shared" si="188"/>
        <v>74235.388099999996</v>
      </c>
      <c r="H486" s="365">
        <f t="shared" si="189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7"/>
        <v>13252.614000000001</v>
      </c>
      <c r="G487" s="363">
        <f t="shared" si="188"/>
        <v>85867.385999999999</v>
      </c>
      <c r="H487" s="365">
        <f t="shared" si="189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7"/>
        <v>10351.611600000004</v>
      </c>
      <c r="G488" s="363">
        <f t="shared" si="188"/>
        <v>95446.388400000011</v>
      </c>
      <c r="H488" s="365">
        <f t="shared" si="189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7"/>
        <v>12307.2804</v>
      </c>
      <c r="G489" s="363">
        <f t="shared" si="188"/>
        <v>80602.719600000011</v>
      </c>
      <c r="H489" s="365">
        <f t="shared" si="189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7"/>
        <v>11781.900000000011</v>
      </c>
      <c r="G490" s="363">
        <f t="shared" si="188"/>
        <v>80387.100000000006</v>
      </c>
      <c r="H490" s="365">
        <f t="shared" si="189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90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91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90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91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90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91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90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91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90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91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90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91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90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91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90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91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90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91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90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91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90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91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90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91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90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91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90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91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90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91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90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91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90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91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90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91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90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91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90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91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90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91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90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91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90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91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90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91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90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91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90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91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90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91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90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91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90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90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90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92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90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92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90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92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90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92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90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92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90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92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90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92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90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92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90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92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90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92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90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92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90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92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90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92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90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90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90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3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90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3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90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3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90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3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90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3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90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3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90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3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90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3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90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3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90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3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90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3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90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3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90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3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90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3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90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3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90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3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90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3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90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3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90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3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4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3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4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3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4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3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4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3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4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3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4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3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4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3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4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3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4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3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4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3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4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3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4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3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4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3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4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3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4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3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4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3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4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3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4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3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4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3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4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3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4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3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4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3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4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3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4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3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4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3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4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3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4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3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4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3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4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3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4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3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4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3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4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3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4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3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4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3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4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3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4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3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4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3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4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3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4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3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4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3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4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3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4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4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4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4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4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4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4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4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4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4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4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4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4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4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4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4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4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4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4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4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4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4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4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5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5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5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5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5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5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5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5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5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5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5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5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5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5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5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5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6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5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6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5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6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5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6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5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6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5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6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5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6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5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6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5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6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5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6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5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6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5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6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5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6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5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6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5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6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5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6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5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6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5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6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5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6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5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6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5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6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5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6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5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6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5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6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5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6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5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6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5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6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5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6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5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6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5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6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5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6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5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6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5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6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5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6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5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6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5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6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5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6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5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6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5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6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5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6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5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6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5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6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5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6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5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6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5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6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5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6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5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6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5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6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5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6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7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6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7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6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7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6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7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6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7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6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7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6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7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6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7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6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7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6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7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6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7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6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7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6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7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6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7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6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7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6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6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6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8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6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8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6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8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6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8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6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8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6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8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6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8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6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8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6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8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6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8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6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6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9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6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9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6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9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6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9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6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9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6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9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6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9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6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9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6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9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6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9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9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9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9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9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9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9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9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69" priority="141">
      <formula>F103&gt;0</formula>
    </cfRule>
    <cfRule type="expression" dxfId="2068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7" priority="134">
      <formula>F239&gt;0</formula>
    </cfRule>
    <cfRule type="expression" dxfId="2066" priority="135">
      <formula>F239&lt;0</formula>
    </cfRule>
  </conditionalFormatting>
  <conditionalFormatting sqref="H239:H245">
    <cfRule type="expression" dxfId="2065" priority="130">
      <formula>H239&gt;0</formula>
    </cfRule>
    <cfRule type="expression" dxfId="2064" priority="131">
      <formula>H239&lt;0</formula>
    </cfRule>
  </conditionalFormatting>
  <conditionalFormatting sqref="Q8">
    <cfRule type="expression" dxfId="2063" priority="116">
      <formula>Q8&gt;0</formula>
    </cfRule>
    <cfRule type="expression" dxfId="2062" priority="117">
      <formula>Q8&lt;0</formula>
    </cfRule>
  </conditionalFormatting>
  <conditionalFormatting sqref="Q7">
    <cfRule type="expression" dxfId="2061" priority="118">
      <formula>Q7&gt;0</formula>
    </cfRule>
    <cfRule type="expression" dxfId="2060" priority="119">
      <formula>Q7&lt;0</formula>
    </cfRule>
  </conditionalFormatting>
  <conditionalFormatting sqref="F347:F353">
    <cfRule type="expression" dxfId="2059" priority="90">
      <formula>F347&gt;0</formula>
    </cfRule>
    <cfRule type="expression" dxfId="2058" priority="91">
      <formula>F347&lt;0</formula>
    </cfRule>
  </conditionalFormatting>
  <conditionalFormatting sqref="F272:F290 H272:H290">
    <cfRule type="expression" dxfId="2057" priority="112">
      <formula>F272&gt;0</formula>
    </cfRule>
    <cfRule type="expression" dxfId="2056" priority="113">
      <formula>F272&lt;0</formula>
    </cfRule>
  </conditionalFormatting>
  <conditionalFormatting sqref="F265:F271">
    <cfRule type="expression" dxfId="2055" priority="110">
      <formula>F265&gt;0</formula>
    </cfRule>
    <cfRule type="expression" dxfId="2054" priority="111">
      <formula>F265&lt;0</formula>
    </cfRule>
  </conditionalFormatting>
  <conditionalFormatting sqref="H265:H271">
    <cfRule type="expression" dxfId="2053" priority="108">
      <formula>H265&gt;0</formula>
    </cfRule>
    <cfRule type="expression" dxfId="2052" priority="109">
      <formula>H265&lt;0</formula>
    </cfRule>
  </conditionalFormatting>
  <conditionalFormatting sqref="F298:F316 H298:H316">
    <cfRule type="expression" dxfId="2051" priority="106">
      <formula>F298&gt;0</formula>
    </cfRule>
    <cfRule type="expression" dxfId="2050" priority="107">
      <formula>F298&lt;0</formula>
    </cfRule>
  </conditionalFormatting>
  <conditionalFormatting sqref="F291:F297">
    <cfRule type="expression" dxfId="2049" priority="104">
      <formula>F291&gt;0</formula>
    </cfRule>
    <cfRule type="expression" dxfId="2048" priority="105">
      <formula>F291&lt;0</formula>
    </cfRule>
  </conditionalFormatting>
  <conditionalFormatting sqref="H291:H297">
    <cfRule type="expression" dxfId="2047" priority="102">
      <formula>H291&gt;0</formula>
    </cfRule>
    <cfRule type="expression" dxfId="2046" priority="103">
      <formula>H291&lt;0</formula>
    </cfRule>
  </conditionalFormatting>
  <conditionalFormatting sqref="F324:F341 H324:H341">
    <cfRule type="expression" dxfId="2045" priority="100">
      <formula>F324&gt;0</formula>
    </cfRule>
    <cfRule type="expression" dxfId="2044" priority="101">
      <formula>F324&lt;0</formula>
    </cfRule>
  </conditionalFormatting>
  <conditionalFormatting sqref="F317:F323">
    <cfRule type="expression" dxfId="2043" priority="98">
      <formula>F317&gt;0</formula>
    </cfRule>
    <cfRule type="expression" dxfId="2042" priority="99">
      <formula>F317&lt;0</formula>
    </cfRule>
  </conditionalFormatting>
  <conditionalFormatting sqref="H317:H323">
    <cfRule type="expression" dxfId="2041" priority="96">
      <formula>H317&gt;0</formula>
    </cfRule>
    <cfRule type="expression" dxfId="2040" priority="97">
      <formula>H317&lt;0</formula>
    </cfRule>
  </conditionalFormatting>
  <conditionalFormatting sqref="F342:F346 H342:H346">
    <cfRule type="expression" dxfId="2039" priority="94">
      <formula>F342&gt;0</formula>
    </cfRule>
    <cfRule type="expression" dxfId="2038" priority="95">
      <formula>F342&lt;0</formula>
    </cfRule>
  </conditionalFormatting>
  <conditionalFormatting sqref="F354:F369 H354:H369">
    <cfRule type="expression" dxfId="2037" priority="92">
      <formula>F354&gt;0</formula>
    </cfRule>
    <cfRule type="expression" dxfId="2036" priority="93">
      <formula>F354&lt;0</formula>
    </cfRule>
  </conditionalFormatting>
  <conditionalFormatting sqref="H347:H353">
    <cfRule type="expression" dxfId="2035" priority="88">
      <formula>H347&gt;0</formula>
    </cfRule>
    <cfRule type="expression" dxfId="2034" priority="89">
      <formula>H347&lt;0</formula>
    </cfRule>
  </conditionalFormatting>
  <conditionalFormatting sqref="F370 H370">
    <cfRule type="expression" dxfId="2033" priority="86">
      <formula>F370&gt;0</formula>
    </cfRule>
    <cfRule type="expression" dxfId="2032" priority="87">
      <formula>F370&lt;0</formula>
    </cfRule>
  </conditionalFormatting>
  <conditionalFormatting sqref="F371:F375 H371:H375">
    <cfRule type="expression" dxfId="2031" priority="84">
      <formula>F371&gt;0</formula>
    </cfRule>
    <cfRule type="expression" dxfId="2030" priority="85">
      <formula>F371&lt;0</formula>
    </cfRule>
  </conditionalFormatting>
  <conditionalFormatting sqref="F383:F398 H383:H398">
    <cfRule type="expression" dxfId="2029" priority="82">
      <formula>F383&gt;0</formula>
    </cfRule>
    <cfRule type="expression" dxfId="2028" priority="83">
      <formula>F383&lt;0</formula>
    </cfRule>
  </conditionalFormatting>
  <conditionalFormatting sqref="F376:F382">
    <cfRule type="expression" dxfId="2027" priority="80">
      <formula>F376&gt;0</formula>
    </cfRule>
    <cfRule type="expression" dxfId="2026" priority="81">
      <formula>F376&lt;0</formula>
    </cfRule>
  </conditionalFormatting>
  <conditionalFormatting sqref="H376:H382">
    <cfRule type="expression" dxfId="2025" priority="78">
      <formula>H376&gt;0</formula>
    </cfRule>
    <cfRule type="expression" dxfId="2024" priority="79">
      <formula>H376&lt;0</formula>
    </cfRule>
  </conditionalFormatting>
  <conditionalFormatting sqref="F400:F405 H400:H405">
    <cfRule type="expression" dxfId="2023" priority="76">
      <formula>F400&gt;0</formula>
    </cfRule>
    <cfRule type="expression" dxfId="2022" priority="77">
      <formula>F400&lt;0</formula>
    </cfRule>
  </conditionalFormatting>
  <conditionalFormatting sqref="F406 H406">
    <cfRule type="expression" dxfId="2021" priority="74">
      <formula>F406&gt;0</formula>
    </cfRule>
    <cfRule type="expression" dxfId="2020" priority="75">
      <formula>F406&lt;0</formula>
    </cfRule>
  </conditionalFormatting>
  <conditionalFormatting sqref="F407:F411 H407:H411">
    <cfRule type="expression" dxfId="2019" priority="72">
      <formula>F407&gt;0</formula>
    </cfRule>
    <cfRule type="expression" dxfId="2018" priority="73">
      <formula>F407&lt;0</formula>
    </cfRule>
  </conditionalFormatting>
  <conditionalFormatting sqref="F419:F434 H419:H434">
    <cfRule type="expression" dxfId="2017" priority="70">
      <formula>F419&gt;0</formula>
    </cfRule>
    <cfRule type="expression" dxfId="2016" priority="71">
      <formula>F419&lt;0</formula>
    </cfRule>
  </conditionalFormatting>
  <conditionalFormatting sqref="F412:F418">
    <cfRule type="expression" dxfId="2015" priority="68">
      <formula>F412&gt;0</formula>
    </cfRule>
    <cfRule type="expression" dxfId="2014" priority="69">
      <formula>F412&lt;0</formula>
    </cfRule>
  </conditionalFormatting>
  <conditionalFormatting sqref="H412:H418">
    <cfRule type="expression" dxfId="2013" priority="66">
      <formula>H412&gt;0</formula>
    </cfRule>
    <cfRule type="expression" dxfId="2012" priority="67">
      <formula>H412&lt;0</formula>
    </cfRule>
  </conditionalFormatting>
  <conditionalFormatting sqref="F435:F440 H435:H440">
    <cfRule type="expression" dxfId="2011" priority="64">
      <formula>F435&gt;0</formula>
    </cfRule>
    <cfRule type="expression" dxfId="2010" priority="65">
      <formula>F435&lt;0</formula>
    </cfRule>
  </conditionalFormatting>
  <conditionalFormatting sqref="F441 H441">
    <cfRule type="expression" dxfId="2009" priority="62">
      <formula>F441&gt;0</formula>
    </cfRule>
    <cfRule type="expression" dxfId="2008" priority="63">
      <formula>F441&lt;0</formula>
    </cfRule>
  </conditionalFormatting>
  <conditionalFormatting sqref="F442:F446 H442:H446">
    <cfRule type="expression" dxfId="2007" priority="60">
      <formula>F442&gt;0</formula>
    </cfRule>
    <cfRule type="expression" dxfId="2006" priority="61">
      <formula>F442&lt;0</formula>
    </cfRule>
  </conditionalFormatting>
  <conditionalFormatting sqref="F454:F469 H454:H469">
    <cfRule type="expression" dxfId="2005" priority="58">
      <formula>F454&gt;0</formula>
    </cfRule>
    <cfRule type="expression" dxfId="2004" priority="59">
      <formula>F454&lt;0</formula>
    </cfRule>
  </conditionalFormatting>
  <conditionalFormatting sqref="F447:F453">
    <cfRule type="expression" dxfId="2003" priority="56">
      <formula>F447&gt;0</formula>
    </cfRule>
    <cfRule type="expression" dxfId="2002" priority="57">
      <formula>F447&lt;0</formula>
    </cfRule>
  </conditionalFormatting>
  <conditionalFormatting sqref="H447:H453">
    <cfRule type="expression" dxfId="2001" priority="54">
      <formula>H447&gt;0</formula>
    </cfRule>
    <cfRule type="expression" dxfId="2000" priority="55">
      <formula>H447&lt;0</formula>
    </cfRule>
  </conditionalFormatting>
  <conditionalFormatting sqref="M498">
    <cfRule type="expression" dxfId="1999" priority="52">
      <formula>M498&gt;0</formula>
    </cfRule>
    <cfRule type="expression" dxfId="1998" priority="53">
      <formula>M498&lt;0</formula>
    </cfRule>
  </conditionalFormatting>
  <conditionalFormatting sqref="F101:F112">
    <cfRule type="expression" dxfId="1997" priority="48">
      <formula>F101&gt;0</formula>
    </cfRule>
    <cfRule type="expression" dxfId="1996" priority="49">
      <formula>F101&lt;0</formula>
    </cfRule>
  </conditionalFormatting>
  <conditionalFormatting sqref="H101:H112">
    <cfRule type="expression" dxfId="1995" priority="46">
      <formula>H101&gt;0</formula>
    </cfRule>
    <cfRule type="expression" dxfId="1994" priority="47">
      <formula>H101&lt;0</formula>
    </cfRule>
  </conditionalFormatting>
  <conditionalFormatting sqref="F95:F100 H95:H100">
    <cfRule type="expression" dxfId="1993" priority="44">
      <formula>F95&gt;0</formula>
    </cfRule>
    <cfRule type="expression" dxfId="1992" priority="45">
      <formula>F95&lt;0</formula>
    </cfRule>
  </conditionalFormatting>
  <conditionalFormatting sqref="J97:K97">
    <cfRule type="expression" dxfId="1991" priority="42">
      <formula>J97&gt;0</formula>
    </cfRule>
    <cfRule type="expression" dxfId="1990" priority="43">
      <formula>J97&lt;0</formula>
    </cfRule>
  </conditionalFormatting>
  <conditionalFormatting sqref="J98:K104">
    <cfRule type="expression" dxfId="1989" priority="40">
      <formula>J98&gt;0</formula>
    </cfRule>
    <cfRule type="expression" dxfId="1988" priority="41">
      <formula>J98&lt;0</formula>
    </cfRule>
  </conditionalFormatting>
  <conditionalFormatting sqref="L97:L179 L186 L188">
    <cfRule type="expression" dxfId="1987" priority="36">
      <formula>L97&gt;0</formula>
    </cfRule>
    <cfRule type="expression" dxfId="1986" priority="37">
      <formula>L97&lt;0</formula>
    </cfRule>
  </conditionalFormatting>
  <conditionalFormatting sqref="Q10">
    <cfRule type="expression" dxfId="1985" priority="34">
      <formula>Q10&gt;0</formula>
    </cfRule>
    <cfRule type="expression" dxfId="1984" priority="35">
      <formula>Q10&lt;0</formula>
    </cfRule>
  </conditionalFormatting>
  <conditionalFormatting sqref="K208:K209 H208:H210 F208:F210">
    <cfRule type="expression" dxfId="1983" priority="31">
      <formula>F208&gt;0</formula>
    </cfRule>
    <cfRule type="expression" dxfId="1982" priority="32">
      <formula>F208&lt;0</formula>
    </cfRule>
  </conditionalFormatting>
  <conditionalFormatting sqref="K204:K206 H204:H206 F204:F206">
    <cfRule type="expression" dxfId="1981" priority="29">
      <formula>F204&gt;0</formula>
    </cfRule>
    <cfRule type="expression" dxfId="1980" priority="30">
      <formula>F204&lt;0</formula>
    </cfRule>
  </conditionalFormatting>
  <conditionalFormatting sqref="K202:K203 H203 F203">
    <cfRule type="expression" dxfId="1979" priority="27">
      <formula>F202&gt;0</formula>
    </cfRule>
    <cfRule type="expression" dxfId="1978" priority="28">
      <formula>F202&lt;0</formula>
    </cfRule>
  </conditionalFormatting>
  <conditionalFormatting sqref="K207 H207 F207">
    <cfRule type="expression" dxfId="1977" priority="25">
      <formula>F207&gt;0</formula>
    </cfRule>
    <cfRule type="expression" dxfId="1976" priority="26">
      <formula>F207&lt;0</formula>
    </cfRule>
  </conditionalFormatting>
  <conditionalFormatting sqref="K215:K216">
    <cfRule type="expression" dxfId="1975" priority="23">
      <formula>K215&gt;0</formula>
    </cfRule>
    <cfRule type="expression" dxfId="1974" priority="24">
      <formula>K215&lt;0</formula>
    </cfRule>
  </conditionalFormatting>
  <conditionalFormatting sqref="K213:K214 H213:H216 F213:F216">
    <cfRule type="expression" dxfId="1973" priority="21">
      <formula>F213&gt;0</formula>
    </cfRule>
    <cfRule type="expression" dxfId="1972" priority="22">
      <formula>F213&lt;0</formula>
    </cfRule>
  </conditionalFormatting>
  <conditionalFormatting sqref="H211:H212 F211:F212 K211:K212">
    <cfRule type="expression" dxfId="1971" priority="19">
      <formula>F211&gt;0</formula>
    </cfRule>
    <cfRule type="expression" dxfId="1970" priority="20">
      <formula>F211&lt;0</formula>
    </cfRule>
  </conditionalFormatting>
  <conditionalFormatting sqref="K233:K234 H233:H234 F233:F234">
    <cfRule type="expression" dxfId="1969" priority="17">
      <formula>F233&gt;0</formula>
    </cfRule>
    <cfRule type="expression" dxfId="1968" priority="18">
      <formula>F233&lt;0</formula>
    </cfRule>
  </conditionalFormatting>
  <conditionalFormatting sqref="K219:K220 H219:H221 F219:F221">
    <cfRule type="expression" dxfId="1967" priority="15">
      <formula>F219&gt;0</formula>
    </cfRule>
    <cfRule type="expression" dxfId="1966" priority="16">
      <formula>F219&lt;0</formula>
    </cfRule>
  </conditionalFormatting>
  <conditionalFormatting sqref="K217:K218 H217:H218 F217:F218">
    <cfRule type="expression" dxfId="1965" priority="13">
      <formula>F217&gt;0</formula>
    </cfRule>
    <cfRule type="expression" dxfId="1964" priority="14">
      <formula>F217&lt;0</formula>
    </cfRule>
  </conditionalFormatting>
  <conditionalFormatting sqref="K231:K232 H231:H232 F231:F232">
    <cfRule type="expression" dxfId="1963" priority="11">
      <formula>F231&gt;0</formula>
    </cfRule>
    <cfRule type="expression" dxfId="1962" priority="12">
      <formula>F231&lt;0</formula>
    </cfRule>
  </conditionalFormatting>
  <conditionalFormatting sqref="K229:K230 H230 F230">
    <cfRule type="expression" dxfId="1961" priority="9">
      <formula>F229&gt;0</formula>
    </cfRule>
    <cfRule type="expression" dxfId="1960" priority="10">
      <formula>F229&lt;0</formula>
    </cfRule>
  </conditionalFormatting>
  <conditionalFormatting sqref="K227:K228 H227:H229 F227:F229">
    <cfRule type="expression" dxfId="1959" priority="7">
      <formula>F227&gt;0</formula>
    </cfRule>
    <cfRule type="expression" dxfId="1958" priority="8">
      <formula>F227&lt;0</formula>
    </cfRule>
  </conditionalFormatting>
  <conditionalFormatting sqref="K225:K226 H226 F226">
    <cfRule type="expression" dxfId="1957" priority="5">
      <formula>F225&gt;0</formula>
    </cfRule>
    <cfRule type="expression" dxfId="1956" priority="6">
      <formula>F225&lt;0</formula>
    </cfRule>
  </conditionalFormatting>
  <conditionalFormatting sqref="K223:K224 H223:H225 F223:F225">
    <cfRule type="expression" dxfId="1955" priority="3">
      <formula>F223&gt;0</formula>
    </cfRule>
    <cfRule type="expression" dxfId="1954" priority="4">
      <formula>F223&lt;0</formula>
    </cfRule>
  </conditionalFormatting>
  <conditionalFormatting sqref="K221:K222 H222 F222">
    <cfRule type="expression" dxfId="1953" priority="1">
      <formula>F221&gt;0</formula>
    </cfRule>
    <cfRule type="expression" dxfId="1952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176</v>
      </c>
      <c r="AJ2">
        <f>$Q$2*$Q$4</f>
        <v>5151.96</v>
      </c>
      <c r="AK2">
        <f ca="1">AJ2*EXP(-$X$2 * AI2/365.25)</f>
        <v>5151.96</v>
      </c>
      <c r="AM2" s="2">
        <f>Q10</f>
        <v>0</v>
      </c>
      <c r="AO2">
        <f ca="1" xml:space="preserve"> (SUM(AB:AB) - SUM(AE:AE) - SUM(AH:AH) - SUM(AK:AK))/SUM(AB:AB)</f>
        <v>8.7474509402059725E-2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12.879899999999999</v>
      </c>
      <c r="R4" s="495">
        <v>-5.4000000000000003E-3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5151.96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-853.61999999999989</v>
      </c>
      <c r="R7">
        <v>150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-853.61999999999989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-0.14213781183499344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3.7267370088277081E-2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13.55778947368421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14.16789</v>
      </c>
      <c r="W21" s="134"/>
    </row>
    <row r="22" spans="1:34" x14ac:dyDescent="0.25">
      <c r="O22" s="81">
        <v>1.0900000000000001</v>
      </c>
      <c r="P22" s="81">
        <f t="shared" ref="P22:P41" si="10">O22*$Q$4</f>
        <v>14.039091000000001</v>
      </c>
      <c r="W22" s="134"/>
    </row>
    <row r="23" spans="1:34" x14ac:dyDescent="0.25">
      <c r="O23" s="81">
        <v>1.08</v>
      </c>
      <c r="P23" s="81">
        <f t="shared" si="10"/>
        <v>13.910292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13.781492999999999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13.652694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13.523895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13.395095999999999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13.266297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13.137497999999999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13.008699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12.879899999999999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12.751100999999998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12.622301999999999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12.493502999999999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12.364704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12.235904999999999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12.107105999999998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11.978306999999999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11.849508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11.720708999999999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11.59191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1" priority="25">
      <formula>F47&gt;0</formula>
    </cfRule>
    <cfRule type="expression" dxfId="1950" priority="26">
      <formula>F47&lt;0</formula>
    </cfRule>
  </conditionalFormatting>
  <conditionalFormatting sqref="Q7">
    <cfRule type="expression" dxfId="1949" priority="23">
      <formula>Q7&gt;0</formula>
    </cfRule>
    <cfRule type="expression" dxfId="1948" priority="24">
      <formula>Q7&lt;0</formula>
    </cfRule>
  </conditionalFormatting>
  <conditionalFormatting sqref="Q8">
    <cfRule type="expression" dxfId="1947" priority="21">
      <formula>Q8&gt;0</formula>
    </cfRule>
    <cfRule type="expression" dxfId="1946" priority="22">
      <formula>Q8&lt;0</formula>
    </cfRule>
  </conditionalFormatting>
  <conditionalFormatting sqref="F25:F30 F34:F46">
    <cfRule type="expression" dxfId="1945" priority="19">
      <formula>F25&gt;0</formula>
    </cfRule>
    <cfRule type="expression" dxfId="1944" priority="20">
      <formula>F25&lt;0</formula>
    </cfRule>
  </conditionalFormatting>
  <conditionalFormatting sqref="H25:H30 H34:H46">
    <cfRule type="expression" dxfId="1943" priority="17">
      <formula>H25&gt;0</formula>
    </cfRule>
    <cfRule type="expression" dxfId="1942" priority="18">
      <formula>H25&lt;0</formula>
    </cfRule>
  </conditionalFormatting>
  <conditionalFormatting sqref="F89:F110">
    <cfRule type="expression" dxfId="1941" priority="15">
      <formula>F89&gt;0</formula>
    </cfRule>
    <cfRule type="expression" dxfId="1940" priority="16">
      <formula>F89&lt;0</formula>
    </cfRule>
  </conditionalFormatting>
  <conditionalFormatting sqref="H89:H110">
    <cfRule type="expression" dxfId="1939" priority="13">
      <formula>H89&gt;0</formula>
    </cfRule>
    <cfRule type="expression" dxfId="1938" priority="14">
      <formula>H89&lt;0</formula>
    </cfRule>
  </conditionalFormatting>
  <conditionalFormatting sqref="Q10">
    <cfRule type="expression" dxfId="1937" priority="11">
      <formula>Q10&gt;0</formula>
    </cfRule>
    <cfRule type="expression" dxfId="1936" priority="12">
      <formula>Q10&lt;0</formula>
    </cfRule>
  </conditionalFormatting>
  <conditionalFormatting sqref="J25:J38">
    <cfRule type="expression" dxfId="1935" priority="9">
      <formula>J25&gt;0</formula>
    </cfRule>
    <cfRule type="expression" dxfId="1934" priority="10">
      <formula>J25&lt;0</formula>
    </cfRule>
  </conditionalFormatting>
  <conditionalFormatting sqref="K25:K38">
    <cfRule type="expression" dxfId="1933" priority="7">
      <formula>K25&gt;0</formula>
    </cfRule>
    <cfRule type="expression" dxfId="1932" priority="8">
      <formula>K25&lt;0</formula>
    </cfRule>
  </conditionalFormatting>
  <conditionalFormatting sqref="L25:L38">
    <cfRule type="expression" dxfId="1931" priority="5">
      <formula>L25&gt;0</formula>
    </cfRule>
    <cfRule type="expression" dxfId="193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9" priority="3">
      <formula>F31&gt;0</formula>
    </cfRule>
    <cfRule type="expression" dxfId="1928" priority="4">
      <formula>F31&lt;0</formula>
    </cfRule>
  </conditionalFormatting>
  <conditionalFormatting sqref="H31:H33">
    <cfRule type="expression" dxfId="1927" priority="1">
      <formula>H31&gt;0</formula>
    </cfRule>
    <cfRule type="expression" dxfId="192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45.13</v>
      </c>
      <c r="R4" s="495">
        <v>2.7000000000000001E-3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9026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-853.25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-853.25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-8.6367892299516663E-2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17.357692307692307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49.643000000000008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49.191700000000004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48.740400000000008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48.289100000000005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47.837800000000009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47.386500000000005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46.935200000000002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46.483900000000006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46.032600000000002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45.581300000000006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45.13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44.678699999999999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44.227400000000003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43.7761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43.324800000000003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42.8735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42.422199999999997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41.970900000000007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41.519600000000004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41.068300000000001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40.617000000000004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5" priority="31">
      <formula>F47&gt;0</formula>
    </cfRule>
    <cfRule type="expression" dxfId="1924" priority="32">
      <formula>F47&lt;0</formula>
    </cfRule>
  </conditionalFormatting>
  <conditionalFormatting sqref="Q7">
    <cfRule type="expression" dxfId="1923" priority="29">
      <formula>Q7&gt;0</formula>
    </cfRule>
    <cfRule type="expression" dxfId="1922" priority="30">
      <formula>Q7&lt;0</formula>
    </cfRule>
  </conditionalFormatting>
  <conditionalFormatting sqref="Q8">
    <cfRule type="expression" dxfId="1921" priority="27">
      <formula>Q8&gt;0</formula>
    </cfRule>
    <cfRule type="expression" dxfId="1920" priority="28">
      <formula>Q8&lt;0</formula>
    </cfRule>
  </conditionalFormatting>
  <conditionalFormatting sqref="F31:F46">
    <cfRule type="expression" dxfId="1919" priority="25">
      <formula>F31&gt;0</formula>
    </cfRule>
    <cfRule type="expression" dxfId="1918" priority="26">
      <formula>F31&lt;0</formula>
    </cfRule>
  </conditionalFormatting>
  <conditionalFormatting sqref="H31:H46">
    <cfRule type="expression" dxfId="1917" priority="23">
      <formula>H31&gt;0</formula>
    </cfRule>
    <cfRule type="expression" dxfId="1916" priority="24">
      <formula>H31&lt;0</formula>
    </cfRule>
  </conditionalFormatting>
  <conditionalFormatting sqref="Q10">
    <cfRule type="expression" dxfId="1915" priority="21">
      <formula>Q10&gt;0</formula>
    </cfRule>
    <cfRule type="expression" dxfId="1914" priority="22">
      <formula>Q10&lt;0</formula>
    </cfRule>
  </conditionalFormatting>
  <conditionalFormatting sqref="J25:J38">
    <cfRule type="expression" dxfId="1913" priority="19">
      <formula>J25&gt;0</formula>
    </cfRule>
    <cfRule type="expression" dxfId="1912" priority="20">
      <formula>J25&lt;0</formula>
    </cfRule>
  </conditionalFormatting>
  <conditionalFormatting sqref="K35:K38">
    <cfRule type="expression" dxfId="1911" priority="17">
      <formula>K35&gt;0</formula>
    </cfRule>
    <cfRule type="expression" dxfId="1910" priority="18">
      <formula>K35&lt;0</formula>
    </cfRule>
  </conditionalFormatting>
  <conditionalFormatting sqref="L25:L38">
    <cfRule type="expression" dxfId="1909" priority="15">
      <formula>L25&gt;0</formula>
    </cfRule>
    <cfRule type="expression" dxfId="1908" priority="16">
      <formula>L25&lt;0</formula>
    </cfRule>
  </conditionalFormatting>
  <conditionalFormatting sqref="F89:F110">
    <cfRule type="expression" dxfId="1907" priority="13">
      <formula>F89&gt;0</formula>
    </cfRule>
    <cfRule type="expression" dxfId="1906" priority="14">
      <formula>F89&lt;0</formula>
    </cfRule>
  </conditionalFormatting>
  <conditionalFormatting sqref="H89:H110">
    <cfRule type="expression" dxfId="1905" priority="11">
      <formula>H89&gt;0</formula>
    </cfRule>
    <cfRule type="expression" dxfId="1904" priority="12">
      <formula>H89&lt;0</formula>
    </cfRule>
  </conditionalFormatting>
  <conditionalFormatting sqref="J89:J102">
    <cfRule type="expression" dxfId="1903" priority="9">
      <formula>J89&gt;0</formula>
    </cfRule>
    <cfRule type="expression" dxfId="1902" priority="10">
      <formula>J89&lt;0</formula>
    </cfRule>
  </conditionalFormatting>
  <conditionalFormatting sqref="K89:K102">
    <cfRule type="expression" dxfId="1901" priority="7">
      <formula>K89&gt;0</formula>
    </cfRule>
    <cfRule type="expression" dxfId="1900" priority="8">
      <formula>K89&lt;0</formula>
    </cfRule>
  </conditionalFormatting>
  <conditionalFormatting sqref="L89:L102">
    <cfRule type="expression" dxfId="1899" priority="5">
      <formula>L89&gt;0</formula>
    </cfRule>
    <cfRule type="expression" dxfId="1898" priority="6">
      <formula>L89&lt;0</formula>
    </cfRule>
  </conditionalFormatting>
  <conditionalFormatting sqref="F25:F30">
    <cfRule type="expression" dxfId="1897" priority="3">
      <formula>F25&gt;0</formula>
    </cfRule>
    <cfRule type="expression" dxfId="1896" priority="4">
      <formula>F25&lt;0</formula>
    </cfRule>
  </conditionalFormatting>
  <conditionalFormatting sqref="H25:H30">
    <cfRule type="expression" dxfId="1895" priority="1">
      <formula>H25&gt;0</formula>
    </cfRule>
    <cfRule type="expression" dxfId="18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51.11</v>
      </c>
      <c r="R4" s="495">
        <v>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5111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306.51000000000022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306.51000000000022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6.3796573621758029E-2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2.9348464097045588E-2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56.221000000000004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55.709900000000005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55.198800000000006</v>
      </c>
    </row>
    <row r="20" spans="1:21" x14ac:dyDescent="0.25">
      <c r="O20" s="81">
        <v>1.07</v>
      </c>
      <c r="P20" s="81">
        <f t="shared" si="2"/>
        <v>54.6877</v>
      </c>
    </row>
    <row r="21" spans="1:21" x14ac:dyDescent="0.25">
      <c r="O21" s="81">
        <v>1.06</v>
      </c>
      <c r="P21" s="81">
        <f t="shared" si="2"/>
        <v>54.176600000000001</v>
      </c>
    </row>
    <row r="22" spans="1:21" x14ac:dyDescent="0.25">
      <c r="O22" s="81">
        <v>1.05</v>
      </c>
      <c r="P22" s="81">
        <f t="shared" si="2"/>
        <v>53.665500000000002</v>
      </c>
    </row>
    <row r="23" spans="1:21" x14ac:dyDescent="0.25">
      <c r="O23" s="81">
        <v>1.04</v>
      </c>
      <c r="P23" s="81">
        <f t="shared" si="2"/>
        <v>53.154400000000003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52.643300000000004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52.132199999999997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51.621099999999998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51.11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50.5989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50.087800000000001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49.576699999999995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49.065599999999996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48.554499999999997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48.043399999999998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47.532299999999999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47.0212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46.510100000000001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45.999000000000002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3" priority="35">
      <formula>F47&gt;0</formula>
    </cfRule>
    <cfRule type="expression" dxfId="1892" priority="36">
      <formula>F47&lt;0</formula>
    </cfRule>
  </conditionalFormatting>
  <conditionalFormatting sqref="Q7">
    <cfRule type="expression" dxfId="1891" priority="33">
      <formula>Q7&gt;0</formula>
    </cfRule>
    <cfRule type="expression" dxfId="1890" priority="34">
      <formula>Q7&lt;0</formula>
    </cfRule>
  </conditionalFormatting>
  <conditionalFormatting sqref="Q8">
    <cfRule type="expression" dxfId="1889" priority="31">
      <formula>Q8&gt;0</formula>
    </cfRule>
    <cfRule type="expression" dxfId="1888" priority="32">
      <formula>Q8&lt;0</formula>
    </cfRule>
  </conditionalFormatting>
  <conditionalFormatting sqref="F30:F46">
    <cfRule type="expression" dxfId="1887" priority="29">
      <formula>F30&gt;0</formula>
    </cfRule>
    <cfRule type="expression" dxfId="1886" priority="30">
      <formula>F30&lt;0</formula>
    </cfRule>
  </conditionalFormatting>
  <conditionalFormatting sqref="H30:H46">
    <cfRule type="expression" dxfId="1885" priority="27">
      <formula>H30&gt;0</formula>
    </cfRule>
    <cfRule type="expression" dxfId="1884" priority="28">
      <formula>H30&lt;0</formula>
    </cfRule>
  </conditionalFormatting>
  <conditionalFormatting sqref="Q10">
    <cfRule type="expression" dxfId="1883" priority="25">
      <formula>Q10&gt;0</formula>
    </cfRule>
    <cfRule type="expression" dxfId="1882" priority="26">
      <formula>Q10&lt;0</formula>
    </cfRule>
  </conditionalFormatting>
  <conditionalFormatting sqref="J25:J38">
    <cfRule type="expression" dxfId="1881" priority="23">
      <formula>J25&gt;0</formula>
    </cfRule>
    <cfRule type="expression" dxfId="1880" priority="24">
      <formula>J25&lt;0</formula>
    </cfRule>
  </conditionalFormatting>
  <conditionalFormatting sqref="K25:K38">
    <cfRule type="expression" dxfId="1879" priority="21">
      <formula>K25&gt;0</formula>
    </cfRule>
    <cfRule type="expression" dxfId="1878" priority="22">
      <formula>K25&lt;0</formula>
    </cfRule>
  </conditionalFormatting>
  <conditionalFormatting sqref="L25 L38">
    <cfRule type="expression" dxfId="1877" priority="19">
      <formula>L25&gt;0</formula>
    </cfRule>
    <cfRule type="expression" dxfId="1876" priority="20">
      <formula>L25&lt;0</formula>
    </cfRule>
  </conditionalFormatting>
  <conditionalFormatting sqref="F89:F110">
    <cfRule type="expression" dxfId="1875" priority="17">
      <formula>F89&gt;0</formula>
    </cfRule>
    <cfRule type="expression" dxfId="1874" priority="18">
      <formula>F89&lt;0</formula>
    </cfRule>
  </conditionalFormatting>
  <conditionalFormatting sqref="H89:H110">
    <cfRule type="expression" dxfId="1873" priority="15">
      <formula>H89&gt;0</formula>
    </cfRule>
    <cfRule type="expression" dxfId="1872" priority="16">
      <formula>H89&lt;0</formula>
    </cfRule>
  </conditionalFormatting>
  <conditionalFormatting sqref="J89:J102">
    <cfRule type="expression" dxfId="1871" priority="13">
      <formula>J89&gt;0</formula>
    </cfRule>
    <cfRule type="expression" dxfId="1870" priority="14">
      <formula>J89&lt;0</formula>
    </cfRule>
  </conditionalFormatting>
  <conditionalFormatting sqref="K89:K102">
    <cfRule type="expression" dxfId="1869" priority="11">
      <formula>K89&gt;0</formula>
    </cfRule>
    <cfRule type="expression" dxfId="1868" priority="12">
      <formula>K89&lt;0</formula>
    </cfRule>
  </conditionalFormatting>
  <conditionalFormatting sqref="L89:L102">
    <cfRule type="expression" dxfId="1867" priority="9">
      <formula>L89&gt;0</formula>
    </cfRule>
    <cfRule type="expression" dxfId="1866" priority="10">
      <formula>L89&lt;0</formula>
    </cfRule>
  </conditionalFormatting>
  <conditionalFormatting sqref="F25 F29">
    <cfRule type="expression" dxfId="1865" priority="7">
      <formula>F25&gt;0</formula>
    </cfRule>
    <cfRule type="expression" dxfId="1864" priority="8">
      <formula>F25&lt;0</formula>
    </cfRule>
  </conditionalFormatting>
  <conditionalFormatting sqref="H29 H25:H27">
    <cfRule type="expression" dxfId="1863" priority="5">
      <formula>H25&gt;0</formula>
    </cfRule>
    <cfRule type="expression" dxfId="1862" priority="6">
      <formula>H25&lt;0</formula>
    </cfRule>
  </conditionalFormatting>
  <conditionalFormatting sqref="F26:F28">
    <cfRule type="expression" dxfId="1861" priority="3">
      <formula>F26&gt;0</formula>
    </cfRule>
    <cfRule type="expression" dxfId="1860" priority="4">
      <formula>F26&lt;0</formula>
    </cfRule>
  </conditionalFormatting>
  <conditionalFormatting sqref="H28">
    <cfRule type="expression" dxfId="1859" priority="1">
      <formula>H28&gt;0</formula>
    </cfRule>
    <cfRule type="expression" dxfId="185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553</v>
      </c>
      <c r="AJ2">
        <f>$Q$2*$Q$4</f>
        <v>39270</v>
      </c>
      <c r="AK2">
        <f ca="1">AJ2*EXP(-$X$2 * AI2/365.25)</f>
        <v>45860.476829866864</v>
      </c>
      <c r="AM2" s="2">
        <f>Q10</f>
        <v>1747.9699999999939</v>
      </c>
      <c r="AO2" t="e">
        <f ca="1" xml:space="preserve"> (SUM(AB:AB) - SUM(AE:AE) - SUM(AH:AH) - SUM(AK:AK))/SUM(AB:AB)</f>
        <v>#REF!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28.265506666666688</v>
      </c>
      <c r="T3" s="814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26.18</v>
      </c>
      <c r="R4" s="222">
        <v>7.3000000000000001E-3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39270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42398.260000000031</v>
      </c>
      <c r="T6" s="814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-1380.2900000000445</v>
      </c>
      <c r="R7">
        <v>1080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-3128.2600000000384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-7.378274485792663E-2</v>
      </c>
      <c r="T9" s="814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1.9098548510313215E-2</v>
      </c>
      <c r="R11">
        <f>0.125</f>
        <v>0.125</v>
      </c>
      <c r="T11" s="814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 t="s">
        <v>1121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12.770731707317074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4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28.798000000000002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28.536200000000001</v>
      </c>
      <c r="Q24" s="2"/>
      <c r="T24" s="814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28.2744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28.012600000000003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27.750800000000002</v>
      </c>
      <c r="Q27" s="2"/>
      <c r="T27" s="815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27.489000000000001</v>
      </c>
      <c r="Q28" s="2"/>
      <c r="T28" s="815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27.2272</v>
      </c>
      <c r="Q29" s="2"/>
      <c r="T29" s="815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11"/>
        <v>26.965399999999999</v>
      </c>
      <c r="Q30" s="2"/>
      <c r="T30" s="815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551</v>
      </c>
      <c r="AD30" s="2">
        <f t="shared" si="6"/>
        <v>5759.5300000000007</v>
      </c>
      <c r="AE30">
        <f t="shared" si="7"/>
        <v>6722.3485851384103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26.703600000000002</v>
      </c>
      <c r="Q31" s="2"/>
      <c r="T31" s="815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26.441800000000001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26.18</v>
      </c>
      <c r="Q33" s="2"/>
      <c r="T33" s="814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25.918199999999999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25.656399999999998</v>
      </c>
      <c r="Q35" s="2"/>
      <c r="T35" s="814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25.394600000000001</v>
      </c>
      <c r="T36" s="814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11"/>
        <v>25.1328</v>
      </c>
      <c r="W37" s="134"/>
      <c r="Z37">
        <f t="shared" si="2"/>
        <v>492</v>
      </c>
      <c r="AA37" s="2">
        <f t="shared" si="3"/>
        <v>5341.6</v>
      </c>
      <c r="AB37">
        <f t="shared" si="4"/>
        <v>6132.2065112669388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80</v>
      </c>
      <c r="D38" s="43">
        <v>24.28</v>
      </c>
      <c r="E38" s="43">
        <v>0</v>
      </c>
      <c r="F38" s="43">
        <f t="shared" ref="F38" si="12">D38*C38+E38</f>
        <v>1942.4</v>
      </c>
      <c r="G38" s="29"/>
      <c r="O38" s="81">
        <v>0.95</v>
      </c>
      <c r="P38" s="81">
        <f t="shared" si="11"/>
        <v>24.870999999999999</v>
      </c>
      <c r="T38" s="814">
        <v>43210</v>
      </c>
      <c r="U38" t="s">
        <v>1013</v>
      </c>
      <c r="W38" s="134"/>
      <c r="Z38">
        <f t="shared" ref="Z38:Z43" si="13">B39-$B$2</f>
        <v>492</v>
      </c>
      <c r="AA38" s="2">
        <f t="shared" ref="AA38:AA43" si="14">F39</f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43210</v>
      </c>
      <c r="C39" s="7">
        <v>200</v>
      </c>
      <c r="D39" s="43">
        <v>24.28</v>
      </c>
      <c r="E39" s="43">
        <v>0</v>
      </c>
      <c r="F39" s="43">
        <f t="shared" ref="F39:F44" si="15">D39*C39+E39</f>
        <v>4856</v>
      </c>
      <c r="G39" s="29"/>
      <c r="O39" s="81">
        <v>0.94</v>
      </c>
      <c r="P39" s="81">
        <f t="shared" si="11"/>
        <v>24.609199999999998</v>
      </c>
      <c r="U39" t="s">
        <v>1014</v>
      </c>
      <c r="W39" s="134"/>
      <c r="Z39">
        <f t="shared" si="13"/>
        <v>502</v>
      </c>
      <c r="AA39" s="2">
        <f t="shared" si="14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43220</v>
      </c>
      <c r="C40" s="7">
        <v>200</v>
      </c>
      <c r="D40" s="43">
        <v>25.4</v>
      </c>
      <c r="E40" s="43">
        <v>0</v>
      </c>
      <c r="F40" s="43">
        <f t="shared" si="15"/>
        <v>5080</v>
      </c>
      <c r="G40" s="29"/>
      <c r="O40" s="81">
        <v>0.93</v>
      </c>
      <c r="P40" s="81">
        <f t="shared" si="11"/>
        <v>24.3474</v>
      </c>
      <c r="W40" s="134"/>
      <c r="Z40">
        <f t="shared" si="13"/>
        <v>503</v>
      </c>
      <c r="AA40" s="2">
        <f t="shared" si="14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477">
        <v>43221</v>
      </c>
      <c r="C41" s="7">
        <v>300</v>
      </c>
      <c r="D41" s="77">
        <v>24.65</v>
      </c>
      <c r="E41" s="43">
        <v>0</v>
      </c>
      <c r="F41" s="43">
        <f t="shared" si="15"/>
        <v>7395</v>
      </c>
      <c r="G41" s="477"/>
      <c r="O41" s="81">
        <v>0.92</v>
      </c>
      <c r="P41" s="81">
        <f t="shared" si="11"/>
        <v>24.085599999999999</v>
      </c>
      <c r="W41" s="134"/>
      <c r="Z41">
        <f t="shared" si="13"/>
        <v>519</v>
      </c>
      <c r="AA41" s="2">
        <f t="shared" si="14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477">
        <v>43237</v>
      </c>
      <c r="C42" s="7">
        <v>300</v>
      </c>
      <c r="D42" s="43">
        <v>25.27</v>
      </c>
      <c r="E42" s="43">
        <v>0</v>
      </c>
      <c r="F42" s="43">
        <f t="shared" si="15"/>
        <v>7581</v>
      </c>
      <c r="G42" s="477"/>
      <c r="O42" s="81">
        <v>0.91</v>
      </c>
      <c r="P42" s="81">
        <f t="shared" si="11"/>
        <v>23.823800000000002</v>
      </c>
      <c r="T42" s="814">
        <v>43214</v>
      </c>
      <c r="U42" t="s">
        <v>1019</v>
      </c>
      <c r="W42" s="134"/>
      <c r="Z42">
        <f t="shared" si="13"/>
        <v>525</v>
      </c>
      <c r="AA42" s="2">
        <f t="shared" si="14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735">
        <v>43243</v>
      </c>
      <c r="C43" s="7">
        <v>200</v>
      </c>
      <c r="D43" s="77">
        <v>24.57</v>
      </c>
      <c r="E43" s="43">
        <v>0</v>
      </c>
      <c r="F43" s="43">
        <f t="shared" si="15"/>
        <v>4914</v>
      </c>
      <c r="G43" s="29"/>
      <c r="O43" s="81">
        <v>0.9</v>
      </c>
      <c r="P43" s="81">
        <f t="shared" si="11"/>
        <v>23.562000000000001</v>
      </c>
      <c r="T43" s="814">
        <v>43221</v>
      </c>
      <c r="U43" t="s">
        <v>1060</v>
      </c>
      <c r="W43" s="134"/>
      <c r="Z43">
        <f t="shared" si="13"/>
        <v>548</v>
      </c>
      <c r="AA43" s="2">
        <f t="shared" si="14"/>
        <v>5671.6</v>
      </c>
      <c r="AB43">
        <f t="shared" si="4"/>
        <v>6614.1502636380155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735">
        <v>43266</v>
      </c>
      <c r="C44" s="7">
        <v>220</v>
      </c>
      <c r="D44" s="43">
        <v>25.78</v>
      </c>
      <c r="E44" s="43">
        <v>0</v>
      </c>
      <c r="F44" s="43">
        <f t="shared" si="15"/>
        <v>5671.6</v>
      </c>
      <c r="G44" s="29"/>
      <c r="T44" s="815">
        <v>43223</v>
      </c>
      <c r="U44" t="s">
        <v>1058</v>
      </c>
      <c r="W44" s="134"/>
      <c r="Z44" t="e">
        <f>#REF!-$B$2</f>
        <v>#REF!</v>
      </c>
      <c r="AA44" s="2" t="e">
        <f>#REF!</f>
        <v>#REF!</v>
      </c>
      <c r="AB44" t="e">
        <f t="shared" si="4"/>
        <v>#REF!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4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4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10020</v>
      </c>
      <c r="D57" s="18"/>
      <c r="E57" s="18"/>
      <c r="F57" s="18">
        <f>SUM(F2:F56)</f>
        <v>260847.66999999998</v>
      </c>
      <c r="G57" s="14"/>
      <c r="H57" s="14">
        <f>SUM(H2:H56)</f>
        <v>8520</v>
      </c>
      <c r="I57" s="18"/>
      <c r="J57" s="18"/>
      <c r="K57" s="18">
        <f>SUM(K2:K56)</f>
        <v>217231.00999999995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8520</v>
      </c>
      <c r="D58" s="343"/>
      <c r="E58" s="343"/>
      <c r="F58" s="344">
        <f>SumByColor($A$58,F2:F56)</f>
        <v>216497</v>
      </c>
      <c r="G58" s="344"/>
      <c r="H58" s="747">
        <f>SumByColor($A$58,H2:H56)</f>
        <v>8520</v>
      </c>
      <c r="I58" s="343"/>
      <c r="J58" s="343"/>
      <c r="K58" s="344">
        <f>SumByColor($A$58,K2:K56)</f>
        <v>217235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6">C64*(E64-D64)</f>
        <v>-57.00000000000216</v>
      </c>
      <c r="G64" s="39">
        <f t="shared" ref="G64:G70" si="17">D64*C64</f>
        <v>13761.000000000002</v>
      </c>
      <c r="H64" s="222">
        <f t="shared" ref="H64:H70" si="18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6"/>
        <v>-373.00000000000182</v>
      </c>
      <c r="G65" s="39">
        <f t="shared" si="17"/>
        <v>13761.000000000002</v>
      </c>
      <c r="H65" s="222">
        <f t="shared" si="18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6"/>
        <v>-391.00000000000182</v>
      </c>
      <c r="G66" s="39">
        <f t="shared" si="17"/>
        <v>17071</v>
      </c>
      <c r="H66" s="222">
        <f t="shared" si="18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6"/>
        <v>-60.999999999999943</v>
      </c>
      <c r="G67" s="39">
        <f t="shared" si="17"/>
        <v>17071</v>
      </c>
      <c r="H67" s="222">
        <f t="shared" si="18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6"/>
        <v>-531.00000000000307</v>
      </c>
      <c r="G68" s="39">
        <f t="shared" si="17"/>
        <v>20379.000000000004</v>
      </c>
      <c r="H68" s="222">
        <f t="shared" si="18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6"/>
        <v>-291.00000000000392</v>
      </c>
      <c r="G69" s="39">
        <f t="shared" si="17"/>
        <v>20379.000000000004</v>
      </c>
      <c r="H69" s="222">
        <f t="shared" si="18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6"/>
        <v>36.839999999997985</v>
      </c>
      <c r="G70" s="39">
        <f t="shared" si="17"/>
        <v>13539.160000000002</v>
      </c>
      <c r="H70" s="222">
        <f t="shared" si="18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9">C71*(E71-D71)</f>
        <v>-217.15200000000294</v>
      </c>
      <c r="G71" s="39">
        <f t="shared" ref="G71" si="20">D71*C71</f>
        <v>20155.152000000002</v>
      </c>
      <c r="H71" s="222">
        <f t="shared" ref="H71" si="21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22">C72*(E72-D72)</f>
        <v>-815.12000000000171</v>
      </c>
      <c r="G72" s="39">
        <f t="shared" ref="G72" si="23">D72*C72</f>
        <v>26591.120000000003</v>
      </c>
      <c r="H72" s="222">
        <f t="shared" ref="H72" si="24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5">C73*(E73-D73)</f>
        <v>-1989.12</v>
      </c>
      <c r="G73" s="39">
        <f t="shared" ref="G73" si="26">D73*C73</f>
        <v>44927.12</v>
      </c>
      <c r="H73" s="222">
        <f t="shared" ref="H73" si="27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8">C74*(E74-D74)</f>
        <v>-3487.4999999999991</v>
      </c>
      <c r="G74" s="39">
        <f t="shared" ref="G74" si="29">D74*C74</f>
        <v>47932.5</v>
      </c>
      <c r="H74" s="222">
        <f t="shared" ref="H74" si="30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31">C75*(E75-D75)</f>
        <v>-4805.9000000000033</v>
      </c>
      <c r="G75" s="39">
        <f t="shared" ref="G75" si="32">D75*C75</f>
        <v>53595.9</v>
      </c>
      <c r="H75" s="222">
        <f t="shared" ref="H75" si="33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4">C76*(E76-D76)</f>
        <v>-4532.9999999999973</v>
      </c>
      <c r="G76" s="39">
        <f t="shared" ref="G76" si="35">D76*C76</f>
        <v>47793</v>
      </c>
      <c r="H76" s="222">
        <f t="shared" ref="H76" si="36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7">C77*(E77-D77)</f>
        <v>-4142.9999999999955</v>
      </c>
      <c r="G77" s="39">
        <f t="shared" ref="G77" si="38">D77*C77</f>
        <v>47793</v>
      </c>
      <c r="H77" s="222">
        <f t="shared" ref="H77" si="39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40">C78*(E78-D78)</f>
        <v>-3764.9999999999968</v>
      </c>
      <c r="G78" s="39">
        <f t="shared" ref="G78" si="41">D78*C78</f>
        <v>47790</v>
      </c>
      <c r="H78" s="222">
        <f t="shared" ref="H78" si="42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3">C79*(E79-D79)</f>
        <v>-3944.9999999999986</v>
      </c>
      <c r="G79" s="39">
        <f t="shared" ref="G79:G80" si="44">D79*C79</f>
        <v>47790</v>
      </c>
      <c r="H79" s="222">
        <f t="shared" ref="H79:H80" si="45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3"/>
        <v>-11658.96</v>
      </c>
      <c r="G80" s="39">
        <f t="shared" si="44"/>
        <v>55182.96</v>
      </c>
      <c r="H80" s="222">
        <f t="shared" si="45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6">C81*(E81-D81)</f>
        <v>-14922.88</v>
      </c>
      <c r="G81" s="39">
        <f t="shared" ref="G81" si="47">D81*C81</f>
        <v>59502.879999999997</v>
      </c>
      <c r="H81" s="222">
        <f t="shared" ref="H81" si="48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9">C82*(E82-D82)</f>
        <v>-12982.879999999994</v>
      </c>
      <c r="G82" s="39">
        <f t="shared" ref="G82" si="50">D82*C82</f>
        <v>59502.879999999997</v>
      </c>
      <c r="H82" s="222">
        <f t="shared" ref="H82" si="51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52">C83*(E83-D83)</f>
        <v>-10943.942999999997</v>
      </c>
      <c r="G83" s="39">
        <f t="shared" ref="G83" si="53">D83*C83</f>
        <v>57075.942999999999</v>
      </c>
      <c r="H83" s="222">
        <f t="shared" ref="H83" si="54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5">C84*(E84-D84)</f>
        <v>-8839.9999999999964</v>
      </c>
      <c r="G84" s="39">
        <f t="shared" ref="G84" si="56">D84*C84</f>
        <v>59400</v>
      </c>
      <c r="H84" s="222">
        <f t="shared" ref="H84" si="57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8">C85*(E85-D85)</f>
        <v>-14325.999999999993</v>
      </c>
      <c r="G85" s="39">
        <f t="shared" ref="G85" si="59">D85*C85</f>
        <v>59166</v>
      </c>
      <c r="H85" s="222">
        <f t="shared" ref="H85" si="60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61">C86*(E86-D86)</f>
        <v>-16722.480000000003</v>
      </c>
      <c r="G86" s="39">
        <f t="shared" ref="G86" si="62">D86*C86</f>
        <v>67314.48</v>
      </c>
      <c r="H86" s="222">
        <f t="shared" ref="H86" si="63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4">C87*(E87-D87)</f>
        <v>-16623.999999999996</v>
      </c>
      <c r="G87" s="39">
        <f t="shared" ref="G87" si="65">D87*C87</f>
        <v>58894</v>
      </c>
      <c r="H87" s="222">
        <f t="shared" ref="H87" si="66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7">C88*(E88-D88)</f>
        <v>-16013.999999999996</v>
      </c>
      <c r="G88" s="39">
        <f t="shared" ref="G88" si="68">D88*C88</f>
        <v>58894</v>
      </c>
      <c r="H88" s="222">
        <f t="shared" ref="H88" si="69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70">C89*(E89-D89)</f>
        <v>-18460.640000000003</v>
      </c>
      <c r="G89" s="39">
        <f t="shared" ref="G89:G90" si="71">D89*C89</f>
        <v>62944.639999999999</v>
      </c>
      <c r="H89" s="222">
        <f t="shared" ref="H89:H90" si="72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0"/>
        <v>-17704</v>
      </c>
      <c r="G90" s="39">
        <f t="shared" si="71"/>
        <v>58824</v>
      </c>
      <c r="H90" s="222">
        <f t="shared" si="72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3">C91*(E91-D91)</f>
        <v>-16223.999999999996</v>
      </c>
      <c r="G91" s="39">
        <f t="shared" ref="G91" si="74">D91*C91</f>
        <v>58824</v>
      </c>
      <c r="H91" s="222">
        <f t="shared" ref="H91" si="75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6">C92*(E92-D92)</f>
        <v>-16123.999999999995</v>
      </c>
      <c r="G92" s="39">
        <f t="shared" ref="G92" si="77">D92*C92</f>
        <v>58824</v>
      </c>
      <c r="H92" s="222">
        <f t="shared" ref="H92" si="78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9">C93*(E93-D93)</f>
        <v>-14664.000000000002</v>
      </c>
      <c r="G93" s="39">
        <f t="shared" ref="G93" si="80">D93*C93</f>
        <v>58824</v>
      </c>
      <c r="H93" s="222">
        <f t="shared" ref="H93" si="81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82">C94*(E94-D94)</f>
        <v>-12171.6</v>
      </c>
      <c r="G94" s="39">
        <f t="shared" ref="G94" si="83">D94*C94</f>
        <v>54309.599999999999</v>
      </c>
      <c r="H94" s="222">
        <f t="shared" ref="H94" si="84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5">C95*(E95-D95)</f>
        <v>-6716.6999999999953</v>
      </c>
      <c r="G95" s="39">
        <f t="shared" ref="G95" si="86">D95*C95</f>
        <v>51664.7</v>
      </c>
      <c r="H95" s="222">
        <f t="shared" ref="H95" si="87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8">C96*(E96-D96)</f>
        <v>-5628.8000000000011</v>
      </c>
      <c r="G96" s="39">
        <f t="shared" ref="G96" si="89">D96*C96</f>
        <v>48956.799999999996</v>
      </c>
      <c r="H96" s="222">
        <f t="shared" ref="H96" si="90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91">C97*(E97-D97)</f>
        <v>-7635.0399999999981</v>
      </c>
      <c r="G97" s="39">
        <f t="shared" ref="G97" si="92">D97*C97</f>
        <v>48707.040000000001</v>
      </c>
      <c r="H97" s="222">
        <f t="shared" ref="H97" si="93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4">C98*(E98-D98)</f>
        <v>-6019.0400000000009</v>
      </c>
      <c r="G98" s="39">
        <f t="shared" ref="G98" si="95">D98*C98</f>
        <v>48707.040000000001</v>
      </c>
      <c r="H98" s="222">
        <f t="shared" ref="H98" si="96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7">C99*(E99-D99)</f>
        <v>-5426.9999999999982</v>
      </c>
      <c r="G99" s="39">
        <f t="shared" ref="G99" si="98">D99*C99</f>
        <v>46002</v>
      </c>
      <c r="H99" s="222">
        <f t="shared" ref="H99" si="99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100">C100*(E100-D100)</f>
        <v>-5021.7999999999993</v>
      </c>
      <c r="G100" s="39">
        <f t="shared" ref="G100" si="101">D100*C100</f>
        <v>43269.8</v>
      </c>
      <c r="H100" s="222">
        <f t="shared" ref="H100" si="102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3">C101*(E101-D101)</f>
        <v>-3724.4999999999982</v>
      </c>
      <c r="G101" s="39">
        <f t="shared" ref="G101" si="104">D101*C101</f>
        <v>40449.5</v>
      </c>
      <c r="H101" s="222">
        <f t="shared" ref="H101" si="105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6">C102*(E102-D102)</f>
        <v>-4290.9999999999964</v>
      </c>
      <c r="G102" s="39">
        <f t="shared" ref="G102" si="107">D102*C102</f>
        <v>43211</v>
      </c>
      <c r="H102" s="222">
        <f t="shared" ref="H102" si="108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9">C103*(E103-D103)</f>
        <v>-3612.7</v>
      </c>
      <c r="G103" s="39">
        <f t="shared" ref="G103" si="110">D103*C103</f>
        <v>40402.700000000004</v>
      </c>
      <c r="H103" s="222">
        <f t="shared" ref="H103" si="111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12">C104*(E104-D104)</f>
        <v>-4197.6999999999989</v>
      </c>
      <c r="G104" s="39">
        <f t="shared" ref="G104" si="113">D104*C104</f>
        <v>40402.700000000004</v>
      </c>
      <c r="H104" s="222">
        <f t="shared" ref="H104" si="114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5">C105*(E105-D105)</f>
        <v>-5158.5</v>
      </c>
      <c r="G105" s="39">
        <f t="shared" ref="G105" si="116">D105*C105</f>
        <v>45823.5</v>
      </c>
      <c r="H105" s="222">
        <f t="shared" ref="H105" si="117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8">C106*(E106-D106)</f>
        <v>-5729.0000000000018</v>
      </c>
      <c r="G106" s="39">
        <f t="shared" ref="G106" si="119">D106*C106</f>
        <v>51170</v>
      </c>
      <c r="H106" s="222">
        <f t="shared" ref="H106" si="120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21">C107*(E107-D107)</f>
        <v>-4686.5000000000009</v>
      </c>
      <c r="G107" s="39">
        <f t="shared" ref="G107" si="122">D107*C107</f>
        <v>40202.5</v>
      </c>
      <c r="H107" s="222">
        <f t="shared" ref="H107" si="123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4">C108*(E108-D108)</f>
        <v>-3841.5000000000023</v>
      </c>
      <c r="G108" s="39">
        <f t="shared" ref="G108" si="125">D108*C108</f>
        <v>40202.5</v>
      </c>
      <c r="H108" s="222">
        <f t="shared" ref="H108" si="126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7">C109*(E109-D109)</f>
        <v>-3578.9</v>
      </c>
      <c r="G109" s="39">
        <f t="shared" ref="G109" si="128">D109*C109</f>
        <v>40160.9</v>
      </c>
      <c r="H109" s="222">
        <f t="shared" ref="H109" si="129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30">C110*(E110-D110)</f>
        <v>-2889.8999999999987</v>
      </c>
      <c r="G110" s="39">
        <f t="shared" ref="G110" si="131">D110*C110</f>
        <v>40160.9</v>
      </c>
      <c r="H110" s="222">
        <f t="shared" ref="H110" si="132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3">C111*(E111-D111)</f>
        <v>-1500</v>
      </c>
      <c r="G111" s="39">
        <f t="shared" ref="G111" si="134">D111*C111</f>
        <v>31220</v>
      </c>
      <c r="H111" s="222">
        <f t="shared" ref="H111" si="135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6">C112*(E112-D112)</f>
        <v>-1485.6400000000015</v>
      </c>
      <c r="G112" s="39">
        <f t="shared" ref="G112" si="137">D112*C112</f>
        <v>40004.639999999999</v>
      </c>
      <c r="H112" s="222">
        <f t="shared" ref="H112" si="138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9">C113*(E113-D113)</f>
        <v>-1901.6400000000019</v>
      </c>
      <c r="G113" s="39">
        <f t="shared" ref="G113:G114" si="140">D113*C113</f>
        <v>40004.639999999999</v>
      </c>
      <c r="H113" s="222">
        <f t="shared" ref="H113:H114" si="141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9"/>
        <v>-594.99999999999886</v>
      </c>
      <c r="G114" s="39">
        <f t="shared" si="140"/>
        <v>30855</v>
      </c>
      <c r="H114" s="222">
        <f t="shared" si="141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42">C115*(E115-D115)</f>
        <v>9.055999999998221</v>
      </c>
      <c r="G115" s="39">
        <f t="shared" ref="G115" si="143">D115*C115</f>
        <v>24694.944</v>
      </c>
      <c r="H115" s="222">
        <f t="shared" ref="H115" si="144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5">C116*(E116-D116)</f>
        <v>-350.99999999999943</v>
      </c>
      <c r="G116" s="39">
        <f t="shared" ref="G116" si="146">D116*C116</f>
        <v>39819</v>
      </c>
      <c r="H116" s="222">
        <f t="shared" ref="H116" si="147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8">C117*(E117-D117)</f>
        <v>-1669.4999999999993</v>
      </c>
      <c r="G117" s="39">
        <f t="shared" ref="G117" si="149">D117*C117</f>
        <v>45679.5</v>
      </c>
      <c r="H117" s="222">
        <f t="shared" ref="H117" si="150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51">C118*(E118-D118)</f>
        <v>-1602.0000000000009</v>
      </c>
      <c r="G118" s="39">
        <f t="shared" ref="G118" si="152">D118*C118</f>
        <v>53928</v>
      </c>
      <c r="H118" s="222">
        <f t="shared" ref="H118" si="153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4">C119*(E119-D119)</f>
        <v>-4302.0000000000009</v>
      </c>
      <c r="G119" s="39">
        <f t="shared" ref="G119" si="155">D119*C119</f>
        <v>53928</v>
      </c>
      <c r="H119" s="222">
        <f t="shared" ref="H119" si="156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7">C120*(E120-D120)</f>
        <v>-2106.0000000000032</v>
      </c>
      <c r="G120" s="39">
        <f t="shared" ref="G120" si="158">D120*C120</f>
        <v>53928</v>
      </c>
      <c r="H120" s="222">
        <f t="shared" ref="H120" si="159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60">C121*(E121-D121)</f>
        <v>-4446.0000000000045</v>
      </c>
      <c r="G121" s="39">
        <f t="shared" ref="G121" si="161">D121*C121</f>
        <v>53928</v>
      </c>
      <c r="H121" s="222">
        <f t="shared" ref="H121" si="162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3">C122*(E122-D122)</f>
        <v>-3286.7999999999947</v>
      </c>
      <c r="G122" s="39">
        <f t="shared" ref="G122" si="164">D122*C122</f>
        <v>53704.799999999996</v>
      </c>
      <c r="H122" s="222">
        <f t="shared" ref="H122" si="165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6">C123*(E123-D123)</f>
        <v>-5780.0000000000009</v>
      </c>
      <c r="G123" s="39">
        <f t="shared" ref="G123" si="167">D123*C123</f>
        <v>58960</v>
      </c>
      <c r="H123" s="222">
        <f t="shared" ref="H123" si="168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9">C124*(E124-D124)</f>
        <v>-13344.599999999999</v>
      </c>
      <c r="G124" s="39">
        <f t="shared" ref="G124" si="170">D124*C124</f>
        <v>66198.600000000006</v>
      </c>
      <c r="H124" s="222">
        <f t="shared" ref="H124" si="171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72">C125*(E125-D125)</f>
        <v>-13365</v>
      </c>
      <c r="G125" s="39">
        <f t="shared" ref="G125" si="173">D125*C125</f>
        <v>70815</v>
      </c>
      <c r="H125" s="222">
        <f t="shared" ref="H125" si="174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5">C126*(E126-D126)</f>
        <v>-13349.999999999998</v>
      </c>
      <c r="G126" s="39">
        <f t="shared" ref="G126" si="176">D126*C126</f>
        <v>82290</v>
      </c>
      <c r="H126" s="222">
        <f t="shared" ref="H126" si="177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8">C127*(E127-D127)</f>
        <v>-10050.000000000004</v>
      </c>
      <c r="G127" s="39">
        <f t="shared" ref="G127" si="179">D127*C127</f>
        <v>82290</v>
      </c>
      <c r="H127" s="222">
        <f t="shared" ref="H127" si="180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81">C128*(E128-D128)</f>
        <v>-11618.999999999993</v>
      </c>
      <c r="G128" s="39">
        <f t="shared" ref="G128" si="182">D128*C128</f>
        <v>81459</v>
      </c>
      <c r="H128" s="222">
        <f t="shared" ref="H128" si="183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4">C129*(E129-D129)</f>
        <v>-9646</v>
      </c>
      <c r="G129" s="39">
        <f t="shared" ref="G129" si="185">D129*C129</f>
        <v>76678</v>
      </c>
      <c r="H129" s="222">
        <f t="shared" ref="H129" si="186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7">C130*(E130-D130)</f>
        <v>-9250.0000000000073</v>
      </c>
      <c r="G130" s="39">
        <f t="shared" ref="G130" si="188">D130*C130</f>
        <v>69450</v>
      </c>
      <c r="H130" s="222">
        <f t="shared" ref="H130" si="189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90">C131*(E131-D131)</f>
        <v>-10025.000000000004</v>
      </c>
      <c r="G131" s="39">
        <f t="shared" ref="G131" si="191">D131*C131</f>
        <v>69450</v>
      </c>
      <c r="H131" s="222">
        <f t="shared" ref="H131" si="192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3">C132*(E132-D132)</f>
        <v>-7954.0000000000009</v>
      </c>
      <c r="G132" s="39">
        <f t="shared" ref="G132" si="194">D132*C132</f>
        <v>57114</v>
      </c>
      <c r="H132" s="222">
        <f t="shared" ref="H132" si="195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6">C133*(E133-D133)</f>
        <v>-8754.9999999999964</v>
      </c>
      <c r="G133" s="39">
        <f t="shared" ref="G133" si="197">D133*C133</f>
        <v>69205</v>
      </c>
      <c r="H133" s="222">
        <f t="shared" ref="H133" si="198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9">C134*(E134-D134)</f>
        <v>-7005.2000000000025</v>
      </c>
      <c r="G134" s="39">
        <f t="shared" ref="G134" si="200">D134*C134</f>
        <v>56765.2</v>
      </c>
      <c r="H134" s="222">
        <f t="shared" ref="H134" si="201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202">C135*(E135-D135)</f>
        <v>-8205</v>
      </c>
      <c r="G135" s="39">
        <f t="shared" ref="G135" si="203">D135*C135</f>
        <v>68905</v>
      </c>
      <c r="H135" s="222">
        <f t="shared" ref="H135" si="204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5">C136*(E136-D136)</f>
        <v>-6930.0000000000045</v>
      </c>
      <c r="G136" s="39">
        <f t="shared" ref="G136" si="206">D136*C136</f>
        <v>61468</v>
      </c>
      <c r="H136" s="222">
        <f t="shared" ref="H136" si="207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8">C137*(E137-D137)</f>
        <v>-5678</v>
      </c>
      <c r="G137" s="39">
        <f t="shared" ref="G137" si="209">D137*C137</f>
        <v>48824</v>
      </c>
      <c r="H137" s="222">
        <f t="shared" ref="H137" si="210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11">C138*(E138-D138)</f>
        <v>-5867.9999999999982</v>
      </c>
      <c r="G138" s="39">
        <f t="shared" ref="G138" si="212">D138*C138</f>
        <v>43653</v>
      </c>
      <c r="H138" s="222">
        <f t="shared" ref="H138" si="213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4">C139*(E139-D139)</f>
        <v>-5909.1999999999989</v>
      </c>
      <c r="G139" s="39">
        <f t="shared" ref="G139" si="215">D139*C139</f>
        <v>48732.2</v>
      </c>
      <c r="H139" s="222">
        <f t="shared" ref="H139" si="216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7">C140*(E140-D140)</f>
        <v>-6607.9999999999973</v>
      </c>
      <c r="G140" s="39">
        <f t="shared" ref="G140" si="218">D140*C140</f>
        <v>56128</v>
      </c>
      <c r="H140" s="222">
        <f t="shared" ref="H140" si="219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20">C141*(E141-D141)</f>
        <v>-7839.9999999999964</v>
      </c>
      <c r="G141" s="39">
        <f t="shared" ref="G141" si="221">D141*C141</f>
        <v>56120</v>
      </c>
      <c r="H141" s="222">
        <f t="shared" ref="H141" si="222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3">C142*(E142-D142)</f>
        <v>-6979.9999999999973</v>
      </c>
      <c r="G142" s="39">
        <f t="shared" ref="G142:G143" si="224">D142*C142</f>
        <v>56120</v>
      </c>
      <c r="H142" s="222">
        <f t="shared" ref="H142:H143" si="225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3"/>
        <v>-5384</v>
      </c>
      <c r="G143" s="39">
        <f t="shared" si="224"/>
        <v>55984</v>
      </c>
      <c r="H143" s="222">
        <f t="shared" si="22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6">C144*(E144-D144)</f>
        <v>-6204.0000000000009</v>
      </c>
      <c r="G144" s="39">
        <f t="shared" ref="G144" si="227">D144*C144</f>
        <v>55984</v>
      </c>
      <c r="H144" s="222">
        <f t="shared" ref="H144" si="228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9">C145*(E145-D145)</f>
        <v>-6444.0000000000027</v>
      </c>
      <c r="G145" s="39">
        <f t="shared" ref="G145:G146" si="230">D145*C145</f>
        <v>55984</v>
      </c>
      <c r="H145" s="222">
        <f t="shared" ref="H145:H146" si="231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9"/>
        <v>-6841.9999999999991</v>
      </c>
      <c r="G146" s="39">
        <f t="shared" si="230"/>
        <v>60896</v>
      </c>
      <c r="H146" s="222">
        <f t="shared" si="231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32">C147*(E147-D147)</f>
        <v>-6923.3999999999969</v>
      </c>
      <c r="G147" s="39">
        <f t="shared" ref="G147:G150" si="233">D147*C147</f>
        <v>60647.4</v>
      </c>
      <c r="H147" s="222">
        <f t="shared" ref="H147:H150" si="234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32"/>
        <v>-4856.0000000000018</v>
      </c>
      <c r="G148" s="39">
        <f t="shared" si="233"/>
        <v>55576</v>
      </c>
      <c r="H148" s="222">
        <f t="shared" si="234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32"/>
        <v>-3471</v>
      </c>
      <c r="G149" s="39">
        <f t="shared" si="233"/>
        <v>42486</v>
      </c>
      <c r="H149" s="222">
        <f t="shared" si="234"/>
        <v>-8.1697500353057478E-2</v>
      </c>
      <c r="I149" s="842" t="s">
        <v>1135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32"/>
        <v>-3644.1640000000007</v>
      </c>
      <c r="G150" s="39">
        <f t="shared" si="233"/>
        <v>48157.763999999996</v>
      </c>
      <c r="H150" s="222">
        <f t="shared" si="234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35">C151*(E151-D151)</f>
        <v>-3383.4000000000019</v>
      </c>
      <c r="G151" s="39">
        <f t="shared" ref="G151" si="236">D151*C151</f>
        <v>42398.25</v>
      </c>
      <c r="H151" s="222">
        <f t="shared" ref="H151" si="237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8">C169*(E169-D169)</f>
        <v>-33.800000000000097</v>
      </c>
      <c r="G169" s="363">
        <f t="shared" ref="G169:G182" si="239">D169*C169</f>
        <v>3591.7999999999997</v>
      </c>
      <c r="H169" s="364">
        <f t="shared" ref="H169:H182" si="240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8"/>
        <v>85.200000000000387</v>
      </c>
      <c r="G170" s="363">
        <f t="shared" si="239"/>
        <v>3591.7999999999997</v>
      </c>
      <c r="H170" s="364">
        <f t="shared" si="240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8"/>
        <v>-136.80000000000021</v>
      </c>
      <c r="G171" s="363">
        <f t="shared" si="239"/>
        <v>3591.7999999999997</v>
      </c>
      <c r="H171" s="364">
        <f t="shared" si="240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8"/>
        <v>-147.56000000000029</v>
      </c>
      <c r="G172" s="363">
        <f t="shared" si="239"/>
        <v>4959.3599999999997</v>
      </c>
      <c r="H172" s="364">
        <f t="shared" si="240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8"/>
        <v>-49.199999999999591</v>
      </c>
      <c r="G173" s="363">
        <f t="shared" si="239"/>
        <v>8408.4</v>
      </c>
      <c r="H173" s="364">
        <f t="shared" si="240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8"/>
        <v>109.60000000000036</v>
      </c>
      <c r="G174" s="363">
        <f t="shared" si="239"/>
        <v>6994.4000000000005</v>
      </c>
      <c r="H174" s="364">
        <f t="shared" si="240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8"/>
        <v>-6.4000000000007162</v>
      </c>
      <c r="G175" s="363">
        <f t="shared" si="239"/>
        <v>6994.4000000000005</v>
      </c>
      <c r="H175" s="364">
        <f t="shared" si="240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8"/>
        <v>166.71999999999912</v>
      </c>
      <c r="G176" s="363">
        <f t="shared" si="239"/>
        <v>5554.880000000001</v>
      </c>
      <c r="H176" s="364">
        <f t="shared" si="240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8"/>
        <v>218.88000000000034</v>
      </c>
      <c r="G177" s="363">
        <f t="shared" si="239"/>
        <v>5544.32</v>
      </c>
      <c r="H177" s="364">
        <f t="shared" si="240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8"/>
        <v>298.88000000000034</v>
      </c>
      <c r="G178" s="363">
        <f t="shared" si="239"/>
        <v>5544.32</v>
      </c>
      <c r="H178" s="364">
        <f t="shared" si="240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8"/>
        <v>363.18000000000006</v>
      </c>
      <c r="G179" s="363">
        <f t="shared" si="239"/>
        <v>1845.42</v>
      </c>
      <c r="H179" s="364">
        <f t="shared" si="240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8"/>
        <v>329.12000000000035</v>
      </c>
      <c r="G180" s="363">
        <f t="shared" si="239"/>
        <v>5384.48</v>
      </c>
      <c r="H180" s="364">
        <f t="shared" si="240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8"/>
        <v>169.60000000000036</v>
      </c>
      <c r="G181" s="363">
        <f t="shared" si="239"/>
        <v>5384</v>
      </c>
      <c r="H181" s="364">
        <f t="shared" si="240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8"/>
        <v>474.7199999999998</v>
      </c>
      <c r="G182" s="363">
        <f t="shared" si="239"/>
        <v>5384.48</v>
      </c>
      <c r="H182" s="364">
        <f t="shared" si="240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41">C183*(E183-D183)</f>
        <v>588.31999999999994</v>
      </c>
      <c r="G183" s="363">
        <f t="shared" ref="G183:G196" si="242">D183*C183</f>
        <v>5384.48</v>
      </c>
      <c r="H183" s="364">
        <f t="shared" ref="H183:H225" si="243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41"/>
        <v>673.12000000000012</v>
      </c>
      <c r="G184" s="363">
        <f t="shared" si="242"/>
        <v>5384.48</v>
      </c>
      <c r="H184" s="364">
        <f t="shared" si="243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41"/>
        <v>597.9200000000003</v>
      </c>
      <c r="G185" s="363">
        <f t="shared" si="242"/>
        <v>5384.48</v>
      </c>
      <c r="H185" s="364">
        <f t="shared" si="243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41"/>
        <v>489.12000000000035</v>
      </c>
      <c r="G186" s="363">
        <f t="shared" si="242"/>
        <v>5384.48</v>
      </c>
      <c r="H186" s="364">
        <f t="shared" si="243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41"/>
        <v>409.12000000000035</v>
      </c>
      <c r="G187" s="363">
        <f t="shared" si="242"/>
        <v>5384.48</v>
      </c>
      <c r="H187" s="364">
        <f t="shared" si="243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41"/>
        <v>439.52</v>
      </c>
      <c r="G188" s="363">
        <f t="shared" si="242"/>
        <v>5384.48</v>
      </c>
      <c r="H188" s="364">
        <f t="shared" si="243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41"/>
        <v>369.12000000000035</v>
      </c>
      <c r="G189" s="363">
        <f t="shared" si="242"/>
        <v>5384.48</v>
      </c>
      <c r="H189" s="364">
        <f t="shared" si="243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41"/>
        <v>341.92000000000007</v>
      </c>
      <c r="G190" s="363">
        <f t="shared" si="242"/>
        <v>5384.48</v>
      </c>
      <c r="H190" s="364">
        <f t="shared" si="243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41"/>
        <v>442.72000000000048</v>
      </c>
      <c r="G191" s="363">
        <f t="shared" si="242"/>
        <v>5384.48</v>
      </c>
      <c r="H191" s="364">
        <f t="shared" si="243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41"/>
        <v>90.619999999999621</v>
      </c>
      <c r="G192" s="363">
        <f t="shared" si="242"/>
        <v>7821.38</v>
      </c>
      <c r="H192" s="364">
        <f t="shared" si="243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41"/>
        <v>51.480000000000103</v>
      </c>
      <c r="G193" s="363">
        <f t="shared" si="242"/>
        <v>8837.92</v>
      </c>
      <c r="H193" s="364">
        <f t="shared" si="243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41"/>
        <v>-376.80000000000007</v>
      </c>
      <c r="G194" s="363">
        <f t="shared" si="242"/>
        <v>10159.799999999999</v>
      </c>
      <c r="H194" s="364">
        <f t="shared" si="243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41"/>
        <v>-388.00000000000239</v>
      </c>
      <c r="G195" s="363">
        <f t="shared" si="242"/>
        <v>13408.000000000002</v>
      </c>
      <c r="H195" s="364">
        <f t="shared" si="243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41"/>
        <v>-262.9400000000004</v>
      </c>
      <c r="G196" s="363">
        <f t="shared" si="242"/>
        <v>13354.939999999999</v>
      </c>
      <c r="H196" s="364">
        <f t="shared" si="243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41"/>
        <v>-514.93999999999858</v>
      </c>
      <c r="G197" s="363">
        <f t="shared" ref="G197:G202" si="244">D197*C197</f>
        <v>13354.939999999999</v>
      </c>
      <c r="H197" s="364">
        <f t="shared" si="243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41"/>
        <v>-582.93999999999892</v>
      </c>
      <c r="G198" s="363">
        <f t="shared" si="244"/>
        <v>16522.939999999999</v>
      </c>
      <c r="H198" s="364">
        <f t="shared" si="243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41"/>
        <v>-292.93999999999801</v>
      </c>
      <c r="G199" s="363">
        <f t="shared" si="244"/>
        <v>16522.939999999999</v>
      </c>
      <c r="H199" s="364">
        <f t="shared" si="243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41"/>
        <v>-217.93999999999869</v>
      </c>
      <c r="G200" s="363">
        <f t="shared" si="244"/>
        <v>16522.939999999999</v>
      </c>
      <c r="H200" s="364">
        <f t="shared" si="243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41"/>
        <v>-92.93999999999869</v>
      </c>
      <c r="G201" s="363">
        <f t="shared" si="244"/>
        <v>16522.939999999999</v>
      </c>
      <c r="H201" s="364">
        <f t="shared" si="243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41"/>
        <v>-397.93999999999841</v>
      </c>
      <c r="G202" s="363">
        <f t="shared" si="244"/>
        <v>16522.939999999999</v>
      </c>
      <c r="H202" s="364">
        <f t="shared" si="243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41"/>
        <v>-27.939999999997411</v>
      </c>
      <c r="G203" s="363">
        <f t="shared" ref="G203:G225" si="245">D203*C203</f>
        <v>16522.939999999999</v>
      </c>
      <c r="H203" s="364">
        <f t="shared" si="243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41"/>
        <v>-142.9399999999994</v>
      </c>
      <c r="G204" s="363">
        <f t="shared" si="245"/>
        <v>16522.939999999999</v>
      </c>
      <c r="H204" s="364">
        <f t="shared" si="243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41"/>
        <v>-357.93999999999926</v>
      </c>
      <c r="G205" s="363">
        <f t="shared" si="245"/>
        <v>16522.939999999999</v>
      </c>
      <c r="H205" s="364">
        <f t="shared" si="243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41"/>
        <v>-442.94000000000011</v>
      </c>
      <c r="G206" s="363">
        <f t="shared" si="245"/>
        <v>16522.939999999999</v>
      </c>
      <c r="H206" s="364">
        <f t="shared" si="243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41"/>
        <v>-542.93999999999801</v>
      </c>
      <c r="G207" s="363">
        <f t="shared" si="245"/>
        <v>16522.939999999999</v>
      </c>
      <c r="H207" s="364">
        <f t="shared" si="243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41"/>
        <v>-224.94000000000014</v>
      </c>
      <c r="G208" s="363">
        <f t="shared" si="245"/>
        <v>16474.939999999999</v>
      </c>
      <c r="H208" s="364">
        <f t="shared" si="243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41"/>
        <v>-139.93999999999929</v>
      </c>
      <c r="G209" s="363">
        <f t="shared" si="245"/>
        <v>16474.939999999999</v>
      </c>
      <c r="H209" s="364">
        <f t="shared" si="243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41"/>
        <v>-847.93799999999919</v>
      </c>
      <c r="G210" s="363">
        <f t="shared" si="245"/>
        <v>19639.937999999998</v>
      </c>
      <c r="H210" s="364">
        <f t="shared" si="243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41"/>
        <v>-833.93799999999771</v>
      </c>
      <c r="G211" s="363">
        <f t="shared" si="245"/>
        <v>22757.937999999998</v>
      </c>
      <c r="H211" s="364">
        <f t="shared" si="243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41"/>
        <v>-840.93799999999885</v>
      </c>
      <c r="G212" s="363">
        <f t="shared" si="245"/>
        <v>22757.937999999998</v>
      </c>
      <c r="H212" s="364">
        <f t="shared" si="243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41"/>
        <v>-700.9379999999968</v>
      </c>
      <c r="G213" s="363">
        <f t="shared" si="245"/>
        <v>22757.937999999998</v>
      </c>
      <c r="H213" s="364">
        <f t="shared" si="243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41"/>
        <v>-1125.9439999999984</v>
      </c>
      <c r="G214" s="363">
        <f t="shared" si="245"/>
        <v>25837.944</v>
      </c>
      <c r="H214" s="364">
        <f t="shared" si="243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41"/>
        <v>-1205.9439999999995</v>
      </c>
      <c r="G215" s="363">
        <f t="shared" si="245"/>
        <v>25837.944</v>
      </c>
      <c r="H215" s="364">
        <f t="shared" si="243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41"/>
        <v>-965.94399999999894</v>
      </c>
      <c r="G216" s="363">
        <f t="shared" si="245"/>
        <v>25837.944</v>
      </c>
      <c r="H216" s="364">
        <f t="shared" si="243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41"/>
        <v>-1477.9439999999995</v>
      </c>
      <c r="G217" s="363">
        <f t="shared" si="245"/>
        <v>25837.944</v>
      </c>
      <c r="H217" s="364">
        <f t="shared" si="243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41"/>
        <v>-1773.936000000002</v>
      </c>
      <c r="G218" s="363">
        <f t="shared" si="245"/>
        <v>28845.936000000002</v>
      </c>
      <c r="H218" s="364">
        <f t="shared" si="243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41"/>
        <v>-1935.9360000000017</v>
      </c>
      <c r="G219" s="363">
        <f t="shared" si="245"/>
        <v>28845.936000000002</v>
      </c>
      <c r="H219" s="364">
        <f t="shared" si="243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41"/>
        <v>-1989.9360000000006</v>
      </c>
      <c r="G220" s="363">
        <f t="shared" si="245"/>
        <v>28845.936000000002</v>
      </c>
      <c r="H220" s="364">
        <f t="shared" si="243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41"/>
        <v>-2133.9360000000006</v>
      </c>
      <c r="G221" s="363">
        <f t="shared" si="245"/>
        <v>28845.936000000002</v>
      </c>
      <c r="H221" s="364">
        <f t="shared" si="243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41"/>
        <v>-2505.9399999999991</v>
      </c>
      <c r="G222" s="363">
        <f t="shared" si="245"/>
        <v>31785.94</v>
      </c>
      <c r="H222" s="364">
        <f t="shared" si="243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41"/>
        <v>-2945.94</v>
      </c>
      <c r="G223" s="363">
        <f t="shared" si="245"/>
        <v>31785.94</v>
      </c>
      <c r="H223" s="364">
        <f t="shared" si="243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41"/>
        <v>-2415.9399999999991</v>
      </c>
      <c r="G224" s="363">
        <f t="shared" si="245"/>
        <v>31785.94</v>
      </c>
      <c r="H224" s="364">
        <f t="shared" si="243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41"/>
        <v>-2785.94</v>
      </c>
      <c r="G225" s="363">
        <f t="shared" si="245"/>
        <v>31785.94</v>
      </c>
      <c r="H225" s="364">
        <f t="shared" si="243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6">C226*(E226-D226)</f>
        <v>-1145.9399999999996</v>
      </c>
      <c r="G226" s="363">
        <f t="shared" ref="G226:G231" si="247">D226*C226</f>
        <v>31785.94</v>
      </c>
      <c r="H226" s="364">
        <f t="shared" ref="H226:H231" si="248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6"/>
        <v>-520.01099999999701</v>
      </c>
      <c r="G227" s="363">
        <f t="shared" si="247"/>
        <v>28654.010999999999</v>
      </c>
      <c r="H227" s="364">
        <f t="shared" si="248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6"/>
        <v>-783.99999999999886</v>
      </c>
      <c r="G228" s="363">
        <f t="shared" si="247"/>
        <v>31764</v>
      </c>
      <c r="H228" s="364">
        <f t="shared" si="248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6"/>
        <v>350.64000000000027</v>
      </c>
      <c r="G229" s="363">
        <f t="shared" si="247"/>
        <v>15759.359999999999</v>
      </c>
      <c r="H229" s="364">
        <f t="shared" si="248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6"/>
        <v>-398.86400000000037</v>
      </c>
      <c r="G230" s="363">
        <f t="shared" si="247"/>
        <v>25214.864000000001</v>
      </c>
      <c r="H230" s="364">
        <f t="shared" si="248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6"/>
        <v>1280.8600000000013</v>
      </c>
      <c r="G231" s="363">
        <f t="shared" si="247"/>
        <v>12271.14</v>
      </c>
      <c r="H231" s="364">
        <f t="shared" si="248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9">C232*(E232-D232)</f>
        <v>648.8599999999991</v>
      </c>
      <c r="G232" s="363">
        <f t="shared" ref="G232:G238" si="250">D232*C232</f>
        <v>12271.14</v>
      </c>
      <c r="H232" s="364">
        <f t="shared" ref="H232:H238" si="251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9"/>
        <v>1108.8599999999985</v>
      </c>
      <c r="G233" s="363">
        <f t="shared" si="250"/>
        <v>12211.14</v>
      </c>
      <c r="H233" s="364">
        <f t="shared" si="251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9"/>
        <v>1467.7889999999991</v>
      </c>
      <c r="G234" s="363">
        <f t="shared" si="250"/>
        <v>8789.2109999999993</v>
      </c>
      <c r="H234" s="364">
        <f t="shared" si="251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9"/>
        <v>1645.7100000000005</v>
      </c>
      <c r="G235" s="363">
        <f t="shared" si="250"/>
        <v>5310.29</v>
      </c>
      <c r="H235" s="364">
        <f t="shared" si="251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9"/>
        <v>1537.7099999999996</v>
      </c>
      <c r="G236" s="363">
        <f t="shared" si="250"/>
        <v>8728.2900000000009</v>
      </c>
      <c r="H236" s="364">
        <f t="shared" si="251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9"/>
        <v>1754.0499999999997</v>
      </c>
      <c r="G237" s="363">
        <f t="shared" si="250"/>
        <v>1717.95</v>
      </c>
      <c r="H237" s="364">
        <f t="shared" si="251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9"/>
        <v>1742.0399999999997</v>
      </c>
      <c r="G238" s="363">
        <f t="shared" si="250"/>
        <v>8673.9599999999991</v>
      </c>
      <c r="H238" s="364">
        <f t="shared" si="251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52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52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52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53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52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53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52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53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52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53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52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53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52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53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52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53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52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53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52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53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52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53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52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53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52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53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52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53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52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53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52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53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52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53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52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52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52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1 F150:F151">
    <cfRule type="expression" dxfId="1857" priority="107">
      <formula>F94&gt;0</formula>
    </cfRule>
    <cfRule type="expression" dxfId="1856" priority="108">
      <formula>F94&lt;0</formula>
    </cfRule>
  </conditionalFormatting>
  <conditionalFormatting sqref="F178:F191 F194:F238 F241:F242">
    <cfRule type="expression" dxfId="1855" priority="103">
      <formula>F178&gt;0</formula>
    </cfRule>
    <cfRule type="expression" dxfId="1854" priority="104">
      <formula>F178&lt;0</formula>
    </cfRule>
  </conditionalFormatting>
  <conditionalFormatting sqref="F178:F191 F194:F238 F241:F242">
    <cfRule type="expression" dxfId="1853" priority="105">
      <formula>F178&gt;0</formula>
    </cfRule>
    <cfRule type="expression" dxfId="1852" priority="106">
      <formula>F178&lt;0</formula>
    </cfRule>
  </conditionalFormatting>
  <conditionalFormatting sqref="H173:H191 H194:H238 H241:H242">
    <cfRule type="expression" dxfId="1851" priority="101">
      <formula>H173&gt;0</formula>
    </cfRule>
    <cfRule type="expression" dxfId="1850" priority="102">
      <formula>H173&lt;0</formula>
    </cfRule>
  </conditionalFormatting>
  <conditionalFormatting sqref="F169:F172">
    <cfRule type="expression" dxfId="1849" priority="95">
      <formula>F169&gt;0</formula>
    </cfRule>
    <cfRule type="expression" dxfId="1848" priority="96">
      <formula>F169&lt;0</formula>
    </cfRule>
  </conditionalFormatting>
  <conditionalFormatting sqref="H169:H172">
    <cfRule type="expression" dxfId="1847" priority="93">
      <formula>H169&gt;0</formula>
    </cfRule>
    <cfRule type="expression" dxfId="1846" priority="94">
      <formula>H169&lt;0</formula>
    </cfRule>
  </conditionalFormatting>
  <conditionalFormatting sqref="Q8">
    <cfRule type="expression" dxfId="1845" priority="89">
      <formula>Q8&gt;0</formula>
    </cfRule>
    <cfRule type="expression" dxfId="1844" priority="90">
      <formula>Q8&lt;0</formula>
    </cfRule>
  </conditionalFormatting>
  <conditionalFormatting sqref="Q7">
    <cfRule type="expression" dxfId="1843" priority="91">
      <formula>Q7&gt;0</formula>
    </cfRule>
    <cfRule type="expression" dxfId="1842" priority="92">
      <formula>Q7&lt;0</formula>
    </cfRule>
  </conditionalFormatting>
  <conditionalFormatting sqref="F192">
    <cfRule type="expression" dxfId="1841" priority="85">
      <formula>F192&gt;0</formula>
    </cfRule>
    <cfRule type="expression" dxfId="1840" priority="86">
      <formula>F192&lt;0</formula>
    </cfRule>
  </conditionalFormatting>
  <conditionalFormatting sqref="F192">
    <cfRule type="expression" dxfId="1839" priority="87">
      <formula>F192&gt;0</formula>
    </cfRule>
    <cfRule type="expression" dxfId="1838" priority="88">
      <formula>F192&lt;0</formula>
    </cfRule>
  </conditionalFormatting>
  <conditionalFormatting sqref="H192">
    <cfRule type="expression" dxfId="1837" priority="83">
      <formula>H192&gt;0</formula>
    </cfRule>
    <cfRule type="expression" dxfId="1836" priority="84">
      <formula>H192&lt;0</formula>
    </cfRule>
  </conditionalFormatting>
  <conditionalFormatting sqref="F193">
    <cfRule type="expression" dxfId="1835" priority="79">
      <formula>F193&gt;0</formula>
    </cfRule>
    <cfRule type="expression" dxfId="1834" priority="80">
      <formula>F193&lt;0</formula>
    </cfRule>
  </conditionalFormatting>
  <conditionalFormatting sqref="F193">
    <cfRule type="expression" dxfId="1833" priority="81">
      <formula>F193&gt;0</formula>
    </cfRule>
    <cfRule type="expression" dxfId="1832" priority="82">
      <formula>F193&lt;0</formula>
    </cfRule>
  </conditionalFormatting>
  <conditionalFormatting sqref="H193">
    <cfRule type="expression" dxfId="1831" priority="77">
      <formula>H193&gt;0</formula>
    </cfRule>
    <cfRule type="expression" dxfId="1830" priority="78">
      <formula>H193&lt;0</formula>
    </cfRule>
  </conditionalFormatting>
  <conditionalFormatting sqref="F239:F240">
    <cfRule type="expression" dxfId="1829" priority="73">
      <formula>F239&gt;0</formula>
    </cfRule>
    <cfRule type="expression" dxfId="1828" priority="74">
      <formula>F239&lt;0</formula>
    </cfRule>
  </conditionalFormatting>
  <conditionalFormatting sqref="F239:F240">
    <cfRule type="expression" dxfId="1827" priority="75">
      <formula>F239&gt;0</formula>
    </cfRule>
    <cfRule type="expression" dxfId="1826" priority="76">
      <formula>F239&lt;0</formula>
    </cfRule>
  </conditionalFormatting>
  <conditionalFormatting sqref="H239:H240">
    <cfRule type="expression" dxfId="1825" priority="71">
      <formula>H239&gt;0</formula>
    </cfRule>
    <cfRule type="expression" dxfId="1824" priority="72">
      <formula>H239&lt;0</formula>
    </cfRule>
  </conditionalFormatting>
  <conditionalFormatting sqref="F64:F79">
    <cfRule type="expression" dxfId="1823" priority="69">
      <formula>F64&gt;0</formula>
    </cfRule>
    <cfRule type="expression" dxfId="1822" priority="70">
      <formula>F64&lt;0</formula>
    </cfRule>
  </conditionalFormatting>
  <conditionalFormatting sqref="H64:H79">
    <cfRule type="expression" dxfId="1821" priority="67">
      <formula>H64&gt;0</formula>
    </cfRule>
    <cfRule type="expression" dxfId="1820" priority="68">
      <formula>H64&lt;0</formula>
    </cfRule>
  </conditionalFormatting>
  <conditionalFormatting sqref="Q10">
    <cfRule type="expression" dxfId="1819" priority="65">
      <formula>Q10&gt;0</formula>
    </cfRule>
    <cfRule type="expression" dxfId="1818" priority="66">
      <formula>Q10&lt;0</formula>
    </cfRule>
  </conditionalFormatting>
  <conditionalFormatting sqref="J74:K74">
    <cfRule type="expression" dxfId="1817" priority="63">
      <formula>J74&gt;0</formula>
    </cfRule>
    <cfRule type="expression" dxfId="1816" priority="64">
      <formula>J74&lt;0</formula>
    </cfRule>
  </conditionalFormatting>
  <conditionalFormatting sqref="K75">
    <cfRule type="expression" dxfId="1815" priority="61">
      <formula>K75&gt;0</formula>
    </cfRule>
    <cfRule type="expression" dxfId="1814" priority="62">
      <formula>K75&lt;0</formula>
    </cfRule>
  </conditionalFormatting>
  <conditionalFormatting sqref="K76:K89">
    <cfRule type="expression" dxfId="1813" priority="59">
      <formula>K76&gt;0</formula>
    </cfRule>
    <cfRule type="expression" dxfId="1812" priority="60">
      <formula>K76&lt;0</formula>
    </cfRule>
  </conditionalFormatting>
  <conditionalFormatting sqref="F81:F89">
    <cfRule type="expression" dxfId="1811" priority="57">
      <formula>F81&gt;0</formula>
    </cfRule>
    <cfRule type="expression" dxfId="1810" priority="58">
      <formula>F81&lt;0</formula>
    </cfRule>
  </conditionalFormatting>
  <conditionalFormatting sqref="H81:H89">
    <cfRule type="expression" dxfId="1809" priority="55">
      <formula>H81&gt;0</formula>
    </cfRule>
    <cfRule type="expression" dxfId="1808" priority="56">
      <formula>H81&lt;0</formula>
    </cfRule>
  </conditionalFormatting>
  <conditionalFormatting sqref="R4">
    <cfRule type="expression" dxfId="1807" priority="53">
      <formula>R4&gt;0</formula>
    </cfRule>
    <cfRule type="expression" dxfId="1806" priority="54">
      <formula>R4&lt;0</formula>
    </cfRule>
  </conditionalFormatting>
  <conditionalFormatting sqref="Q9">
    <cfRule type="expression" dxfId="1805" priority="51">
      <formula>Q9&gt;0</formula>
    </cfRule>
    <cfRule type="expression" dxfId="1804" priority="52">
      <formula>Q9&lt;0</formula>
    </cfRule>
  </conditionalFormatting>
  <conditionalFormatting sqref="K90:K93">
    <cfRule type="expression" dxfId="1803" priority="49">
      <formula>K90&gt;0</formula>
    </cfRule>
    <cfRule type="expression" dxfId="1802" priority="50">
      <formula>K90&lt;0</formula>
    </cfRule>
  </conditionalFormatting>
  <conditionalFormatting sqref="F90:F113">
    <cfRule type="expression" dxfId="1801" priority="47">
      <formula>F90&gt;0</formula>
    </cfRule>
    <cfRule type="expression" dxfId="1800" priority="48">
      <formula>F90&lt;0</formula>
    </cfRule>
  </conditionalFormatting>
  <conditionalFormatting sqref="H90:H113">
    <cfRule type="expression" dxfId="1799" priority="45">
      <formula>H90&gt;0</formula>
    </cfRule>
    <cfRule type="expression" dxfId="1798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7" priority="41">
      <formula>F114&gt;0</formula>
    </cfRule>
    <cfRule type="expression" dxfId="1796" priority="42">
      <formula>F114&lt;0</formula>
    </cfRule>
  </conditionalFormatting>
  <conditionalFormatting sqref="H114:H138">
    <cfRule type="expression" dxfId="1795" priority="39">
      <formula>H114&gt;0</formula>
    </cfRule>
    <cfRule type="expression" dxfId="1794" priority="40">
      <formula>H114&lt;0</formula>
    </cfRule>
  </conditionalFormatting>
  <conditionalFormatting sqref="K129:K131">
    <cfRule type="expression" dxfId="1793" priority="37">
      <formula>K129&gt;0</formula>
    </cfRule>
    <cfRule type="expression" dxfId="1792" priority="38">
      <formula>K129&lt;0</formula>
    </cfRule>
  </conditionalFormatting>
  <conditionalFormatting sqref="K133:K135">
    <cfRule type="expression" dxfId="1791" priority="35">
      <formula>K133&gt;0</formula>
    </cfRule>
    <cfRule type="expression" dxfId="1790" priority="36">
      <formula>K133&lt;0</formula>
    </cfRule>
  </conditionalFormatting>
  <conditionalFormatting sqref="K140">
    <cfRule type="expression" dxfId="1789" priority="31">
      <formula>K140&gt;0</formula>
    </cfRule>
    <cfRule type="expression" dxfId="1788" priority="32">
      <formula>K140&lt;0</formula>
    </cfRule>
  </conditionalFormatting>
  <conditionalFormatting sqref="K136:K138">
    <cfRule type="expression" dxfId="1787" priority="29">
      <formula>K136&gt;0</formula>
    </cfRule>
    <cfRule type="expression" dxfId="1786" priority="30">
      <formula>K136&lt;0</formula>
    </cfRule>
  </conditionalFormatting>
  <conditionalFormatting sqref="K139">
    <cfRule type="expression" dxfId="1785" priority="23">
      <formula>K139&gt;0</formula>
    </cfRule>
    <cfRule type="expression" dxfId="1784" priority="24">
      <formula>K139&lt;0</formula>
    </cfRule>
  </conditionalFormatting>
  <conditionalFormatting sqref="H148:H149 F148:F149 K148:K149">
    <cfRule type="expression" dxfId="1783" priority="21">
      <formula>F148&gt;0</formula>
    </cfRule>
    <cfRule type="expression" dxfId="1782" priority="22">
      <formula>F148&lt;0</formula>
    </cfRule>
  </conditionalFormatting>
  <conditionalFormatting sqref="H143:H147 F143:F147 K143:K147">
    <cfRule type="expression" dxfId="1781" priority="19">
      <formula>F143&gt;0</formula>
    </cfRule>
    <cfRule type="expression" dxfId="1780" priority="20">
      <formula>F143&lt;0</formula>
    </cfRule>
  </conditionalFormatting>
  <conditionalFormatting sqref="F80">
    <cfRule type="expression" dxfId="1779" priority="17">
      <formula>F80&gt;0</formula>
    </cfRule>
    <cfRule type="expression" dxfId="1778" priority="18">
      <formula>F80&lt;0</formula>
    </cfRule>
  </conditionalFormatting>
  <conditionalFormatting sqref="H80">
    <cfRule type="expression" dxfId="1777" priority="15">
      <formula>H80&gt;0</formula>
    </cfRule>
    <cfRule type="expression" dxfId="1776" priority="16">
      <formula>H80&lt;0</formula>
    </cfRule>
  </conditionalFormatting>
  <conditionalFormatting sqref="F164:F165 H164:H165 K164:K165">
    <cfRule type="expression" dxfId="1775" priority="13">
      <formula>F164&gt;0</formula>
    </cfRule>
    <cfRule type="expression" dxfId="1774" priority="14">
      <formula>F164&lt;0</formula>
    </cfRule>
  </conditionalFormatting>
  <conditionalFormatting sqref="F162:F163 H162:H163 K162:K163">
    <cfRule type="expression" dxfId="1773" priority="11">
      <formula>F162&gt;0</formula>
    </cfRule>
    <cfRule type="expression" dxfId="1772" priority="12">
      <formula>F162&lt;0</formula>
    </cfRule>
  </conditionalFormatting>
  <conditionalFormatting sqref="F160:F161 H160:H161 K160:K161">
    <cfRule type="expression" dxfId="1771" priority="9">
      <formula>F160&gt;0</formula>
    </cfRule>
    <cfRule type="expression" dxfId="1770" priority="10">
      <formula>F160&lt;0</formula>
    </cfRule>
  </conditionalFormatting>
  <conditionalFormatting sqref="F158:F159 H158:H159 K158:K159">
    <cfRule type="expression" dxfId="1769" priority="7">
      <formula>F158&gt;0</formula>
    </cfRule>
    <cfRule type="expression" dxfId="1768" priority="8">
      <formula>F158&lt;0</formula>
    </cfRule>
  </conditionalFormatting>
  <conditionalFormatting sqref="F156:F157 H156:H157 K156:K157">
    <cfRule type="expression" dxfId="1767" priority="5">
      <formula>F156&gt;0</formula>
    </cfRule>
    <cfRule type="expression" dxfId="1766" priority="6">
      <formula>F156&lt;0</formula>
    </cfRule>
  </conditionalFormatting>
  <conditionalFormatting sqref="F154:F155 H154:H155 K154:K155">
    <cfRule type="expression" dxfId="1765" priority="3">
      <formula>F154&gt;0</formula>
    </cfRule>
    <cfRule type="expression" dxfId="1764" priority="4">
      <formula>F154&lt;0</formula>
    </cfRule>
  </conditionalFormatting>
  <conditionalFormatting sqref="F152:F153 H152:H153 K152:K153">
    <cfRule type="expression" dxfId="1763" priority="1">
      <formula>F152&gt;0</formula>
    </cfRule>
    <cfRule type="expression" dxfId="1762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1" priority="31">
      <formula>Q7&gt;0</formula>
    </cfRule>
    <cfRule type="expression" dxfId="1760" priority="32">
      <formula>Q7&lt;0</formula>
    </cfRule>
  </conditionalFormatting>
  <conditionalFormatting sqref="Q8">
    <cfRule type="expression" dxfId="1759" priority="29">
      <formula>Q8&gt;0</formula>
    </cfRule>
    <cfRule type="expression" dxfId="1758" priority="30">
      <formula>Q8&lt;0</formula>
    </cfRule>
  </conditionalFormatting>
  <conditionalFormatting sqref="F62:F65">
    <cfRule type="expression" dxfId="1757" priority="21">
      <formula>F62&gt;0</formula>
    </cfRule>
    <cfRule type="expression" dxfId="1756" priority="22">
      <formula>F62&lt;0</formula>
    </cfRule>
  </conditionalFormatting>
  <conditionalFormatting sqref="F66:F74 F78:F98 F102:F106">
    <cfRule type="expression" dxfId="1755" priority="17">
      <formula>F66&gt;0</formula>
    </cfRule>
    <cfRule type="expression" dxfId="1754" priority="18">
      <formula>F66&lt;0</formula>
    </cfRule>
  </conditionalFormatting>
  <conditionalFormatting sqref="F66:F74 F78:F98 F102:F106">
    <cfRule type="expression" dxfId="1753" priority="19">
      <formula>F66&gt;0</formula>
    </cfRule>
    <cfRule type="expression" dxfId="1752" priority="20">
      <formula>F66&lt;0</formula>
    </cfRule>
  </conditionalFormatting>
  <conditionalFormatting sqref="H62:H74 H78:H98 H102:H106">
    <cfRule type="expression" dxfId="1751" priority="15">
      <formula>H62&gt;0</formula>
    </cfRule>
    <cfRule type="expression" dxfId="1750" priority="16">
      <formula>H62&lt;0</formula>
    </cfRule>
  </conditionalFormatting>
  <conditionalFormatting sqref="F57:F61">
    <cfRule type="expression" dxfId="1749" priority="13">
      <formula>F57&gt;0</formula>
    </cfRule>
    <cfRule type="expression" dxfId="1748" priority="14">
      <formula>F57&lt;0</formula>
    </cfRule>
  </conditionalFormatting>
  <conditionalFormatting sqref="H57:H61">
    <cfRule type="expression" dxfId="1747" priority="11">
      <formula>H57&gt;0</formula>
    </cfRule>
    <cfRule type="expression" dxfId="1746" priority="12">
      <formula>H57&lt;0</formula>
    </cfRule>
  </conditionalFormatting>
  <conditionalFormatting sqref="F75:F77">
    <cfRule type="expression" dxfId="1745" priority="7">
      <formula>F75&gt;0</formula>
    </cfRule>
    <cfRule type="expression" dxfId="1744" priority="8">
      <formula>F75&lt;0</formula>
    </cfRule>
  </conditionalFormatting>
  <conditionalFormatting sqref="F75:F77">
    <cfRule type="expression" dxfId="1743" priority="9">
      <formula>F75&gt;0</formula>
    </cfRule>
    <cfRule type="expression" dxfId="1742" priority="10">
      <formula>F75&lt;0</formula>
    </cfRule>
  </conditionalFormatting>
  <conditionalFormatting sqref="H75:H77">
    <cfRule type="expression" dxfId="1741" priority="5">
      <formula>H75&gt;0</formula>
    </cfRule>
    <cfRule type="expression" dxfId="1740" priority="6">
      <formula>H75&lt;0</formula>
    </cfRule>
  </conditionalFormatting>
  <conditionalFormatting sqref="F22:F30">
    <cfRule type="expression" dxfId="1739" priority="3">
      <formula>F22&gt;0</formula>
    </cfRule>
    <cfRule type="expression" dxfId="1738" priority="4">
      <formula>F22&lt;0</formula>
    </cfRule>
  </conditionalFormatting>
  <conditionalFormatting sqref="F99:F101">
    <cfRule type="expression" dxfId="1737" priority="1">
      <formula>F99&gt;0</formula>
    </cfRule>
    <cfRule type="expression" dxfId="173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122.0399</v>
      </c>
      <c r="R4" s="475">
        <v>-4.3E-3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6101.9949999999999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262.77499999999964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107.99499999999989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1.8017183850517166E-2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134.24389000000002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133.02349100000001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131.80309200000002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130.58269300000001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129.36229400000002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128.14189500000001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126.921496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125.701097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124.480698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123.260299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122.0399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120.819501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119.599102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118.378703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117.158304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115.937905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114.717506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113.49710700000001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112.27670800000001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111.05630900000001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109.83591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5" priority="19">
      <formula>F25&gt;0</formula>
    </cfRule>
    <cfRule type="expression" dxfId="1734" priority="20">
      <formula>F25&lt;0</formula>
    </cfRule>
  </conditionalFormatting>
  <conditionalFormatting sqref="Q7">
    <cfRule type="expression" dxfId="1733" priority="17">
      <formula>Q7&gt;0</formula>
    </cfRule>
    <cfRule type="expression" dxfId="1732" priority="18">
      <formula>Q7&lt;0</formula>
    </cfRule>
  </conditionalFormatting>
  <conditionalFormatting sqref="Q8">
    <cfRule type="expression" dxfId="1731" priority="15">
      <formula>Q8&gt;0</formula>
    </cfRule>
    <cfRule type="expression" dxfId="1730" priority="16">
      <formula>Q8&lt;0</formula>
    </cfRule>
  </conditionalFormatting>
  <conditionalFormatting sqref="M74">
    <cfRule type="expression" dxfId="1729" priority="9">
      <formula>M74&gt;0</formula>
    </cfRule>
    <cfRule type="expression" dxfId="1728" priority="10">
      <formula>M74&lt;0</formula>
    </cfRule>
  </conditionalFormatting>
  <conditionalFormatting sqref="F113:F149 H113:H149">
    <cfRule type="expression" dxfId="1727" priority="7">
      <formula>F113&gt;0</formula>
    </cfRule>
    <cfRule type="expression" dxfId="1726" priority="8">
      <formula>F113&lt;0</formula>
    </cfRule>
  </conditionalFormatting>
  <conditionalFormatting sqref="F105:F112">
    <cfRule type="expression" dxfId="1725" priority="5">
      <formula>F105&gt;0</formula>
    </cfRule>
    <cfRule type="expression" dxfId="1724" priority="6">
      <formula>F105&lt;0</formula>
    </cfRule>
  </conditionalFormatting>
  <conditionalFormatting sqref="H105:H112">
    <cfRule type="expression" dxfId="1723" priority="3">
      <formula>H105&gt;0</formula>
    </cfRule>
    <cfRule type="expression" dxfId="1722" priority="4">
      <formula>H105&lt;0</formula>
    </cfRule>
  </conditionalFormatting>
  <conditionalFormatting sqref="Q10">
    <cfRule type="expression" dxfId="1721" priority="1">
      <formula>Q10&gt;0</formula>
    </cfRule>
    <cfRule type="expression" dxfId="172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C23-H23</f>
        <v>30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113.24833333333372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251.28</v>
      </c>
      <c r="R4" s="495">
        <v>2.0400000000000001E-2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7538.4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3397.4500000000116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4365.7199999999884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4140.949999999988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1.2188406010390069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25.661764705882355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276.40800000000002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273.89520000000005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271.38240000000002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268.86959999999999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266.35680000000002</v>
      </c>
    </row>
    <row r="22" spans="1:21" x14ac:dyDescent="0.25">
      <c r="O22" s="81">
        <v>1.05</v>
      </c>
      <c r="P22" s="81">
        <f t="shared" si="4"/>
        <v>263.84399999999999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295</v>
      </c>
      <c r="I23" s="18"/>
      <c r="J23" s="18"/>
      <c r="K23" s="18">
        <f>SUM(K2:K22)</f>
        <v>65116.149999999994</v>
      </c>
      <c r="L23" s="14"/>
      <c r="M23" s="18">
        <f>SUM(M2:M10)</f>
        <v>0</v>
      </c>
      <c r="O23" s="81">
        <v>1.04</v>
      </c>
      <c r="P23" s="81">
        <f t="shared" si="4"/>
        <v>261.33120000000002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258.8184</v>
      </c>
    </row>
    <row r="25" spans="1:21" x14ac:dyDescent="0.25">
      <c r="O25" s="81">
        <v>1.02</v>
      </c>
      <c r="P25" s="81">
        <f t="shared" si="4"/>
        <v>256.30560000000003</v>
      </c>
    </row>
    <row r="26" spans="1:21" x14ac:dyDescent="0.25">
      <c r="O26" s="81">
        <v>1.01</v>
      </c>
      <c r="P26" s="81">
        <f t="shared" si="4"/>
        <v>253.7928</v>
      </c>
    </row>
    <row r="27" spans="1:21" x14ac:dyDescent="0.25">
      <c r="O27" s="81">
        <v>1</v>
      </c>
      <c r="P27" s="81">
        <f t="shared" si="4"/>
        <v>251.28</v>
      </c>
    </row>
    <row r="28" spans="1:21" x14ac:dyDescent="0.25">
      <c r="O28" s="81">
        <v>0.99</v>
      </c>
      <c r="P28" s="81">
        <f t="shared" si="4"/>
        <v>248.7672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246.2544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243.74160000000001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241.22879999999998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238.71599999999998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236.20319999999998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233.69040000000001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231.17760000000001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228.66480000000001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226.15200000000002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5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5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>
        <v>30</v>
      </c>
      <c r="B65" s="184">
        <v>43271</v>
      </c>
      <c r="C65" s="10">
        <v>30</v>
      </c>
      <c r="D65" s="39">
        <v>113.2483</v>
      </c>
      <c r="E65" s="39">
        <v>251.28</v>
      </c>
      <c r="F65" s="39">
        <f t="shared" si="35"/>
        <v>4140.951</v>
      </c>
      <c r="G65" s="39">
        <f t="shared" si="38"/>
        <v>3397.4490000000001</v>
      </c>
      <c r="H65" s="222">
        <f>(E65-D65)/D65</f>
        <v>1.2188412541292011</v>
      </c>
      <c r="I65" s="39"/>
      <c r="J65" s="39">
        <v>4366</v>
      </c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9" priority="39">
      <formula>Q7&gt;0</formula>
    </cfRule>
    <cfRule type="expression" dxfId="1718" priority="40">
      <formula>Q7&lt;0</formula>
    </cfRule>
  </conditionalFormatting>
  <conditionalFormatting sqref="Q8">
    <cfRule type="expression" dxfId="1717" priority="37">
      <formula>Q8&gt;0</formula>
    </cfRule>
    <cfRule type="expression" dxfId="1716" priority="38">
      <formula>Q8&lt;0</formula>
    </cfRule>
  </conditionalFormatting>
  <conditionalFormatting sqref="F35:F54 F57:F69">
    <cfRule type="expression" dxfId="1715" priority="35">
      <formula>F35&gt;0</formula>
    </cfRule>
    <cfRule type="expression" dxfId="1714" priority="36">
      <formula>F35&lt;0</formula>
    </cfRule>
  </conditionalFormatting>
  <conditionalFormatting sqref="H35:H54 H57:H69">
    <cfRule type="expression" dxfId="1713" priority="33">
      <formula>H35&gt;0</formula>
    </cfRule>
    <cfRule type="expression" dxfId="1712" priority="34">
      <formula>H35&lt;0</formula>
    </cfRule>
  </conditionalFormatting>
  <conditionalFormatting sqref="Q10">
    <cfRule type="expression" dxfId="1711" priority="27">
      <formula>Q10&gt;0</formula>
    </cfRule>
    <cfRule type="expression" dxfId="1710" priority="28">
      <formula>Q10&lt;0</formula>
    </cfRule>
  </conditionalFormatting>
  <conditionalFormatting sqref="J30:J54 J57:J69">
    <cfRule type="expression" dxfId="1709" priority="25">
      <formula>J30&gt;0</formula>
    </cfRule>
    <cfRule type="expression" dxfId="1708" priority="26">
      <formula>J30&lt;0</formula>
    </cfRule>
  </conditionalFormatting>
  <conditionalFormatting sqref="K30:K43">
    <cfRule type="expression" dxfId="1707" priority="23">
      <formula>K30&gt;0</formula>
    </cfRule>
    <cfRule type="expression" dxfId="1706" priority="24">
      <formula>K30&lt;0</formula>
    </cfRule>
  </conditionalFormatting>
  <conditionalFormatting sqref="L30:L43">
    <cfRule type="expression" dxfId="1705" priority="21">
      <formula>L30&gt;0</formula>
    </cfRule>
    <cfRule type="expression" dxfId="1704" priority="22">
      <formula>L30&lt;0</formula>
    </cfRule>
  </conditionalFormatting>
  <conditionalFormatting sqref="F94:F115">
    <cfRule type="expression" dxfId="1703" priority="19">
      <formula>F94&gt;0</formula>
    </cfRule>
    <cfRule type="expression" dxfId="1702" priority="20">
      <formula>F94&lt;0</formula>
    </cfRule>
  </conditionalFormatting>
  <conditionalFormatting sqref="H94:H115">
    <cfRule type="expression" dxfId="1701" priority="17">
      <formula>H94&gt;0</formula>
    </cfRule>
    <cfRule type="expression" dxfId="1700" priority="18">
      <formula>H94&lt;0</formula>
    </cfRule>
  </conditionalFormatting>
  <conditionalFormatting sqref="J94:J107">
    <cfRule type="expression" dxfId="1699" priority="15">
      <formula>J94&gt;0</formula>
    </cfRule>
    <cfRule type="expression" dxfId="1698" priority="16">
      <formula>J94&lt;0</formula>
    </cfRule>
  </conditionalFormatting>
  <conditionalFormatting sqref="K94:K107">
    <cfRule type="expression" dxfId="1697" priority="13">
      <formula>K94&gt;0</formula>
    </cfRule>
    <cfRule type="expression" dxfId="1696" priority="14">
      <formula>K94&lt;0</formula>
    </cfRule>
  </conditionalFormatting>
  <conditionalFormatting sqref="L94:L107">
    <cfRule type="expression" dxfId="1695" priority="11">
      <formula>L94&gt;0</formula>
    </cfRule>
    <cfRule type="expression" dxfId="1694" priority="12">
      <formula>L94&lt;0</formula>
    </cfRule>
  </conditionalFormatting>
  <conditionalFormatting sqref="F30:F34">
    <cfRule type="expression" dxfId="1693" priority="9">
      <formula>F30&gt;0</formula>
    </cfRule>
    <cfRule type="expression" dxfId="1692" priority="10">
      <formula>F30&lt;0</formula>
    </cfRule>
  </conditionalFormatting>
  <conditionalFormatting sqref="H30:H34">
    <cfRule type="expression" dxfId="1691" priority="7">
      <formula>H30&gt;0</formula>
    </cfRule>
    <cfRule type="expression" dxfId="1690" priority="8">
      <formula>H30&lt;0</formula>
    </cfRule>
  </conditionalFormatting>
  <conditionalFormatting sqref="F55:F56">
    <cfRule type="expression" dxfId="1689" priority="5">
      <formula>F55&gt;0</formula>
    </cfRule>
    <cfRule type="expression" dxfId="1688" priority="6">
      <formula>F55&lt;0</formula>
    </cfRule>
  </conditionalFormatting>
  <conditionalFormatting sqref="H55:H56">
    <cfRule type="expression" dxfId="1687" priority="3">
      <formula>H55&gt;0</formula>
    </cfRule>
    <cfRule type="expression" dxfId="1686" priority="4">
      <formula>H55&lt;0</formula>
    </cfRule>
  </conditionalFormatting>
  <conditionalFormatting sqref="J55:J56">
    <cfRule type="expression" dxfId="1685" priority="1">
      <formula>J55&gt;0</formula>
    </cfRule>
    <cfRule type="expression" dxfId="168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3" priority="21">
      <formula>F47&gt;0</formula>
    </cfRule>
    <cfRule type="expression" dxfId="1682" priority="22">
      <formula>F47&lt;0</formula>
    </cfRule>
  </conditionalFormatting>
  <conditionalFormatting sqref="Q7">
    <cfRule type="expression" dxfId="1681" priority="19">
      <formula>Q7&gt;0</formula>
    </cfRule>
    <cfRule type="expression" dxfId="1680" priority="20">
      <formula>Q7&lt;0</formula>
    </cfRule>
  </conditionalFormatting>
  <conditionalFormatting sqref="Q8">
    <cfRule type="expression" dxfId="1679" priority="17">
      <formula>Q8&gt;0</formula>
    </cfRule>
    <cfRule type="expression" dxfId="1678" priority="18">
      <formula>Q8&lt;0</formula>
    </cfRule>
  </conditionalFormatting>
  <conditionalFormatting sqref="F25:F46">
    <cfRule type="expression" dxfId="1677" priority="15">
      <formula>F25&gt;0</formula>
    </cfRule>
    <cfRule type="expression" dxfId="1676" priority="16">
      <formula>F25&lt;0</formula>
    </cfRule>
  </conditionalFormatting>
  <conditionalFormatting sqref="H25:H46">
    <cfRule type="expression" dxfId="1675" priority="13">
      <formula>H25&gt;0</formula>
    </cfRule>
    <cfRule type="expression" dxfId="1674" priority="14">
      <formula>H25&lt;0</formula>
    </cfRule>
  </conditionalFormatting>
  <conditionalFormatting sqref="F89:F110">
    <cfRule type="expression" dxfId="1673" priority="11">
      <formula>F89&gt;0</formula>
    </cfRule>
    <cfRule type="expression" dxfId="1672" priority="12">
      <formula>F89&lt;0</formula>
    </cfRule>
  </conditionalFormatting>
  <conditionalFormatting sqref="H89:H110">
    <cfRule type="expression" dxfId="1671" priority="9">
      <formula>H89&gt;0</formula>
    </cfRule>
    <cfRule type="expression" dxfId="1670" priority="10">
      <formula>H89&lt;0</formula>
    </cfRule>
  </conditionalFormatting>
  <conditionalFormatting sqref="Q10">
    <cfRule type="expression" dxfId="1669" priority="7">
      <formula>Q10&gt;0</formula>
    </cfRule>
    <cfRule type="expression" dxfId="1668" priority="8">
      <formula>Q10&lt;0</formula>
    </cfRule>
  </conditionalFormatting>
  <conditionalFormatting sqref="J25:J38">
    <cfRule type="expression" dxfId="1667" priority="5">
      <formula>J25&gt;0</formula>
    </cfRule>
    <cfRule type="expression" dxfId="1666" priority="6">
      <formula>J25&lt;0</formula>
    </cfRule>
  </conditionalFormatting>
  <conditionalFormatting sqref="K25:K38">
    <cfRule type="expression" dxfId="1665" priority="3">
      <formula>K25&gt;0</formula>
    </cfRule>
    <cfRule type="expression" dxfId="16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3" priority="25">
      <formula>F7&gt;0</formula>
    </cfRule>
    <cfRule type="expression" dxfId="1662" priority="26">
      <formula>F7&lt;0</formula>
    </cfRule>
  </conditionalFormatting>
  <conditionalFormatting sqref="Q8">
    <cfRule type="expression" dxfId="1661" priority="23">
      <formula>Q8&gt;0</formula>
    </cfRule>
    <cfRule type="expression" dxfId="1660" priority="24">
      <formula>Q8&lt;0</formula>
    </cfRule>
  </conditionalFormatting>
  <conditionalFormatting sqref="F93:F114">
    <cfRule type="expression" dxfId="1659" priority="17">
      <formula>F93&gt;0</formula>
    </cfRule>
    <cfRule type="expression" dxfId="1658" priority="18">
      <formula>F93&lt;0</formula>
    </cfRule>
  </conditionalFormatting>
  <conditionalFormatting sqref="H93:H114">
    <cfRule type="expression" dxfId="1657" priority="15">
      <formula>H93&gt;0</formula>
    </cfRule>
    <cfRule type="expression" dxfId="1656" priority="16">
      <formula>H93&lt;0</formula>
    </cfRule>
  </conditionalFormatting>
  <conditionalFormatting sqref="Q10">
    <cfRule type="expression" dxfId="1655" priority="13">
      <formula>Q10&gt;0</formula>
    </cfRule>
    <cfRule type="expression" dxfId="1654" priority="14">
      <formula>Q10&lt;0</formula>
    </cfRule>
  </conditionalFormatting>
  <conditionalFormatting sqref="J25:J38">
    <cfRule type="expression" dxfId="1653" priority="11">
      <formula>J25&gt;0</formula>
    </cfRule>
    <cfRule type="expression" dxfId="1652" priority="12">
      <formula>J25&lt;0</formula>
    </cfRule>
  </conditionalFormatting>
  <conditionalFormatting sqref="K25:K38">
    <cfRule type="expression" dxfId="1651" priority="9">
      <formula>K25&gt;0</formula>
    </cfRule>
    <cfRule type="expression" dxfId="1650" priority="10">
      <formula>K25&lt;0</formula>
    </cfRule>
  </conditionalFormatting>
  <conditionalFormatting sqref="L25:L34">
    <cfRule type="expression" dxfId="1649" priority="7">
      <formula>L25&gt;0</formula>
    </cfRule>
    <cfRule type="expression" dxfId="1648" priority="8">
      <formula>L25&lt;0</formula>
    </cfRule>
  </conditionalFormatting>
  <conditionalFormatting sqref="J43">
    <cfRule type="expression" dxfId="1647" priority="5">
      <formula>J43&gt;0</formula>
    </cfRule>
    <cfRule type="expression" dxfId="1646" priority="6">
      <formula>J43&lt;0</formula>
    </cfRule>
  </conditionalFormatting>
  <conditionalFormatting sqref="M25:M34">
    <cfRule type="expression" dxfId="1645" priority="3">
      <formula>M25&gt;0</formula>
    </cfRule>
    <cfRule type="expression" dxfId="1644" priority="4">
      <formula>M25&lt;0</formula>
    </cfRule>
  </conditionalFormatting>
  <conditionalFormatting sqref="H61:H64 F61:F64">
    <cfRule type="expression" dxfId="1643" priority="1">
      <formula>F61&gt;0</formula>
    </cfRule>
    <cfRule type="expression" dxfId="16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33.39</v>
      </c>
      <c r="R4" s="495">
        <v>1.77E-2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8347.5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227.36999999999898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227.36999999999898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2.8000783238691863E-2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13.356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1144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7840</v>
      </c>
      <c r="G19" s="343"/>
      <c r="H19" s="343">
        <f>SumByColor($A$19,H2:H17)</f>
        <v>250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36.729000000000006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36.395100000000006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36.061199999999999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35.7273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35.3934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35.0595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34.7256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34.3917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34.0578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33.7239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33.39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7" si="15">C34*(E34-D34)</f>
        <v>-315.00000000000125</v>
      </c>
      <c r="G34" s="39">
        <f t="shared" ref="G34:G37" si="16">D34*C34</f>
        <v>9939</v>
      </c>
      <c r="H34" s="222">
        <f t="shared" ref="H34:H37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33.056100000000001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1139</v>
      </c>
      <c r="J35" s="39"/>
      <c r="K35" s="39">
        <v>13.53</v>
      </c>
      <c r="L35" s="155"/>
      <c r="O35" s="81">
        <v>0.98</v>
      </c>
      <c r="P35" s="81">
        <f t="shared" si="2"/>
        <v>32.722200000000001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1139</v>
      </c>
      <c r="J36" s="39"/>
      <c r="K36" s="39">
        <v>13.03</v>
      </c>
      <c r="L36" s="39"/>
      <c r="O36" s="81">
        <v>0.97</v>
      </c>
      <c r="P36" s="81">
        <f t="shared" si="2"/>
        <v>32.388300000000001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32.054400000000001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31.720499999999998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31.386599999999998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31.052700000000002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30.718800000000002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30.384900000000002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30.051000000000002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1" priority="33">
      <formula>F47&gt;0</formula>
    </cfRule>
    <cfRule type="expression" dxfId="1640" priority="34">
      <formula>F47&lt;0</formula>
    </cfRule>
  </conditionalFormatting>
  <conditionalFormatting sqref="Q7">
    <cfRule type="expression" dxfId="1639" priority="31">
      <formula>Q7&gt;0</formula>
    </cfRule>
    <cfRule type="expression" dxfId="1638" priority="32">
      <formula>Q7&lt;0</formula>
    </cfRule>
  </conditionalFormatting>
  <conditionalFormatting sqref="Q8">
    <cfRule type="expression" dxfId="1637" priority="29">
      <formula>Q8&gt;0</formula>
    </cfRule>
    <cfRule type="expression" dxfId="1636" priority="30">
      <formula>Q8&lt;0</formula>
    </cfRule>
  </conditionalFormatting>
  <conditionalFormatting sqref="F30:F46">
    <cfRule type="expression" dxfId="1635" priority="27">
      <formula>F30&gt;0</formula>
    </cfRule>
    <cfRule type="expression" dxfId="1634" priority="28">
      <formula>F30&lt;0</formula>
    </cfRule>
  </conditionalFormatting>
  <conditionalFormatting sqref="H30:H46">
    <cfRule type="expression" dxfId="1633" priority="25">
      <formula>H30&gt;0</formula>
    </cfRule>
    <cfRule type="expression" dxfId="1632" priority="26">
      <formula>H30&lt;0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3 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8">
    <cfRule type="expression" dxfId="1625" priority="17">
      <formula>L25&gt;0</formula>
    </cfRule>
    <cfRule type="expression" dxfId="1624" priority="18">
      <formula>L25&lt;0</formula>
    </cfRule>
  </conditionalFormatting>
  <conditionalFormatting sqref="F89:F110">
    <cfRule type="expression" dxfId="1623" priority="15">
      <formula>F89&gt;0</formula>
    </cfRule>
    <cfRule type="expression" dxfId="1622" priority="16">
      <formula>F89&lt;0</formula>
    </cfRule>
  </conditionalFormatting>
  <conditionalFormatting sqref="H89:H110">
    <cfRule type="expression" dxfId="1621" priority="13">
      <formula>H89&gt;0</formula>
    </cfRule>
    <cfRule type="expression" dxfId="1620" priority="14">
      <formula>H89&lt;0</formula>
    </cfRule>
  </conditionalFormatting>
  <conditionalFormatting sqref="J89:J102">
    <cfRule type="expression" dxfId="1619" priority="11">
      <formula>J89&gt;0</formula>
    </cfRule>
    <cfRule type="expression" dxfId="1618" priority="12">
      <formula>J89&lt;0</formula>
    </cfRule>
  </conditionalFormatting>
  <conditionalFormatting sqref="K89:K102">
    <cfRule type="expression" dxfId="1617" priority="9">
      <formula>K89&gt;0</formula>
    </cfRule>
    <cfRule type="expression" dxfId="1616" priority="10">
      <formula>K89&lt;0</formula>
    </cfRule>
  </conditionalFormatting>
  <conditionalFormatting sqref="L89:L102">
    <cfRule type="expression" dxfId="1615" priority="7">
      <formula>L89&gt;0</formula>
    </cfRule>
    <cfRule type="expression" dxfId="1614" priority="8">
      <formula>L89&lt;0</formula>
    </cfRule>
  </conditionalFormatting>
  <conditionalFormatting sqref="F25:F29">
    <cfRule type="expression" dxfId="1613" priority="5">
      <formula>F25&gt;0</formula>
    </cfRule>
    <cfRule type="expression" dxfId="1612" priority="6">
      <formula>F25&lt;0</formula>
    </cfRule>
  </conditionalFormatting>
  <conditionalFormatting sqref="H25:H29">
    <cfRule type="expression" dxfId="1611" priority="3">
      <formula>H25&gt;0</formula>
    </cfRule>
    <cfRule type="expression" dxfId="1610" priority="4">
      <formula>H25&lt;0</formula>
    </cfRule>
  </conditionalFormatting>
  <conditionalFormatting sqref="F29">
    <cfRule type="expression" dxfId="1609" priority="1">
      <formula>F29&gt;0</formula>
    </cfRule>
    <cfRule type="expression" dxfId="16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7" priority="31">
      <formula>F47&gt;0</formula>
    </cfRule>
    <cfRule type="expression" dxfId="1606" priority="32">
      <formula>F47&lt;0</formula>
    </cfRule>
  </conditionalFormatting>
  <conditionalFormatting sqref="Q7">
    <cfRule type="expression" dxfId="1605" priority="29">
      <formula>Q7&gt;0</formula>
    </cfRule>
    <cfRule type="expression" dxfId="1604" priority="30">
      <formula>Q7&lt;0</formula>
    </cfRule>
  </conditionalFormatting>
  <conditionalFormatting sqref="Q8">
    <cfRule type="expression" dxfId="1603" priority="27">
      <formula>Q8&gt;0</formula>
    </cfRule>
    <cfRule type="expression" dxfId="1602" priority="28">
      <formula>Q8&lt;0</formula>
    </cfRule>
  </conditionalFormatting>
  <conditionalFormatting sqref="F30:F46">
    <cfRule type="expression" dxfId="1601" priority="25">
      <formula>F30&gt;0</formula>
    </cfRule>
    <cfRule type="expression" dxfId="1600" priority="26">
      <formula>F30&lt;0</formula>
    </cfRule>
  </conditionalFormatting>
  <conditionalFormatting sqref="H30:H46">
    <cfRule type="expression" dxfId="1599" priority="23">
      <formula>H30&gt;0</formula>
    </cfRule>
    <cfRule type="expression" dxfId="1598" priority="24">
      <formula>H30&lt;0</formula>
    </cfRule>
  </conditionalFormatting>
  <conditionalFormatting sqref="Q10">
    <cfRule type="expression" dxfId="1597" priority="21">
      <formula>Q10&gt;0</formula>
    </cfRule>
    <cfRule type="expression" dxfId="1596" priority="22">
      <formula>Q10&lt;0</formula>
    </cfRule>
  </conditionalFormatting>
  <conditionalFormatting sqref="J25:J38">
    <cfRule type="expression" dxfId="1595" priority="19">
      <formula>J25&gt;0</formula>
    </cfRule>
    <cfRule type="expression" dxfId="1594" priority="20">
      <formula>J25&lt;0</formula>
    </cfRule>
  </conditionalFormatting>
  <conditionalFormatting sqref="K25:K38">
    <cfRule type="expression" dxfId="1593" priority="17">
      <formula>K25&gt;0</formula>
    </cfRule>
    <cfRule type="expression" dxfId="1592" priority="18">
      <formula>K25&lt;0</formula>
    </cfRule>
  </conditionalFormatting>
  <conditionalFormatting sqref="L25:L38">
    <cfRule type="expression" dxfId="1591" priority="15">
      <formula>L25&gt;0</formula>
    </cfRule>
    <cfRule type="expression" dxfId="1590" priority="16">
      <formula>L25&lt;0</formula>
    </cfRule>
  </conditionalFormatting>
  <conditionalFormatting sqref="F89:F110">
    <cfRule type="expression" dxfId="1589" priority="13">
      <formula>F89&gt;0</formula>
    </cfRule>
    <cfRule type="expression" dxfId="1588" priority="14">
      <formula>F89&lt;0</formula>
    </cfRule>
  </conditionalFormatting>
  <conditionalFormatting sqref="H89:H110">
    <cfRule type="expression" dxfId="1587" priority="11">
      <formula>H89&gt;0</formula>
    </cfRule>
    <cfRule type="expression" dxfId="1586" priority="12">
      <formula>H89&lt;0</formula>
    </cfRule>
  </conditionalFormatting>
  <conditionalFormatting sqref="J89:J102">
    <cfRule type="expression" dxfId="1585" priority="9">
      <formula>J89&gt;0</formula>
    </cfRule>
    <cfRule type="expression" dxfId="1584" priority="10">
      <formula>J89&lt;0</formula>
    </cfRule>
  </conditionalFormatting>
  <conditionalFormatting sqref="K89:K102">
    <cfRule type="expression" dxfId="1583" priority="7">
      <formula>K89&gt;0</formula>
    </cfRule>
    <cfRule type="expression" dxfId="1582" priority="8">
      <formula>K89&lt;0</formula>
    </cfRule>
  </conditionalFormatting>
  <conditionalFormatting sqref="L89:L102">
    <cfRule type="expression" dxfId="1581" priority="5">
      <formula>L89&gt;0</formula>
    </cfRule>
    <cfRule type="expression" dxfId="1580" priority="6">
      <formula>L89&lt;0</formula>
    </cfRule>
  </conditionalFormatting>
  <conditionalFormatting sqref="F25:F29">
    <cfRule type="expression" dxfId="1579" priority="3">
      <formula>F25&gt;0</formula>
    </cfRule>
    <cfRule type="expression" dxfId="1578" priority="4">
      <formula>F25&lt;0</formula>
    </cfRule>
  </conditionalFormatting>
  <conditionalFormatting sqref="H25:H29">
    <cfRule type="expression" dxfId="1577" priority="1">
      <formula>H25&gt;0</formula>
    </cfRule>
    <cfRule type="expression" dxfId="15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56.75</v>
      </c>
      <c r="R4" s="495">
        <v>-6.9999999999999999E-4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8512.5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-463.5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-463.5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-5.1637700534759357E-2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4.6519823788546258E-2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1143</v>
      </c>
    </row>
    <row r="13" spans="1:21" x14ac:dyDescent="0.25">
      <c r="H13" s="70"/>
      <c r="O13" s="11" t="s">
        <v>975</v>
      </c>
      <c r="Q13">
        <f>Q4/(3.9+4.03)*2</f>
        <v>14.312736443883985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62.425000000000004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61.857500000000002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61.290000000000006</v>
      </c>
    </row>
    <row r="20" spans="1:16" x14ac:dyDescent="0.25">
      <c r="O20" s="81">
        <v>1.07</v>
      </c>
      <c r="P20" s="81">
        <f t="shared" si="1"/>
        <v>60.722500000000004</v>
      </c>
    </row>
    <row r="21" spans="1:16" x14ac:dyDescent="0.25">
      <c r="O21" s="81">
        <v>1.06</v>
      </c>
      <c r="P21" s="81">
        <f t="shared" si="1"/>
        <v>60.155000000000001</v>
      </c>
    </row>
    <row r="22" spans="1:16" x14ac:dyDescent="0.25">
      <c r="O22" s="81">
        <v>1.05</v>
      </c>
      <c r="P22" s="81">
        <f t="shared" si="1"/>
        <v>59.587500000000006</v>
      </c>
    </row>
    <row r="23" spans="1:16" x14ac:dyDescent="0.25">
      <c r="O23" s="81">
        <v>1.04</v>
      </c>
      <c r="P23" s="81">
        <f t="shared" si="1"/>
        <v>59.02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58.452500000000001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57.884999999999998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57.317500000000003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56.75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56.182499999999997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55.615000000000002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55.047499999999999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54.48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53.912499999999994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53.344999999999999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52.777500000000003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52.21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51.642499999999998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51.075000000000003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5" priority="35">
      <formula>F47&gt;0</formula>
    </cfRule>
    <cfRule type="expression" dxfId="1574" priority="36">
      <formula>F47&lt;0</formula>
    </cfRule>
  </conditionalFormatting>
  <conditionalFormatting sqref="Q7">
    <cfRule type="expression" dxfId="1573" priority="33">
      <formula>Q7&gt;0</formula>
    </cfRule>
    <cfRule type="expression" dxfId="1572" priority="34">
      <formula>Q7&lt;0</formula>
    </cfRule>
  </conditionalFormatting>
  <conditionalFormatting sqref="Q8">
    <cfRule type="expression" dxfId="1571" priority="31">
      <formula>Q8&gt;0</formula>
    </cfRule>
    <cfRule type="expression" dxfId="1570" priority="32">
      <formula>Q8&lt;0</formula>
    </cfRule>
  </conditionalFormatting>
  <conditionalFormatting sqref="F30:F46">
    <cfRule type="expression" dxfId="1569" priority="29">
      <formula>F30&gt;0</formula>
    </cfRule>
    <cfRule type="expression" dxfId="1568" priority="30">
      <formula>F30&lt;0</formula>
    </cfRule>
  </conditionalFormatting>
  <conditionalFormatting sqref="H30:H46">
    <cfRule type="expression" dxfId="1567" priority="27">
      <formula>H30&gt;0</formula>
    </cfRule>
    <cfRule type="expression" dxfId="1566" priority="28">
      <formula>H30&lt;0</formula>
    </cfRule>
  </conditionalFormatting>
  <conditionalFormatting sqref="Q10">
    <cfRule type="expression" dxfId="1565" priority="25">
      <formula>Q10&gt;0</formula>
    </cfRule>
    <cfRule type="expression" dxfId="1564" priority="26">
      <formula>Q10&lt;0</formula>
    </cfRule>
  </conditionalFormatting>
  <conditionalFormatting sqref="J25:J38">
    <cfRule type="expression" dxfId="1563" priority="23">
      <formula>J25&gt;0</formula>
    </cfRule>
    <cfRule type="expression" dxfId="1562" priority="24">
      <formula>J25&lt;0</formula>
    </cfRule>
  </conditionalFormatting>
  <conditionalFormatting sqref="K25:K38">
    <cfRule type="expression" dxfId="1561" priority="21">
      <formula>K25&gt;0</formula>
    </cfRule>
    <cfRule type="expression" dxfId="1560" priority="22">
      <formula>K25&lt;0</formula>
    </cfRule>
  </conditionalFormatting>
  <conditionalFormatting sqref="L25 L38">
    <cfRule type="expression" dxfId="1559" priority="19">
      <formula>L25&gt;0</formula>
    </cfRule>
    <cfRule type="expression" dxfId="1558" priority="20">
      <formula>L25&lt;0</formula>
    </cfRule>
  </conditionalFormatting>
  <conditionalFormatting sqref="F89:F110">
    <cfRule type="expression" dxfId="1557" priority="17">
      <formula>F89&gt;0</formula>
    </cfRule>
    <cfRule type="expression" dxfId="1556" priority="18">
      <formula>F89&lt;0</formula>
    </cfRule>
  </conditionalFormatting>
  <conditionalFormatting sqref="H89:H110">
    <cfRule type="expression" dxfId="1555" priority="15">
      <formula>H89&gt;0</formula>
    </cfRule>
    <cfRule type="expression" dxfId="1554" priority="16">
      <formula>H89&lt;0</formula>
    </cfRule>
  </conditionalFormatting>
  <conditionalFormatting sqref="J89:J102">
    <cfRule type="expression" dxfId="1553" priority="13">
      <formula>J89&gt;0</formula>
    </cfRule>
    <cfRule type="expression" dxfId="1552" priority="14">
      <formula>J89&lt;0</formula>
    </cfRule>
  </conditionalFormatting>
  <conditionalFormatting sqref="K89:K102">
    <cfRule type="expression" dxfId="1551" priority="11">
      <formula>K89&gt;0</formula>
    </cfRule>
    <cfRule type="expression" dxfId="1550" priority="12">
      <formula>K89&lt;0</formula>
    </cfRule>
  </conditionalFormatting>
  <conditionalFormatting sqref="L89:L102">
    <cfRule type="expression" dxfId="1549" priority="9">
      <formula>L89&gt;0</formula>
    </cfRule>
    <cfRule type="expression" dxfId="1548" priority="10">
      <formula>L89&lt;0</formula>
    </cfRule>
  </conditionalFormatting>
  <conditionalFormatting sqref="F25 F29">
    <cfRule type="expression" dxfId="1547" priority="7">
      <formula>F25&gt;0</formula>
    </cfRule>
    <cfRule type="expression" dxfId="1546" priority="8">
      <formula>F25&lt;0</formula>
    </cfRule>
  </conditionalFormatting>
  <conditionalFormatting sqref="H25 H29">
    <cfRule type="expression" dxfId="1545" priority="5">
      <formula>H25&gt;0</formula>
    </cfRule>
    <cfRule type="expression" dxfId="1544" priority="6">
      <formula>H25&lt;0</formula>
    </cfRule>
  </conditionalFormatting>
  <conditionalFormatting sqref="F26:F28">
    <cfRule type="expression" dxfId="1543" priority="3">
      <formula>F26&gt;0</formula>
    </cfRule>
    <cfRule type="expression" dxfId="1542" priority="4">
      <formula>F26&lt;0</formula>
    </cfRule>
  </conditionalFormatting>
  <conditionalFormatting sqref="H26:H28">
    <cfRule type="expression" dxfId="1541" priority="1">
      <formula>H26&gt;0</formula>
    </cfRule>
    <cfRule type="expression" dxfId="154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</v>
      </c>
      <c r="R4" s="495">
        <v>-1.2E-2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-21.159999999999854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-21.159999999999854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-6.5690620770156886E-3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3.125E-2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9.2219020172910664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1134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35.200000000000003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34.880000000000003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34.56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34.24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33.92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33.28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32.96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32.64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32.32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31.68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31.36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30.72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30.08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29.76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29.44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29.12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9" priority="31">
      <formula>F47&gt;0</formula>
    </cfRule>
    <cfRule type="expression" dxfId="1538" priority="32">
      <formula>F47&lt;0</formula>
    </cfRule>
  </conditionalFormatting>
  <conditionalFormatting sqref="Q7">
    <cfRule type="expression" dxfId="1537" priority="29">
      <formula>Q7&gt;0</formula>
    </cfRule>
    <cfRule type="expression" dxfId="1536" priority="30">
      <formula>Q7&lt;0</formula>
    </cfRule>
  </conditionalFormatting>
  <conditionalFormatting sqref="Q8">
    <cfRule type="expression" dxfId="1535" priority="27">
      <formula>Q8&gt;0</formula>
    </cfRule>
    <cfRule type="expression" dxfId="1534" priority="28">
      <formula>Q8&lt;0</formula>
    </cfRule>
  </conditionalFormatting>
  <conditionalFormatting sqref="F30:F46">
    <cfRule type="expression" dxfId="1533" priority="25">
      <formula>F30&gt;0</formula>
    </cfRule>
    <cfRule type="expression" dxfId="1532" priority="26">
      <formula>F30&lt;0</formula>
    </cfRule>
  </conditionalFormatting>
  <conditionalFormatting sqref="H30:H46">
    <cfRule type="expression" dxfId="1531" priority="23">
      <formula>H30&gt;0</formula>
    </cfRule>
    <cfRule type="expression" dxfId="1530" priority="24">
      <formula>H30&lt;0</formula>
    </cfRule>
  </conditionalFormatting>
  <conditionalFormatting sqref="Q10">
    <cfRule type="expression" dxfId="1529" priority="21">
      <formula>Q10&gt;0</formula>
    </cfRule>
    <cfRule type="expression" dxfId="1528" priority="22">
      <formula>Q10&lt;0</formula>
    </cfRule>
  </conditionalFormatting>
  <conditionalFormatting sqref="J25:J38">
    <cfRule type="expression" dxfId="1527" priority="19">
      <formula>J25&gt;0</formula>
    </cfRule>
    <cfRule type="expression" dxfId="1526" priority="20">
      <formula>J25&lt;0</formula>
    </cfRule>
  </conditionalFormatting>
  <conditionalFormatting sqref="K25:K38">
    <cfRule type="expression" dxfId="1525" priority="17">
      <formula>K25&gt;0</formula>
    </cfRule>
    <cfRule type="expression" dxfId="1524" priority="18">
      <formula>K25&lt;0</formula>
    </cfRule>
  </conditionalFormatting>
  <conditionalFormatting sqref="L25:L38">
    <cfRule type="expression" dxfId="1523" priority="15">
      <formula>L25&gt;0</formula>
    </cfRule>
    <cfRule type="expression" dxfId="1522" priority="16">
      <formula>L25&lt;0</formula>
    </cfRule>
  </conditionalFormatting>
  <conditionalFormatting sqref="F89:F110">
    <cfRule type="expression" dxfId="1521" priority="13">
      <formula>F89&gt;0</formula>
    </cfRule>
    <cfRule type="expression" dxfId="1520" priority="14">
      <formula>F89&lt;0</formula>
    </cfRule>
  </conditionalFormatting>
  <conditionalFormatting sqref="H89:H110">
    <cfRule type="expression" dxfId="1519" priority="11">
      <formula>H89&gt;0</formula>
    </cfRule>
    <cfRule type="expression" dxfId="1518" priority="12">
      <formula>H89&lt;0</formula>
    </cfRule>
  </conditionalFormatting>
  <conditionalFormatting sqref="J89:J102">
    <cfRule type="expression" dxfId="1517" priority="9">
      <formula>J89&gt;0</formula>
    </cfRule>
    <cfRule type="expression" dxfId="1516" priority="10">
      <formula>J89&lt;0</formula>
    </cfRule>
  </conditionalFormatting>
  <conditionalFormatting sqref="K89:K102">
    <cfRule type="expression" dxfId="1515" priority="7">
      <formula>K89&gt;0</formula>
    </cfRule>
    <cfRule type="expression" dxfId="1514" priority="8">
      <formula>K89&lt;0</formula>
    </cfRule>
  </conditionalFormatting>
  <conditionalFormatting sqref="L89:L102">
    <cfRule type="expression" dxfId="1513" priority="5">
      <formula>L89&gt;0</formula>
    </cfRule>
    <cfRule type="expression" dxfId="1512" priority="6">
      <formula>L89&lt;0</formula>
    </cfRule>
  </conditionalFormatting>
  <conditionalFormatting sqref="F25:F29">
    <cfRule type="expression" dxfId="1511" priority="3">
      <formula>F25&gt;0</formula>
    </cfRule>
    <cfRule type="expression" dxfId="1510" priority="4">
      <formula>F25&lt;0</formula>
    </cfRule>
  </conditionalFormatting>
  <conditionalFormatting sqref="H25:H29">
    <cfRule type="expression" dxfId="1509" priority="1">
      <formula>H25&gt;0</formula>
    </cfRule>
    <cfRule type="expression" dxfId="15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207.97989999999999</v>
      </c>
      <c r="R4" s="495">
        <v>2.2000000000000001E-3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4159.598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1442.8280000000009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1299.7980000000007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0.45450660885376637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2.404078471044558E-3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30.317769679300287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228.77789000000001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226.69809100000001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224.618292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222.53849299999999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220.45869400000001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218.378895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216.29909599999999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214.21929699999998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212.139498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210.05969899999999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207.97989999999999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205.90010099999998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203.82030199999997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201.74050299999999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199.66070399999998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197.58090499999997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195.50110599999996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193.42130699999998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191.341508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189.261709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187.18190999999999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7" priority="24">
      <formula>F47&gt;0</formula>
    </cfRule>
    <cfRule type="expression" dxfId="1506" priority="25">
      <formula>F47&lt;0</formula>
    </cfRule>
  </conditionalFormatting>
  <conditionalFormatting sqref="Q7">
    <cfRule type="expression" dxfId="1505" priority="22">
      <formula>Q7&gt;0</formula>
    </cfRule>
    <cfRule type="expression" dxfId="1504" priority="23">
      <formula>Q7&lt;0</formula>
    </cfRule>
  </conditionalFormatting>
  <conditionalFormatting sqref="Q8">
    <cfRule type="expression" dxfId="1503" priority="20">
      <formula>Q8&gt;0</formula>
    </cfRule>
    <cfRule type="expression" dxfId="1502" priority="21">
      <formula>Q8&lt;0</formula>
    </cfRule>
  </conditionalFormatting>
  <conditionalFormatting sqref="F25:F46">
    <cfRule type="expression" dxfId="1501" priority="18">
      <formula>F25&gt;0</formula>
    </cfRule>
    <cfRule type="expression" dxfId="1500" priority="19">
      <formula>F25&lt;0</formula>
    </cfRule>
  </conditionalFormatting>
  <conditionalFormatting sqref="H25:H46">
    <cfRule type="expression" dxfId="1499" priority="16">
      <formula>H25&gt;0</formula>
    </cfRule>
    <cfRule type="expression" dxfId="1498" priority="17">
      <formula>H25&lt;0</formula>
    </cfRule>
  </conditionalFormatting>
  <conditionalFormatting sqref="F89:F110">
    <cfRule type="expression" dxfId="1497" priority="14">
      <formula>F89&gt;0</formula>
    </cfRule>
    <cfRule type="expression" dxfId="1496" priority="15">
      <formula>F89&lt;0</formula>
    </cfRule>
  </conditionalFormatting>
  <conditionalFormatting sqref="H89:H110">
    <cfRule type="expression" dxfId="1495" priority="12">
      <formula>H89&gt;0</formula>
    </cfRule>
    <cfRule type="expression" dxfId="1494" priority="13">
      <formula>H89&lt;0</formula>
    </cfRule>
  </conditionalFormatting>
  <conditionalFormatting sqref="Q10">
    <cfRule type="expression" dxfId="1493" priority="10">
      <formula>Q10&gt;0</formula>
    </cfRule>
    <cfRule type="expression" dxfId="1492" priority="11">
      <formula>Q10&lt;0</formula>
    </cfRule>
  </conditionalFormatting>
  <conditionalFormatting sqref="J25:J39">
    <cfRule type="expression" dxfId="1491" priority="8">
      <formula>J25&gt;0</formula>
    </cfRule>
    <cfRule type="expression" dxfId="1490" priority="9">
      <formula>J25&lt;0</formula>
    </cfRule>
  </conditionalFormatting>
  <conditionalFormatting sqref="K25:K38">
    <cfRule type="expression" dxfId="1489" priority="6">
      <formula>K25&gt;0</formula>
    </cfRule>
    <cfRule type="expression" dxfId="1488" priority="7">
      <formula>K25&lt;0</formula>
    </cfRule>
  </conditionalFormatting>
  <conditionalFormatting sqref="L25:L38">
    <cfRule type="expression" dxfId="1487" priority="4">
      <formula>L25&gt;0</formula>
    </cfRule>
    <cfRule type="expression" dxfId="148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5" priority="1">
      <formula>J40&gt;0</formula>
    </cfRule>
    <cfRule type="expression" dxfId="148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137.47160000000019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177.25</v>
      </c>
      <c r="R4" s="495">
        <v>7.1000000000000004E-3</v>
      </c>
      <c r="T4" s="770">
        <v>43256</v>
      </c>
      <c r="U4" s="841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4431.25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3436.790000000005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994.45999999999549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994.45999999999549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0.28935721996397629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7.2214386459802538E-3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115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194.97500000000002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193.20250000000001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191.43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189.6575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187.88500000000002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186.11250000000001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184.34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182.5675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180.79500000000002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179.02250000000001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9" si="23">C33*(E33-D33)</f>
        <v>35.699999999999932</v>
      </c>
      <c r="G33" s="39">
        <f t="shared" ref="G33:G39" si="24">D33*C33</f>
        <v>8074.8</v>
      </c>
      <c r="H33" s="222">
        <f t="shared" ref="H33:H39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177.25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175.47749999999999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173.70499999999998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171.9325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170.16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168.38749999999999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166.61499999999998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164.8425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163.07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161.29750000000001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159.52500000000001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65.473700000000022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</v>
      </c>
      <c r="R4" s="495">
        <v>5.2499999999999998E-2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13600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13094.740000000005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505.25999999999476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505.25999999999476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3.8584958540604439E-2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M70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2.3529411764705882E-2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975</v>
      </c>
      <c r="Q13" s="2">
        <f>Q4/(5.85+6.05)*2</f>
        <v>11.428571428571431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550</v>
      </c>
      <c r="I18" s="792"/>
      <c r="J18" s="18"/>
      <c r="K18" s="18">
        <f>SUM(K2:K8)</f>
        <v>38796.199999999997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3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74.800000000000011</v>
      </c>
      <c r="V22" s="134"/>
    </row>
    <row r="23" spans="1:22" x14ac:dyDescent="0.25">
      <c r="O23" s="81">
        <v>1.0900000000000001</v>
      </c>
      <c r="P23" s="81">
        <f t="shared" ref="P23:P42" si="2">O23*$Q$4</f>
        <v>74.12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73.44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72.760000000000005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72.08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71.400000000000006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70.72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70.040000000000006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69.36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68.680000000000007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68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67.319999999999993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66.64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65.959999999999994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65.28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64.599999999999994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63.919999999999995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63.24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62.56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61.88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61.2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4"/>
      <c r="C69" s="4"/>
      <c r="D69" s="3"/>
      <c r="E69" s="3"/>
      <c r="F69" s="3"/>
      <c r="G69" s="4"/>
      <c r="H69" s="4"/>
      <c r="I69" s="554"/>
      <c r="J69" s="3"/>
      <c r="K69" s="3"/>
      <c r="L69" s="4"/>
      <c r="V69" s="134"/>
    </row>
    <row r="70" spans="1:22" x14ac:dyDescent="0.25">
      <c r="A70" s="4"/>
      <c r="B70" s="4"/>
      <c r="C70" s="4"/>
      <c r="D70" s="3"/>
      <c r="E70" s="3"/>
      <c r="F70" s="3"/>
      <c r="G70" s="4"/>
      <c r="H70" s="4"/>
      <c r="I70" s="554"/>
      <c r="J70" s="3"/>
      <c r="K70" s="3"/>
      <c r="L70" s="4" t="s">
        <v>65</v>
      </c>
      <c r="M70" s="2">
        <f>M88+K88-F88</f>
        <v>0</v>
      </c>
    </row>
    <row r="71" spans="1:22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794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22" x14ac:dyDescent="0.25">
      <c r="A72" s="512" t="s">
        <v>735</v>
      </c>
      <c r="B72" s="496"/>
      <c r="C72" s="497"/>
      <c r="D72" s="499"/>
      <c r="E72" s="499"/>
      <c r="F72" s="499"/>
      <c r="G72" s="496"/>
      <c r="H72" s="513"/>
      <c r="I72" s="795"/>
      <c r="J72" s="499"/>
      <c r="K72" s="499"/>
      <c r="L72" s="496"/>
      <c r="M72" s="499"/>
    </row>
    <row r="73" spans="1:22" x14ac:dyDescent="0.25">
      <c r="A73" s="514" t="s">
        <v>71</v>
      </c>
      <c r="B73" s="496"/>
      <c r="C73" s="497"/>
      <c r="D73" s="499"/>
      <c r="E73" s="499"/>
      <c r="F73" s="499"/>
      <c r="G73" s="496"/>
      <c r="H73" s="513"/>
      <c r="I73" s="795"/>
      <c r="J73" s="499"/>
      <c r="K73" s="499"/>
      <c r="L73" s="497"/>
      <c r="M73" s="497"/>
    </row>
    <row r="74" spans="1:22" x14ac:dyDescent="0.25">
      <c r="A74" s="497"/>
      <c r="B74" s="496"/>
      <c r="C74" s="497"/>
      <c r="D74" s="499"/>
      <c r="E74" s="499"/>
      <c r="F74" s="499"/>
      <c r="G74" s="496"/>
      <c r="H74" s="513"/>
      <c r="I74" s="795"/>
      <c r="J74" s="499"/>
      <c r="K74" s="499"/>
      <c r="L74" s="497"/>
      <c r="M74" s="497"/>
    </row>
    <row r="75" spans="1:22" x14ac:dyDescent="0.25">
      <c r="A75" s="497"/>
      <c r="B75" s="496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6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795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795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795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795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795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796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797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182" t="s">
        <v>113</v>
      </c>
      <c r="C92" s="182" t="s">
        <v>146</v>
      </c>
      <c r="D92" s="183" t="s">
        <v>145</v>
      </c>
      <c r="E92" s="185" t="s">
        <v>147</v>
      </c>
      <c r="F92" s="185" t="s">
        <v>65</v>
      </c>
      <c r="G92" s="220" t="s">
        <v>151</v>
      </c>
      <c r="H92" s="220" t="s">
        <v>88</v>
      </c>
      <c r="I92" s="220" t="s">
        <v>154</v>
      </c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</sheetData>
  <mergeCells count="1">
    <mergeCell ref="O21:P21"/>
  </mergeCells>
  <conditionalFormatting sqref="O22:O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 F25:F61 H25:H61 H67:H68 F67:F68">
    <cfRule type="expression" dxfId="1319" priority="23">
      <formula>F7&gt;0</formula>
    </cfRule>
    <cfRule type="expression" dxfId="1318" priority="24">
      <formula>F7&lt;0</formula>
    </cfRule>
  </conditionalFormatting>
  <conditionalFormatting sqref="Q8">
    <cfRule type="expression" dxfId="1317" priority="21">
      <formula>Q8&gt;0</formula>
    </cfRule>
    <cfRule type="expression" dxfId="1316" priority="22">
      <formula>Q8&lt;0</formula>
    </cfRule>
  </conditionalFormatting>
  <conditionalFormatting sqref="F93:F114">
    <cfRule type="expression" dxfId="1315" priority="15">
      <formula>F93&gt;0</formula>
    </cfRule>
    <cfRule type="expression" dxfId="1314" priority="16">
      <formula>F93&lt;0</formula>
    </cfRule>
  </conditionalFormatting>
  <conditionalFormatting sqref="H93:H114">
    <cfRule type="expression" dxfId="1313" priority="13">
      <formula>H93&gt;0</formula>
    </cfRule>
    <cfRule type="expression" dxfId="1312" priority="14">
      <formula>H93&lt;0</formula>
    </cfRule>
  </conditionalFormatting>
  <conditionalFormatting sqref="Q10">
    <cfRule type="expression" dxfId="1311" priority="11">
      <formula>Q10&gt;0</formula>
    </cfRule>
    <cfRule type="expression" dxfId="1310" priority="12">
      <formula>Q10&lt;0</formula>
    </cfRule>
  </conditionalFormatting>
  <conditionalFormatting sqref="J25:J38">
    <cfRule type="expression" dxfId="1309" priority="9">
      <formula>J25&gt;0</formula>
    </cfRule>
    <cfRule type="expression" dxfId="1308" priority="10">
      <formula>J25&lt;0</formula>
    </cfRule>
  </conditionalFormatting>
  <conditionalFormatting sqref="K25:K38">
    <cfRule type="expression" dxfId="1307" priority="7">
      <formula>K25&gt;0</formula>
    </cfRule>
    <cfRule type="expression" dxfId="1306" priority="8">
      <formula>K25&lt;0</formula>
    </cfRule>
  </conditionalFormatting>
  <conditionalFormatting sqref="L25:L29 L31:L38">
    <cfRule type="expression" dxfId="1305" priority="5">
      <formula>L25&gt;0</formula>
    </cfRule>
    <cfRule type="expression" dxfId="1304" priority="6">
      <formula>L25&lt;0</formula>
    </cfRule>
  </conditionalFormatting>
  <conditionalFormatting sqref="M25:M38">
    <cfRule type="expression" dxfId="1303" priority="3">
      <formula>M25&gt;0</formula>
    </cfRule>
    <cfRule type="expression" dxfId="1302" priority="4">
      <formula>M25&lt;0</formula>
    </cfRule>
  </conditionalFormatting>
  <conditionalFormatting sqref="H62:H66 F62:F66">
    <cfRule type="expression" dxfId="1" priority="1">
      <formula>F62&gt;0</formula>
    </cfRule>
    <cfRule type="expression" dxfId="0" priority="2">
      <formula>F62&lt;0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1" priority="21">
      <formula>F47&gt;0</formula>
    </cfRule>
    <cfRule type="expression" dxfId="1300" priority="22">
      <formula>F47&lt;0</formula>
    </cfRule>
  </conditionalFormatting>
  <conditionalFormatting sqref="Q7">
    <cfRule type="expression" dxfId="1299" priority="19">
      <formula>Q7&gt;0</formula>
    </cfRule>
    <cfRule type="expression" dxfId="1298" priority="20">
      <formula>Q7&lt;0</formula>
    </cfRule>
  </conditionalFormatting>
  <conditionalFormatting sqref="Q8">
    <cfRule type="expression" dxfId="1297" priority="17">
      <formula>Q8&gt;0</formula>
    </cfRule>
    <cfRule type="expression" dxfId="1296" priority="18">
      <formula>Q8&lt;0</formula>
    </cfRule>
  </conditionalFormatting>
  <conditionalFormatting sqref="F25:F46">
    <cfRule type="expression" dxfId="1295" priority="15">
      <formula>F25&gt;0</formula>
    </cfRule>
    <cfRule type="expression" dxfId="1294" priority="16">
      <formula>F25&lt;0</formula>
    </cfRule>
  </conditionalFormatting>
  <conditionalFormatting sqref="H25:H46">
    <cfRule type="expression" dxfId="1293" priority="13">
      <formula>H25&gt;0</formula>
    </cfRule>
    <cfRule type="expression" dxfId="1292" priority="14">
      <formula>H25&lt;0</formula>
    </cfRule>
  </conditionalFormatting>
  <conditionalFormatting sqref="F89:F110">
    <cfRule type="expression" dxfId="1291" priority="11">
      <formula>F89&gt;0</formula>
    </cfRule>
    <cfRule type="expression" dxfId="1290" priority="12">
      <formula>F89&lt;0</formula>
    </cfRule>
  </conditionalFormatting>
  <conditionalFormatting sqref="H89:H110">
    <cfRule type="expression" dxfId="1289" priority="9">
      <formula>H89&gt;0</formula>
    </cfRule>
    <cfRule type="expression" dxfId="1288" priority="10">
      <formula>H89&lt;0</formula>
    </cfRule>
  </conditionalFormatting>
  <conditionalFormatting sqref="Q10">
    <cfRule type="expression" dxfId="1287" priority="7">
      <formula>Q10&gt;0</formula>
    </cfRule>
    <cfRule type="expression" dxfId="1286" priority="8">
      <formula>Q10&lt;0</formula>
    </cfRule>
  </conditionalFormatting>
  <conditionalFormatting sqref="J25:J38">
    <cfRule type="expression" dxfId="1285" priority="5">
      <formula>J25&gt;0</formula>
    </cfRule>
    <cfRule type="expression" dxfId="1284" priority="6">
      <formula>J25&lt;0</formula>
    </cfRule>
  </conditionalFormatting>
  <conditionalFormatting sqref="K25:K38">
    <cfRule type="expression" dxfId="1283" priority="3">
      <formula>K25&gt;0</formula>
    </cfRule>
    <cfRule type="expression" dxfId="1282" priority="4">
      <formula>K25&lt;0</formula>
    </cfRule>
  </conditionalFormatting>
  <conditionalFormatting sqref="L25:L38">
    <cfRule type="expression" dxfId="1281" priority="1">
      <formula>L25&gt;0</formula>
    </cfRule>
    <cfRule type="expression" dxfId="128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56.709899999999998</v>
      </c>
      <c r="R4" s="495">
        <v>1.21E-2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2835.4949999999999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2084.3549999999987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2084.3549999999987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2.7749221183800561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2.4334375479413646E-2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12.888613636363635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62.380890000000001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61.813791000000002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61.246692000000003</v>
      </c>
    </row>
    <row r="20" spans="1:16" x14ac:dyDescent="0.25">
      <c r="O20" s="81">
        <v>1.07</v>
      </c>
      <c r="P20" s="81">
        <f t="shared" si="2"/>
        <v>60.679593000000004</v>
      </c>
    </row>
    <row r="21" spans="1:16" x14ac:dyDescent="0.25">
      <c r="O21" s="81">
        <v>1.06</v>
      </c>
      <c r="P21" s="81">
        <f t="shared" si="2"/>
        <v>60.112493999999998</v>
      </c>
    </row>
    <row r="22" spans="1:16" x14ac:dyDescent="0.25">
      <c r="O22" s="81">
        <v>1.05</v>
      </c>
      <c r="P22" s="81">
        <f t="shared" si="2"/>
        <v>59.545394999999999</v>
      </c>
    </row>
    <row r="23" spans="1:16" x14ac:dyDescent="0.25">
      <c r="O23" s="81">
        <v>1.04</v>
      </c>
      <c r="P23" s="81">
        <f t="shared" si="2"/>
        <v>58.978296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58.411197000000001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57.844097999999995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57.276998999999996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56.709899999999998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56.142800999999999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55.575702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55.008602999999994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54.441503999999995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53.874404999999996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53.307305999999997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52.740206999999998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52.173107999999999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51.606009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51.038910000000001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9" priority="35">
      <formula>F47&gt;0</formula>
    </cfRule>
    <cfRule type="expression" dxfId="1278" priority="36">
      <formula>F47&lt;0</formula>
    </cfRule>
  </conditionalFormatting>
  <conditionalFormatting sqref="Q7">
    <cfRule type="expression" dxfId="1277" priority="33">
      <formula>Q7&gt;0</formula>
    </cfRule>
    <cfRule type="expression" dxfId="1276" priority="34">
      <formula>Q7&lt;0</formula>
    </cfRule>
  </conditionalFormatting>
  <conditionalFormatting sqref="Q8">
    <cfRule type="expression" dxfId="1275" priority="31">
      <formula>Q8&gt;0</formula>
    </cfRule>
    <cfRule type="expression" dxfId="1274" priority="32">
      <formula>Q8&lt;0</formula>
    </cfRule>
  </conditionalFormatting>
  <conditionalFormatting sqref="F33:F46">
    <cfRule type="expression" dxfId="1273" priority="29">
      <formula>F33&gt;0</formula>
    </cfRule>
    <cfRule type="expression" dxfId="1272" priority="30">
      <formula>F33&lt;0</formula>
    </cfRule>
  </conditionalFormatting>
  <conditionalFormatting sqref="H33:H46">
    <cfRule type="expression" dxfId="1271" priority="27">
      <formula>H33&gt;0</formula>
    </cfRule>
    <cfRule type="expression" dxfId="1270" priority="28">
      <formula>H33&lt;0</formula>
    </cfRule>
  </conditionalFormatting>
  <conditionalFormatting sqref="Q10">
    <cfRule type="expression" dxfId="1269" priority="25">
      <formula>Q10&gt;0</formula>
    </cfRule>
    <cfRule type="expression" dxfId="1268" priority="26">
      <formula>Q10&lt;0</formula>
    </cfRule>
  </conditionalFormatting>
  <conditionalFormatting sqref="J25:J38">
    <cfRule type="expression" dxfId="1267" priority="23">
      <formula>J25&gt;0</formula>
    </cfRule>
    <cfRule type="expression" dxfId="1266" priority="24">
      <formula>J25&lt;0</formula>
    </cfRule>
  </conditionalFormatting>
  <conditionalFormatting sqref="K25:K38">
    <cfRule type="expression" dxfId="1265" priority="21">
      <formula>K25&gt;0</formula>
    </cfRule>
    <cfRule type="expression" dxfId="1264" priority="22">
      <formula>K25&lt;0</formula>
    </cfRule>
  </conditionalFormatting>
  <conditionalFormatting sqref="L25">
    <cfRule type="expression" dxfId="1263" priority="19">
      <formula>L25&gt;0</formula>
    </cfRule>
    <cfRule type="expression" dxfId="1262" priority="20">
      <formula>L25&lt;0</formula>
    </cfRule>
  </conditionalFormatting>
  <conditionalFormatting sqref="F89:F110">
    <cfRule type="expression" dxfId="1261" priority="17">
      <formula>F89&gt;0</formula>
    </cfRule>
    <cfRule type="expression" dxfId="1260" priority="18">
      <formula>F89&lt;0</formula>
    </cfRule>
  </conditionalFormatting>
  <conditionalFormatting sqref="H89:H110">
    <cfRule type="expression" dxfId="1259" priority="15">
      <formula>H89&gt;0</formula>
    </cfRule>
    <cfRule type="expression" dxfId="1258" priority="16">
      <formula>H89&lt;0</formula>
    </cfRule>
  </conditionalFormatting>
  <conditionalFormatting sqref="J89:J102">
    <cfRule type="expression" dxfId="1257" priority="13">
      <formula>J89&gt;0</formula>
    </cfRule>
    <cfRule type="expression" dxfId="1256" priority="14">
      <formula>J89&lt;0</formula>
    </cfRule>
  </conditionalFormatting>
  <conditionalFormatting sqref="K89:K102">
    <cfRule type="expression" dxfId="1255" priority="11">
      <formula>K89&gt;0</formula>
    </cfRule>
    <cfRule type="expression" dxfId="1254" priority="12">
      <formula>K89&lt;0</formula>
    </cfRule>
  </conditionalFormatting>
  <conditionalFormatting sqref="L89:L102">
    <cfRule type="expression" dxfId="1253" priority="9">
      <formula>L89&gt;0</formula>
    </cfRule>
    <cfRule type="expression" dxfId="1252" priority="10">
      <formula>L89&lt;0</formula>
    </cfRule>
  </conditionalFormatting>
  <conditionalFormatting sqref="F29:F32">
    <cfRule type="expression" dxfId="1251" priority="7">
      <formula>F29&gt;0</formula>
    </cfRule>
    <cfRule type="expression" dxfId="1250" priority="8">
      <formula>F29&lt;0</formula>
    </cfRule>
  </conditionalFormatting>
  <conditionalFormatting sqref="H29:H32">
    <cfRule type="expression" dxfId="1249" priority="5">
      <formula>H29&gt;0</formula>
    </cfRule>
    <cfRule type="expression" dxfId="1248" priority="6">
      <formula>H29&lt;0</formula>
    </cfRule>
  </conditionalFormatting>
  <conditionalFormatting sqref="F25:F28">
    <cfRule type="expression" dxfId="1247" priority="3">
      <formula>F25&gt;0</formula>
    </cfRule>
    <cfRule type="expression" dxfId="1246" priority="4">
      <formula>F25&lt;0</formula>
    </cfRule>
  </conditionalFormatting>
  <conditionalFormatting sqref="H25:H28">
    <cfRule type="expression" dxfId="1245" priority="1">
      <formula>H25&gt;0</formula>
    </cfRule>
    <cfRule type="expression" dxfId="12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3" priority="31">
      <formula>F47&gt;0</formula>
    </cfRule>
    <cfRule type="expression" dxfId="1242" priority="32">
      <formula>F47&lt;0</formula>
    </cfRule>
  </conditionalFormatting>
  <conditionalFormatting sqref="Q7">
    <cfRule type="expression" dxfId="1241" priority="29">
      <formula>Q7&gt;0</formula>
    </cfRule>
    <cfRule type="expression" dxfId="1240" priority="30">
      <formula>Q7&lt;0</formula>
    </cfRule>
  </conditionalFormatting>
  <conditionalFormatting sqref="Q8">
    <cfRule type="expression" dxfId="1239" priority="27">
      <formula>Q8&gt;0</formula>
    </cfRule>
    <cfRule type="expression" dxfId="1238" priority="28">
      <formula>Q8&lt;0</formula>
    </cfRule>
  </conditionalFormatting>
  <conditionalFormatting sqref="F30:F46">
    <cfRule type="expression" dxfId="1237" priority="25">
      <formula>F30&gt;0</formula>
    </cfRule>
    <cfRule type="expression" dxfId="1236" priority="26">
      <formula>F30&lt;0</formula>
    </cfRule>
  </conditionalFormatting>
  <conditionalFormatting sqref="H30:H46">
    <cfRule type="expression" dxfId="1235" priority="23">
      <formula>H30&gt;0</formula>
    </cfRule>
    <cfRule type="expression" dxfId="1234" priority="24">
      <formula>H30&lt;0</formula>
    </cfRule>
  </conditionalFormatting>
  <conditionalFormatting sqref="Q10">
    <cfRule type="expression" dxfId="1233" priority="21">
      <formula>Q10&gt;0</formula>
    </cfRule>
    <cfRule type="expression" dxfId="1232" priority="22">
      <formula>Q10&lt;0</formula>
    </cfRule>
  </conditionalFormatting>
  <conditionalFormatting sqref="J25:J38">
    <cfRule type="expression" dxfId="1231" priority="19">
      <formula>J25&gt;0</formula>
    </cfRule>
    <cfRule type="expression" dxfId="1230" priority="20">
      <formula>J25&lt;0</formula>
    </cfRule>
  </conditionalFormatting>
  <conditionalFormatting sqref="K25:K38">
    <cfRule type="expression" dxfId="1229" priority="17">
      <formula>K25&gt;0</formula>
    </cfRule>
    <cfRule type="expression" dxfId="1228" priority="18">
      <formula>K25&lt;0</formula>
    </cfRule>
  </conditionalFormatting>
  <conditionalFormatting sqref="L25:L38">
    <cfRule type="expression" dxfId="1227" priority="15">
      <formula>L25&gt;0</formula>
    </cfRule>
    <cfRule type="expression" dxfId="1226" priority="16">
      <formula>L25&lt;0</formula>
    </cfRule>
  </conditionalFormatting>
  <conditionalFormatting sqref="F89:F110">
    <cfRule type="expression" dxfId="1225" priority="13">
      <formula>F89&gt;0</formula>
    </cfRule>
    <cfRule type="expression" dxfId="1224" priority="14">
      <formula>F89&lt;0</formula>
    </cfRule>
  </conditionalFormatting>
  <conditionalFormatting sqref="H89:H110">
    <cfRule type="expression" dxfId="1223" priority="11">
      <formula>H89&gt;0</formula>
    </cfRule>
    <cfRule type="expression" dxfId="1222" priority="12">
      <formula>H89&lt;0</formula>
    </cfRule>
  </conditionalFormatting>
  <conditionalFormatting sqref="J89:J102">
    <cfRule type="expression" dxfId="1221" priority="9">
      <formula>J89&gt;0</formula>
    </cfRule>
    <cfRule type="expression" dxfId="1220" priority="10">
      <formula>J89&lt;0</formula>
    </cfRule>
  </conditionalFormatting>
  <conditionalFormatting sqref="K89:K102">
    <cfRule type="expression" dxfId="1219" priority="7">
      <formula>K89&gt;0</formula>
    </cfRule>
    <cfRule type="expression" dxfId="1218" priority="8">
      <formula>K89&lt;0</formula>
    </cfRule>
  </conditionalFormatting>
  <conditionalFormatting sqref="L89:L102">
    <cfRule type="expression" dxfId="1217" priority="5">
      <formula>L89&gt;0</formula>
    </cfRule>
    <cfRule type="expression" dxfId="1216" priority="6">
      <formula>L89&lt;0</formula>
    </cfRule>
  </conditionalFormatting>
  <conditionalFormatting sqref="F25:F29">
    <cfRule type="expression" dxfId="1215" priority="3">
      <formula>F25&gt;0</formula>
    </cfRule>
    <cfRule type="expression" dxfId="1214" priority="4">
      <formula>F25&lt;0</formula>
    </cfRule>
  </conditionalFormatting>
  <conditionalFormatting sqref="H25:H29">
    <cfRule type="expression" dxfId="1213" priority="1">
      <formula>H25&gt;0</formula>
    </cfRule>
    <cfRule type="expression" dxfId="12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63.04</v>
      </c>
      <c r="R4" s="495">
        <v>1.4500000000000001E-2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6304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-68.25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-68.25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-1.0710502569735965E-2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3.9657360406091371E-2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16.633245382585752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69.344000000000008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68.7136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68.083200000000005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67.452799999999996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66.822400000000002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66.192000000000007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65.561599999999999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64.931200000000004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64.300799999999995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63.670400000000001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63.04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62.409599999999998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61.779199999999996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61.148799999999994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60.5184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59.887999999999998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59.257599999999996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58.627200000000002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57.9968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57.366399999999999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56.735999999999997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2 L34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5">
      <formula>F47&gt;0</formula>
    </cfRule>
    <cfRule type="expression" dxfId="1178" priority="36">
      <formula>F47&lt;0</formula>
    </cfRule>
  </conditionalFormatting>
  <conditionalFormatting sqref="Q7">
    <cfRule type="expression" dxfId="1177" priority="33">
      <formula>Q7&gt;0</formula>
    </cfRule>
    <cfRule type="expression" dxfId="1176" priority="34">
      <formula>Q7&lt;0</formula>
    </cfRule>
  </conditionalFormatting>
  <conditionalFormatting sqref="Q8">
    <cfRule type="expression" dxfId="1175" priority="31">
      <formula>Q8&gt;0</formula>
    </cfRule>
    <cfRule type="expression" dxfId="1174" priority="32">
      <formula>Q8&lt;0</formula>
    </cfRule>
  </conditionalFormatting>
  <conditionalFormatting sqref="F32:F46">
    <cfRule type="expression" dxfId="1173" priority="29">
      <formula>F32&gt;0</formula>
    </cfRule>
    <cfRule type="expression" dxfId="1172" priority="30">
      <formula>F32&lt;0</formula>
    </cfRule>
  </conditionalFormatting>
  <conditionalFormatting sqref="H32:H46">
    <cfRule type="expression" dxfId="1171" priority="27">
      <formula>H32&gt;0</formula>
    </cfRule>
    <cfRule type="expression" dxfId="1170" priority="28">
      <formula>H32&lt;0</formula>
    </cfRule>
  </conditionalFormatting>
  <conditionalFormatting sqref="Q10">
    <cfRule type="expression" dxfId="1169" priority="25">
      <formula>Q10&gt;0</formula>
    </cfRule>
    <cfRule type="expression" dxfId="1168" priority="26">
      <formula>Q10&lt;0</formula>
    </cfRule>
  </conditionalFormatting>
  <conditionalFormatting sqref="J25:J38">
    <cfRule type="expression" dxfId="1167" priority="23">
      <formula>J25&gt;0</formula>
    </cfRule>
    <cfRule type="expression" dxfId="1166" priority="24">
      <formula>J25&lt;0</formula>
    </cfRule>
  </conditionalFormatting>
  <conditionalFormatting sqref="K25:K38">
    <cfRule type="expression" dxfId="1165" priority="21">
      <formula>K25&gt;0</formula>
    </cfRule>
    <cfRule type="expression" dxfId="1164" priority="22">
      <formula>K25&lt;0</formula>
    </cfRule>
  </conditionalFormatting>
  <conditionalFormatting sqref="L25:L38">
    <cfRule type="expression" dxfId="1163" priority="19">
      <formula>L25&gt;0</formula>
    </cfRule>
    <cfRule type="expression" dxfId="1162" priority="20">
      <formula>L25&lt;0</formula>
    </cfRule>
  </conditionalFormatting>
  <conditionalFormatting sqref="F89:F110">
    <cfRule type="expression" dxfId="1161" priority="17">
      <formula>F89&gt;0</formula>
    </cfRule>
    <cfRule type="expression" dxfId="1160" priority="18">
      <formula>F89&lt;0</formula>
    </cfRule>
  </conditionalFormatting>
  <conditionalFormatting sqref="H89:H110">
    <cfRule type="expression" dxfId="1159" priority="15">
      <formula>H89&gt;0</formula>
    </cfRule>
    <cfRule type="expression" dxfId="1158" priority="16">
      <formula>H89&lt;0</formula>
    </cfRule>
  </conditionalFormatting>
  <conditionalFormatting sqref="J89:J102">
    <cfRule type="expression" dxfId="1157" priority="13">
      <formula>J89&gt;0</formula>
    </cfRule>
    <cfRule type="expression" dxfId="1156" priority="14">
      <formula>J89&lt;0</formula>
    </cfRule>
  </conditionalFormatting>
  <conditionalFormatting sqref="K89:K102">
    <cfRule type="expression" dxfId="1155" priority="11">
      <formula>K89&gt;0</formula>
    </cfRule>
    <cfRule type="expression" dxfId="1154" priority="12">
      <formula>K89&lt;0</formula>
    </cfRule>
  </conditionalFormatting>
  <conditionalFormatting sqref="L89:L102">
    <cfRule type="expression" dxfId="1153" priority="9">
      <formula>L89&gt;0</formula>
    </cfRule>
    <cfRule type="expression" dxfId="1152" priority="10">
      <formula>L89&lt;0</formula>
    </cfRule>
  </conditionalFormatting>
  <conditionalFormatting sqref="F25:F28">
    <cfRule type="expression" dxfId="1151" priority="7">
      <formula>F25&gt;0</formula>
    </cfRule>
    <cfRule type="expression" dxfId="1150" priority="8">
      <formula>F25&lt;0</formula>
    </cfRule>
  </conditionalFormatting>
  <conditionalFormatting sqref="H25:H28">
    <cfRule type="expression" dxfId="1149" priority="5">
      <formula>H25&gt;0</formula>
    </cfRule>
    <cfRule type="expression" dxfId="1148" priority="6">
      <formula>H25&lt;0</formula>
    </cfRule>
  </conditionalFormatting>
  <conditionalFormatting sqref="F29:F31">
    <cfRule type="expression" dxfId="1147" priority="3">
      <formula>F29&gt;0</formula>
    </cfRule>
    <cfRule type="expression" dxfId="1146" priority="4">
      <formula>F29&lt;0</formula>
    </cfRule>
  </conditionalFormatting>
  <conditionalFormatting sqref="H29:H31">
    <cfRule type="expression" dxfId="1145" priority="1">
      <formula>H29&gt;0</formula>
    </cfRule>
    <cfRule type="expression" dxfId="114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119.9799</v>
      </c>
      <c r="R4" s="495">
        <v>-3.7000000000000002E-3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11997.99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-1160.380000000001</v>
      </c>
      <c r="R7">
        <v>100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-1160.380000000001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-8.8185694732706321E-2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4.3340592882641178E-3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13.918781902552206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131.97789</v>
      </c>
    </row>
    <row r="20" spans="1:21" x14ac:dyDescent="0.25">
      <c r="O20" s="81">
        <v>1.0900000000000001</v>
      </c>
      <c r="P20" s="81">
        <f t="shared" ref="P20:P39" si="1">O20*$Q$4</f>
        <v>130.77809100000002</v>
      </c>
    </row>
    <row r="21" spans="1:21" x14ac:dyDescent="0.25">
      <c r="O21" s="81">
        <v>1.08</v>
      </c>
      <c r="P21" s="81">
        <f t="shared" si="1"/>
        <v>129.578292</v>
      </c>
    </row>
    <row r="22" spans="1:21" x14ac:dyDescent="0.25">
      <c r="O22" s="81">
        <v>1.07</v>
      </c>
      <c r="P22" s="81">
        <f t="shared" si="1"/>
        <v>128.37849300000002</v>
      </c>
    </row>
    <row r="23" spans="1:21" x14ac:dyDescent="0.25">
      <c r="O23" s="81">
        <v>1.06</v>
      </c>
      <c r="P23" s="81">
        <f t="shared" si="1"/>
        <v>127.17869400000001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125.97889500000001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124.77909600000001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123.579297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122.379498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121.179699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119.9799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118.780101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117.580302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116.380503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115.18070399999999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113.98090499999999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112.78110599999999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111.58130700000001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110.38150800000001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109.181709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107.98191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3" priority="31">
      <formula>F47&gt;0</formula>
    </cfRule>
    <cfRule type="expression" dxfId="1142" priority="32">
      <formula>F47&lt;0</formula>
    </cfRule>
  </conditionalFormatting>
  <conditionalFormatting sqref="Q7">
    <cfRule type="expression" dxfId="1141" priority="29">
      <formula>Q7&gt;0</formula>
    </cfRule>
    <cfRule type="expression" dxfId="1140" priority="30">
      <formula>Q7&lt;0</formula>
    </cfRule>
  </conditionalFormatting>
  <conditionalFormatting sqref="Q8">
    <cfRule type="expression" dxfId="1139" priority="27">
      <formula>Q8&gt;0</formula>
    </cfRule>
    <cfRule type="expression" dxfId="1138" priority="28">
      <formula>Q8&lt;0</formula>
    </cfRule>
  </conditionalFormatting>
  <conditionalFormatting sqref="F34:F46">
    <cfRule type="expression" dxfId="1137" priority="25">
      <formula>F34&gt;0</formula>
    </cfRule>
    <cfRule type="expression" dxfId="1136" priority="26">
      <formula>F34&lt;0</formula>
    </cfRule>
  </conditionalFormatting>
  <conditionalFormatting sqref="H34:H46">
    <cfRule type="expression" dxfId="1135" priority="23">
      <formula>H34&gt;0</formula>
    </cfRule>
    <cfRule type="expression" dxfId="1134" priority="24">
      <formula>H34&lt;0</formula>
    </cfRule>
  </conditionalFormatting>
  <conditionalFormatting sqref="Q10">
    <cfRule type="expression" dxfId="1133" priority="21">
      <formula>Q10&gt;0</formula>
    </cfRule>
    <cfRule type="expression" dxfId="1132" priority="22">
      <formula>Q10&lt;0</formula>
    </cfRule>
  </conditionalFormatting>
  <conditionalFormatting sqref="J25:J38">
    <cfRule type="expression" dxfId="1131" priority="19">
      <formula>J25&gt;0</formula>
    </cfRule>
    <cfRule type="expression" dxfId="1130" priority="20">
      <formula>J25&lt;0</formula>
    </cfRule>
  </conditionalFormatting>
  <conditionalFormatting sqref="K25:K35 K37:K38">
    <cfRule type="expression" dxfId="1129" priority="17">
      <formula>K25&gt;0</formula>
    </cfRule>
    <cfRule type="expression" dxfId="1128" priority="18">
      <formula>K25&lt;0</formula>
    </cfRule>
  </conditionalFormatting>
  <conditionalFormatting sqref="L25">
    <cfRule type="expression" dxfId="1127" priority="15">
      <formula>L25&gt;0</formula>
    </cfRule>
    <cfRule type="expression" dxfId="1126" priority="16">
      <formula>L25&lt;0</formula>
    </cfRule>
  </conditionalFormatting>
  <conditionalFormatting sqref="F89:F110">
    <cfRule type="expression" dxfId="1125" priority="13">
      <formula>F89&gt;0</formula>
    </cfRule>
    <cfRule type="expression" dxfId="1124" priority="14">
      <formula>F89&lt;0</formula>
    </cfRule>
  </conditionalFormatting>
  <conditionalFormatting sqref="H89:H110">
    <cfRule type="expression" dxfId="1123" priority="11">
      <formula>H89&gt;0</formula>
    </cfRule>
    <cfRule type="expression" dxfId="1122" priority="12">
      <formula>H89&lt;0</formula>
    </cfRule>
  </conditionalFormatting>
  <conditionalFormatting sqref="J89:J102">
    <cfRule type="expression" dxfId="1121" priority="9">
      <formula>J89&gt;0</formula>
    </cfRule>
    <cfRule type="expression" dxfId="1120" priority="10">
      <formula>J89&lt;0</formula>
    </cfRule>
  </conditionalFormatting>
  <conditionalFormatting sqref="K89:K102">
    <cfRule type="expression" dxfId="1119" priority="7">
      <formula>K89&gt;0</formula>
    </cfRule>
    <cfRule type="expression" dxfId="1118" priority="8">
      <formula>K89&lt;0</formula>
    </cfRule>
  </conditionalFormatting>
  <conditionalFormatting sqref="L89:L102">
    <cfRule type="expression" dxfId="1117" priority="5">
      <formula>L89&gt;0</formula>
    </cfRule>
    <cfRule type="expression" dxfId="1116" priority="6">
      <formula>L89&lt;0</formula>
    </cfRule>
  </conditionalFormatting>
  <conditionalFormatting sqref="F25:F33">
    <cfRule type="expression" dxfId="1115" priority="3">
      <formula>F25&gt;0</formula>
    </cfRule>
    <cfRule type="expression" dxfId="1114" priority="4">
      <formula>F25&lt;0</formula>
    </cfRule>
  </conditionalFormatting>
  <conditionalFormatting sqref="H25:H33">
    <cfRule type="expression" dxfId="1113" priority="1">
      <formula>H25&gt;0</formula>
    </cfRule>
    <cfRule type="expression" dxfId="11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246.4599</v>
      </c>
      <c r="R4" s="495">
        <v>-1.6999999999999999E-3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7393.7970000000005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509.59700000000157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509.59700000000157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7.402414223874984E-2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271.10589000000004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268.64129100000002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266.176692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263.71209300000004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261.24749400000002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258.782895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256.31829600000003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253.85369700000001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251.38909800000002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248.924499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246.4599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243.99530100000001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241.53070199999999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239.066103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236.60150400000001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234.13690499999998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231.67230599999999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229.20770700000003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226.74310800000001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224.27850900000001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221.81391000000002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1" priority="31">
      <formula>F47&gt;0</formula>
    </cfRule>
    <cfRule type="expression" dxfId="1110" priority="32">
      <formula>F47&lt;0</formula>
    </cfRule>
  </conditionalFormatting>
  <conditionalFormatting sqref="Q7">
    <cfRule type="expression" dxfId="1109" priority="29">
      <formula>Q7&gt;0</formula>
    </cfRule>
    <cfRule type="expression" dxfId="1108" priority="30">
      <formula>Q7&lt;0</formula>
    </cfRule>
  </conditionalFormatting>
  <conditionalFormatting sqref="Q8">
    <cfRule type="expression" dxfId="1107" priority="27">
      <formula>Q8&gt;0</formula>
    </cfRule>
    <cfRule type="expression" dxfId="1106" priority="28">
      <formula>Q8&lt;0</formula>
    </cfRule>
  </conditionalFormatting>
  <conditionalFormatting sqref="F32:F46">
    <cfRule type="expression" dxfId="1105" priority="25">
      <formula>F32&gt;0</formula>
    </cfRule>
    <cfRule type="expression" dxfId="1104" priority="26">
      <formula>F32&lt;0</formula>
    </cfRule>
  </conditionalFormatting>
  <conditionalFormatting sqref="H32:H46">
    <cfRule type="expression" dxfId="1103" priority="23">
      <formula>H32&gt;0</formula>
    </cfRule>
    <cfRule type="expression" dxfId="1102" priority="24">
      <formula>H32&lt;0</formula>
    </cfRule>
  </conditionalFormatting>
  <conditionalFormatting sqref="Q10">
    <cfRule type="expression" dxfId="1101" priority="21">
      <formula>Q10&gt;0</formula>
    </cfRule>
    <cfRule type="expression" dxfId="1100" priority="22">
      <formula>Q10&lt;0</formula>
    </cfRule>
  </conditionalFormatting>
  <conditionalFormatting sqref="J25:J38">
    <cfRule type="expression" dxfId="1099" priority="19">
      <formula>J25&gt;0</formula>
    </cfRule>
    <cfRule type="expression" dxfId="1098" priority="20">
      <formula>J25&lt;0</formula>
    </cfRule>
  </conditionalFormatting>
  <conditionalFormatting sqref="K25:K38">
    <cfRule type="expression" dxfId="1097" priority="17">
      <formula>K25&gt;0</formula>
    </cfRule>
    <cfRule type="expression" dxfId="1096" priority="18">
      <formula>K25&lt;0</formula>
    </cfRule>
  </conditionalFormatting>
  <conditionalFormatting sqref="L25:L38">
    <cfRule type="expression" dxfId="1095" priority="15">
      <formula>L25&gt;0</formula>
    </cfRule>
    <cfRule type="expression" dxfId="1094" priority="16">
      <formula>L25&lt;0</formula>
    </cfRule>
  </conditionalFormatting>
  <conditionalFormatting sqref="F89:F110">
    <cfRule type="expression" dxfId="1093" priority="13">
      <formula>F89&gt;0</formula>
    </cfRule>
    <cfRule type="expression" dxfId="1092" priority="14">
      <formula>F89&lt;0</formula>
    </cfRule>
  </conditionalFormatting>
  <conditionalFormatting sqref="H89:H110">
    <cfRule type="expression" dxfId="1091" priority="11">
      <formula>H89&gt;0</formula>
    </cfRule>
    <cfRule type="expression" dxfId="1090" priority="12">
      <formula>H89&lt;0</formula>
    </cfRule>
  </conditionalFormatting>
  <conditionalFormatting sqref="J89:J102">
    <cfRule type="expression" dxfId="1089" priority="9">
      <formula>J89&gt;0</formula>
    </cfRule>
    <cfRule type="expression" dxfId="1088" priority="10">
      <formula>J89&lt;0</formula>
    </cfRule>
  </conditionalFormatting>
  <conditionalFormatting sqref="K89:K102">
    <cfRule type="expression" dxfId="1087" priority="7">
      <formula>K89&gt;0</formula>
    </cfRule>
    <cfRule type="expression" dxfId="1086" priority="8">
      <formula>K89&lt;0</formula>
    </cfRule>
  </conditionalFormatting>
  <conditionalFormatting sqref="L89:L102">
    <cfRule type="expression" dxfId="1085" priority="5">
      <formula>L89&gt;0</formula>
    </cfRule>
    <cfRule type="expression" dxfId="1084" priority="6">
      <formula>L89&lt;0</formula>
    </cfRule>
  </conditionalFormatting>
  <conditionalFormatting sqref="F25:F31">
    <cfRule type="expression" dxfId="1083" priority="3">
      <formula>F25&gt;0</formula>
    </cfRule>
    <cfRule type="expression" dxfId="1082" priority="4">
      <formula>F25&lt;0</formula>
    </cfRule>
  </conditionalFormatting>
  <conditionalFormatting sqref="H25:H31">
    <cfRule type="expression" dxfId="1081" priority="1">
      <formula>H25&gt;0</formula>
    </cfRule>
    <cfRule type="expression" dxfId="108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74.609899999999996</v>
      </c>
      <c r="R4" s="495">
        <v>4.5999999999999999E-3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4476.5940000000001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526.55400000000009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526.55400000000009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0.13330346021812439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1.2866925166767414E-2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21.01687323943662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82.070890000000006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81.324791000000005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80.578692000000004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79.832593000000003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79.086494000000002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78.340395000000001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77.594296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76.848196999999999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76.102097999999998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75.355998999999997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74.609899999999996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73.863800999999995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73.117701999999994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72.371602999999993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71.625503999999992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70.879404999999991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70.13330599999999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69.387207000000004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68.641108000000003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67.895009000000002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67.148910000000001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9" priority="31">
      <formula>F47&gt;0</formula>
    </cfRule>
    <cfRule type="expression" dxfId="1078" priority="32">
      <formula>F47&lt;0</formula>
    </cfRule>
  </conditionalFormatting>
  <conditionalFormatting sqref="Q7">
    <cfRule type="expression" dxfId="1077" priority="29">
      <formula>Q7&gt;0</formula>
    </cfRule>
    <cfRule type="expression" dxfId="1076" priority="30">
      <formula>Q7&lt;0</formula>
    </cfRule>
  </conditionalFormatting>
  <conditionalFormatting sqref="Q8">
    <cfRule type="expression" dxfId="1075" priority="27">
      <formula>Q8&gt;0</formula>
    </cfRule>
    <cfRule type="expression" dxfId="1074" priority="28">
      <formula>Q8&lt;0</formula>
    </cfRule>
  </conditionalFormatting>
  <conditionalFormatting sqref="F30:F46">
    <cfRule type="expression" dxfId="1073" priority="25">
      <formula>F30&gt;0</formula>
    </cfRule>
    <cfRule type="expression" dxfId="1072" priority="26">
      <formula>F30&lt;0</formula>
    </cfRule>
  </conditionalFormatting>
  <conditionalFormatting sqref="H30:H46">
    <cfRule type="expression" dxfId="1071" priority="23">
      <formula>H30&gt;0</formula>
    </cfRule>
    <cfRule type="expression" dxfId="1070" priority="24">
      <formula>H30&lt;0</formula>
    </cfRule>
  </conditionalFormatting>
  <conditionalFormatting sqref="Q10">
    <cfRule type="expression" dxfId="1069" priority="21">
      <formula>Q10&gt;0</formula>
    </cfRule>
    <cfRule type="expression" dxfId="1068" priority="22">
      <formula>Q10&lt;0</formula>
    </cfRule>
  </conditionalFormatting>
  <conditionalFormatting sqref="J25:J38">
    <cfRule type="expression" dxfId="1067" priority="19">
      <formula>J25&gt;0</formula>
    </cfRule>
    <cfRule type="expression" dxfId="1066" priority="20">
      <formula>J25&lt;0</formula>
    </cfRule>
  </conditionalFormatting>
  <conditionalFormatting sqref="K25:K38">
    <cfRule type="expression" dxfId="1065" priority="17">
      <formula>K25&gt;0</formula>
    </cfRule>
    <cfRule type="expression" dxfId="1064" priority="18">
      <formula>K25&lt;0</formula>
    </cfRule>
  </conditionalFormatting>
  <conditionalFormatting sqref="L25:L38">
    <cfRule type="expression" dxfId="1063" priority="15">
      <formula>L25&gt;0</formula>
    </cfRule>
    <cfRule type="expression" dxfId="1062" priority="16">
      <formula>L25&lt;0</formula>
    </cfRule>
  </conditionalFormatting>
  <conditionalFormatting sqref="F89:F110">
    <cfRule type="expression" dxfId="1061" priority="13">
      <formula>F89&gt;0</formula>
    </cfRule>
    <cfRule type="expression" dxfId="1060" priority="14">
      <formula>F89&lt;0</formula>
    </cfRule>
  </conditionalFormatting>
  <conditionalFormatting sqref="H89:H110">
    <cfRule type="expression" dxfId="1059" priority="11">
      <formula>H89&gt;0</formula>
    </cfRule>
    <cfRule type="expression" dxfId="1058" priority="12">
      <formula>H89&lt;0</formula>
    </cfRule>
  </conditionalFormatting>
  <conditionalFormatting sqref="J89:J102">
    <cfRule type="expression" dxfId="1057" priority="9">
      <formula>J89&gt;0</formula>
    </cfRule>
    <cfRule type="expression" dxfId="1056" priority="10">
      <formula>J89&lt;0</formula>
    </cfRule>
  </conditionalFormatting>
  <conditionalFormatting sqref="K89:K102">
    <cfRule type="expression" dxfId="1055" priority="7">
      <formula>K89&gt;0</formula>
    </cfRule>
    <cfRule type="expression" dxfId="1054" priority="8">
      <formula>K89&lt;0</formula>
    </cfRule>
  </conditionalFormatting>
  <conditionalFormatting sqref="L89:L102">
    <cfRule type="expression" dxfId="1053" priority="5">
      <formula>L89&gt;0</formula>
    </cfRule>
    <cfRule type="expression" dxfId="1052" priority="6">
      <formula>L89&lt;0</formula>
    </cfRule>
  </conditionalFormatting>
  <conditionalFormatting sqref="F25:F29">
    <cfRule type="expression" dxfId="1051" priority="3">
      <formula>F25&gt;0</formula>
    </cfRule>
    <cfRule type="expression" dxfId="1050" priority="4">
      <formula>F25&lt;0</formula>
    </cfRule>
  </conditionalFormatting>
  <conditionalFormatting sqref="H25:H29">
    <cfRule type="expression" dxfId="1049" priority="1">
      <formula>H25&gt;0</formula>
    </cfRule>
    <cfRule type="expression" dxfId="10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7" priority="57">
      <formula>F27&gt;0</formula>
    </cfRule>
    <cfRule type="expression" dxfId="1046" priority="58">
      <formula>F27&lt;0</formula>
    </cfRule>
  </conditionalFormatting>
  <conditionalFormatting sqref="H28:H33">
    <cfRule type="expression" dxfId="1045" priority="53">
      <formula>H28&gt;0</formula>
    </cfRule>
    <cfRule type="expression" dxfId="1044" priority="54">
      <formula>H28&lt;0</formula>
    </cfRule>
  </conditionalFormatting>
  <conditionalFormatting sqref="F24:F26">
    <cfRule type="expression" dxfId="1043" priority="39">
      <formula>F24&gt;0</formula>
    </cfRule>
    <cfRule type="expression" dxfId="1042" priority="40">
      <formula>F24&lt;0</formula>
    </cfRule>
  </conditionalFormatting>
  <conditionalFormatting sqref="Q8">
    <cfRule type="expression" dxfId="1041" priority="33">
      <formula>Q8&gt;0</formula>
    </cfRule>
    <cfRule type="expression" dxfId="1040" priority="34">
      <formula>Q8&lt;0</formula>
    </cfRule>
  </conditionalFormatting>
  <conditionalFormatting sqref="Q7">
    <cfRule type="expression" dxfId="1039" priority="35">
      <formula>Q7&gt;0</formula>
    </cfRule>
    <cfRule type="expression" dxfId="1038" priority="36">
      <formula>Q7&lt;0</formula>
    </cfRule>
  </conditionalFormatting>
  <conditionalFormatting sqref="F34">
    <cfRule type="expression" dxfId="1037" priority="31">
      <formula>F34&gt;0</formula>
    </cfRule>
    <cfRule type="expression" dxfId="1036" priority="32">
      <formula>F34&lt;0</formula>
    </cfRule>
  </conditionalFormatting>
  <conditionalFormatting sqref="H34">
    <cfRule type="expression" dxfId="1035" priority="29">
      <formula>H34&gt;0</formula>
    </cfRule>
    <cfRule type="expression" dxfId="1034" priority="30">
      <formula>H34&lt;0</formula>
    </cfRule>
  </conditionalFormatting>
  <conditionalFormatting sqref="M36">
    <cfRule type="expression" dxfId="1033" priority="19">
      <formula>M36&gt;0</formula>
    </cfRule>
    <cfRule type="expression" dxfId="1032" priority="20">
      <formula>M36&lt;0</formula>
    </cfRule>
  </conditionalFormatting>
  <conditionalFormatting sqref="Q10">
    <cfRule type="expression" dxfId="1031" priority="15">
      <formula>Q10&gt;0</formula>
    </cfRule>
    <cfRule type="expression" dxfId="1030" priority="16">
      <formula>Q10&lt;0</formula>
    </cfRule>
  </conditionalFormatting>
  <conditionalFormatting sqref="F23">
    <cfRule type="expression" dxfId="1029" priority="13">
      <formula>F23&gt;0</formula>
    </cfRule>
    <cfRule type="expression" dxfId="1028" priority="14">
      <formula>F23&lt;0</formula>
    </cfRule>
  </conditionalFormatting>
  <conditionalFormatting sqref="I25:J25">
    <cfRule type="expression" dxfId="1027" priority="9">
      <formula>I25&gt;0</formula>
    </cfRule>
    <cfRule type="expression" dxfId="1026" priority="10">
      <formula>I25&lt;0</formula>
    </cfRule>
  </conditionalFormatting>
  <conditionalFormatting sqref="I26:J27">
    <cfRule type="expression" dxfId="1025" priority="7">
      <formula>I26&gt;0</formula>
    </cfRule>
    <cfRule type="expression" dxfId="1024" priority="8">
      <formula>I26&lt;0</formula>
    </cfRule>
  </conditionalFormatting>
  <conditionalFormatting sqref="K25:K27">
    <cfRule type="expression" dxfId="1023" priority="5">
      <formula>K25&gt;0</formula>
    </cfRule>
    <cfRule type="expression" dxfId="1022" priority="6">
      <formula>K25&lt;0</formula>
    </cfRule>
  </conditionalFormatting>
  <conditionalFormatting sqref="I23:J23">
    <cfRule type="expression" dxfId="1021" priority="3">
      <formula>I23&gt;0</formula>
    </cfRule>
    <cfRule type="expression" dxfId="10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513</v>
      </c>
      <c r="AJ2">
        <f>$Q$2*$Q$4</f>
        <v>11116</v>
      </c>
      <c r="AK2">
        <f ca="1">AJ2*EXP(-$X$2 * AI2/365.25)</f>
        <v>8364.2839284907786</v>
      </c>
      <c r="AM2" s="2">
        <f>Q10</f>
        <v>1452.2599999999984</v>
      </c>
      <c r="AO2">
        <f ca="1" xml:space="preserve"> (SUM(AB:AB) - SUM(AE:AE) - SUM(AH:AH) - SUM(AK:AK))/SUM(AB:AB)</f>
        <v>1.0671551702359338E-3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18.353274999999922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27.79</v>
      </c>
      <c r="R4" s="494">
        <v>-1.84E-2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11116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7341.3099999999686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5226.9500000000298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3774.6900000000314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0.51417117653389488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3.5984166966534729E-3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19.850000000000001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30.569000000000003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30.2911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30.013200000000001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29.735300000000002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29.4574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29.179500000000001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28.901599999999998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28.623699999999999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28.345800000000001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474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O26" s="81">
        <v>1.01</v>
      </c>
      <c r="P26" s="81">
        <f t="shared" si="14"/>
        <v>28.067899999999998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27.79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27.5121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27.234199999999998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26.956299999999999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26.6784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SUM(C2:C26)</f>
        <v>3350</v>
      </c>
      <c r="D32" s="18"/>
      <c r="E32" s="18"/>
      <c r="F32" s="18">
        <f>SUM(F2:F26)</f>
        <v>83092.62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26.400499999999997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26.122599999999998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25.8447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25.566800000000001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25.288900000000002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25.010999999999999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1" si="57">C95*(E95-D95)</f>
        <v>3165.0000000000014</v>
      </c>
      <c r="G95" s="39">
        <f t="shared" ref="G95:G101" si="58">D95*C95</f>
        <v>13137</v>
      </c>
      <c r="H95" s="222">
        <f t="shared" ref="H95:H101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1141</v>
      </c>
      <c r="J101" s="39"/>
      <c r="K101" s="39">
        <v>5435</v>
      </c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9" priority="72">
      <formula>F85&gt;0</formula>
    </cfRule>
    <cfRule type="expression" dxfId="1018" priority="73">
      <formula>F85&lt;0</formula>
    </cfRule>
  </conditionalFormatting>
  <conditionalFormatting sqref="Q7">
    <cfRule type="expression" dxfId="1017" priority="60">
      <formula>Q7&gt;0</formula>
    </cfRule>
    <cfRule type="expression" dxfId="1016" priority="61">
      <formula>Q7&lt;0</formula>
    </cfRule>
  </conditionalFormatting>
  <conditionalFormatting sqref="Q8">
    <cfRule type="expression" dxfId="1015" priority="58">
      <formula>Q8&gt;0</formula>
    </cfRule>
    <cfRule type="expression" dxfId="1014" priority="59">
      <formula>Q8&lt;0</formula>
    </cfRule>
  </conditionalFormatting>
  <conditionalFormatting sqref="F110:F122">
    <cfRule type="expression" dxfId="1013" priority="56">
      <formula>F110&gt;0</formula>
    </cfRule>
    <cfRule type="expression" dxfId="1012" priority="57">
      <formula>F110&lt;0</formula>
    </cfRule>
  </conditionalFormatting>
  <conditionalFormatting sqref="H110:H122">
    <cfRule type="expression" dxfId="1011" priority="54">
      <formula>H110&gt;0</formula>
    </cfRule>
    <cfRule type="expression" dxfId="1010" priority="55">
      <formula>H110&lt;0</formula>
    </cfRule>
  </conditionalFormatting>
  <conditionalFormatting sqref="H126:H129">
    <cfRule type="expression" dxfId="1009" priority="50">
      <formula>H126&gt;0</formula>
    </cfRule>
    <cfRule type="expression" dxfId="1008" priority="51">
      <formula>H126&lt;0</formula>
    </cfRule>
  </conditionalFormatting>
  <conditionalFormatting sqref="F126:F129">
    <cfRule type="expression" dxfId="1007" priority="52">
      <formula>F126&gt;0</formula>
    </cfRule>
    <cfRule type="expression" dxfId="1006" priority="53">
      <formula>F126&lt;0</formula>
    </cfRule>
  </conditionalFormatting>
  <conditionalFormatting sqref="M152">
    <cfRule type="expression" dxfId="1005" priority="48">
      <formula>M152&gt;0</formula>
    </cfRule>
    <cfRule type="expression" dxfId="1004" priority="49">
      <formula>M152&lt;0</formula>
    </cfRule>
  </conditionalFormatting>
  <conditionalFormatting sqref="F37:F38 F45:F82">
    <cfRule type="expression" dxfId="1003" priority="46">
      <formula>F37&gt;0</formula>
    </cfRule>
    <cfRule type="expression" dxfId="1002" priority="47">
      <formula>F37&lt;0</formula>
    </cfRule>
  </conditionalFormatting>
  <conditionalFormatting sqref="H37:H38 H45:H82">
    <cfRule type="expression" dxfId="1001" priority="44">
      <formula>H37&gt;0</formula>
    </cfRule>
    <cfRule type="expression" dxfId="1000" priority="45">
      <formula>H37&lt;0</formula>
    </cfRule>
  </conditionalFormatting>
  <conditionalFormatting sqref="Q10">
    <cfRule type="expression" dxfId="999" priority="42">
      <formula>Q10&gt;0</formula>
    </cfRule>
    <cfRule type="expression" dxfId="998" priority="43">
      <formula>Q10&lt;0</formula>
    </cfRule>
  </conditionalFormatting>
  <conditionalFormatting sqref="F39:F44">
    <cfRule type="expression" dxfId="997" priority="40">
      <formula>F39&gt;0</formula>
    </cfRule>
    <cfRule type="expression" dxfId="996" priority="41">
      <formula>F39&lt;0</formula>
    </cfRule>
  </conditionalFormatting>
  <conditionalFormatting sqref="H39:H44">
    <cfRule type="expression" dxfId="995" priority="38">
      <formula>H39&gt;0</formula>
    </cfRule>
    <cfRule type="expression" dxfId="994" priority="39">
      <formula>H39&lt;0</formula>
    </cfRule>
  </conditionalFormatting>
  <conditionalFormatting sqref="K42:K49">
    <cfRule type="expression" dxfId="993" priority="36">
      <formula>K42&gt;0</formula>
    </cfRule>
    <cfRule type="expression" dxfId="992" priority="37">
      <formula>K42&lt;0</formula>
    </cfRule>
  </conditionalFormatting>
  <conditionalFormatting sqref="K50:K82">
    <cfRule type="expression" dxfId="991" priority="34">
      <formula>K50&gt;0</formula>
    </cfRule>
    <cfRule type="expression" dxfId="990" priority="35">
      <formula>K50&lt;0</formula>
    </cfRule>
  </conditionalFormatting>
  <conditionalFormatting sqref="F83:F84">
    <cfRule type="expression" dxfId="989" priority="31">
      <formula>F83&gt;0</formula>
    </cfRule>
    <cfRule type="expression" dxfId="988" priority="32">
      <formula>F83&lt;0</formula>
    </cfRule>
  </conditionalFormatting>
  <conditionalFormatting sqref="H83:H84">
    <cfRule type="expression" dxfId="987" priority="29">
      <formula>H83&gt;0</formula>
    </cfRule>
    <cfRule type="expression" dxfId="986" priority="30">
      <formula>H83&lt;0</formula>
    </cfRule>
  </conditionalFormatting>
  <conditionalFormatting sqref="K83:K84">
    <cfRule type="expression" dxfId="985" priority="27">
      <formula>K83&gt;0</formula>
    </cfRule>
    <cfRule type="expression" dxfId="984" priority="28">
      <formula>K83&lt;0</formula>
    </cfRule>
  </conditionalFormatting>
  <conditionalFormatting sqref="F93:F95 H93:H95 K93:K95">
    <cfRule type="expression" dxfId="983" priority="23">
      <formula>F93&gt;0</formula>
    </cfRule>
    <cfRule type="expression" dxfId="982" priority="24">
      <formula>F93&lt;0</formula>
    </cfRule>
  </conditionalFormatting>
  <conditionalFormatting sqref="L85:L91 L105:L107">
    <cfRule type="expression" dxfId="981" priority="21">
      <formula>L85&gt;0</formula>
    </cfRule>
    <cfRule type="expression" dxfId="980" priority="22">
      <formula>L85&lt;0</formula>
    </cfRule>
  </conditionalFormatting>
  <conditionalFormatting sqref="L42:L49">
    <cfRule type="expression" dxfId="979" priority="19">
      <formula>L42&gt;0</formula>
    </cfRule>
    <cfRule type="expression" dxfId="978" priority="20">
      <formula>L42&lt;0</formula>
    </cfRule>
  </conditionalFormatting>
  <conditionalFormatting sqref="L50:L82">
    <cfRule type="expression" dxfId="977" priority="17">
      <formula>L50&gt;0</formula>
    </cfRule>
    <cfRule type="expression" dxfId="976" priority="18">
      <formula>L50&lt;0</formula>
    </cfRule>
  </conditionalFormatting>
  <conditionalFormatting sqref="L83:L84">
    <cfRule type="expression" dxfId="975" priority="15">
      <formula>L83&gt;0</formula>
    </cfRule>
    <cfRule type="expression" dxfId="974" priority="16">
      <formula>L83&lt;0</formula>
    </cfRule>
  </conditionalFormatting>
  <conditionalFormatting sqref="L93:L95">
    <cfRule type="expression" dxfId="973" priority="13">
      <formula>L93&gt;0</formula>
    </cfRule>
    <cfRule type="expression" dxfId="972" priority="14">
      <formula>L93&lt;0</formula>
    </cfRule>
  </conditionalFormatting>
  <conditionalFormatting sqref="K102:K104 F102:F104 H102:H104">
    <cfRule type="expression" dxfId="971" priority="11">
      <formula>F102&gt;0</formula>
    </cfRule>
    <cfRule type="expression" dxfId="970" priority="12">
      <formula>F102&lt;0</formula>
    </cfRule>
  </conditionalFormatting>
  <conditionalFormatting sqref="L102:L104">
    <cfRule type="expression" dxfId="969" priority="9">
      <formula>L102&gt;0</formula>
    </cfRule>
    <cfRule type="expression" dxfId="968" priority="10">
      <formula>L102&lt;0</formula>
    </cfRule>
  </conditionalFormatting>
  <conditionalFormatting sqref="K99:K101 F99:F101 H99:H101">
    <cfRule type="expression" dxfId="967" priority="7">
      <formula>F99&gt;0</formula>
    </cfRule>
    <cfRule type="expression" dxfId="966" priority="8">
      <formula>F99&lt;0</formula>
    </cfRule>
  </conditionalFormatting>
  <conditionalFormatting sqref="L99:L101">
    <cfRule type="expression" dxfId="965" priority="5">
      <formula>L99&gt;0</formula>
    </cfRule>
    <cfRule type="expression" dxfId="964" priority="6">
      <formula>L99&lt;0</formula>
    </cfRule>
  </conditionalFormatting>
  <conditionalFormatting sqref="K96:K98 F96:F98 H96:H98">
    <cfRule type="expression" dxfId="963" priority="3">
      <formula>F96&gt;0</formula>
    </cfRule>
    <cfRule type="expression" dxfId="962" priority="4">
      <formula>F96&lt;0</formula>
    </cfRule>
  </conditionalFormatting>
  <conditionalFormatting sqref="L97:L98">
    <cfRule type="expression" dxfId="961" priority="1">
      <formula>L97&gt;0</formula>
    </cfRule>
    <cfRule type="expression" dxfId="960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9" priority="9">
      <formula>F39&gt;0</formula>
    </cfRule>
    <cfRule type="expression" dxfId="958" priority="10">
      <formula>F39&lt;0</formula>
    </cfRule>
  </conditionalFormatting>
  <conditionalFormatting sqref="F25:F38">
    <cfRule type="expression" dxfId="957" priority="7">
      <formula>F25&gt;0</formula>
    </cfRule>
    <cfRule type="expression" dxfId="956" priority="8">
      <formula>F25&lt;0</formula>
    </cfRule>
  </conditionalFormatting>
  <conditionalFormatting sqref="H25:H38">
    <cfRule type="expression" dxfId="955" priority="5">
      <formula>H25&gt;0</formula>
    </cfRule>
    <cfRule type="expression" dxfId="954" priority="6">
      <formula>H25&lt;0</formula>
    </cfRule>
  </conditionalFormatting>
  <conditionalFormatting sqref="Q7">
    <cfRule type="expression" dxfId="953" priority="3">
      <formula>Q7&gt;0</formula>
    </cfRule>
    <cfRule type="expression" dxfId="952" priority="4">
      <formula>Q7&lt;0</formula>
    </cfRule>
  </conditionalFormatting>
  <conditionalFormatting sqref="Q8">
    <cfRule type="expression" dxfId="951" priority="1">
      <formula>Q8&gt;0</formula>
    </cfRule>
    <cfRule type="expression" dxfId="9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9" priority="29">
      <formula>F29&gt;0</formula>
    </cfRule>
    <cfRule type="expression" dxfId="948" priority="30">
      <formula>F29&lt;0</formula>
    </cfRule>
  </conditionalFormatting>
  <conditionalFormatting sqref="Q7">
    <cfRule type="expression" dxfId="947" priority="27">
      <formula>Q7&gt;0</formula>
    </cfRule>
    <cfRule type="expression" dxfId="946" priority="28">
      <formula>Q7&lt;0</formula>
    </cfRule>
  </conditionalFormatting>
  <conditionalFormatting sqref="Q8">
    <cfRule type="expression" dxfId="945" priority="25">
      <formula>Q8&gt;0</formula>
    </cfRule>
    <cfRule type="expression" dxfId="944" priority="26">
      <formula>Q8&lt;0</formula>
    </cfRule>
  </conditionalFormatting>
  <conditionalFormatting sqref="F96:F110">
    <cfRule type="expression" dxfId="943" priority="19">
      <formula>F96&gt;0</formula>
    </cfRule>
    <cfRule type="expression" dxfId="942" priority="20">
      <formula>F96&lt;0</formula>
    </cfRule>
  </conditionalFormatting>
  <conditionalFormatting sqref="H96:H110">
    <cfRule type="expression" dxfId="941" priority="17">
      <formula>H96&gt;0</formula>
    </cfRule>
    <cfRule type="expression" dxfId="940" priority="18">
      <formula>H96&lt;0</formula>
    </cfRule>
  </conditionalFormatting>
  <conditionalFormatting sqref="Q10">
    <cfRule type="expression" dxfId="939" priority="15">
      <formula>Q10&gt;0</formula>
    </cfRule>
    <cfRule type="expression" dxfId="938" priority="16">
      <formula>Q10&lt;0</formula>
    </cfRule>
  </conditionalFormatting>
  <conditionalFormatting sqref="L29:L38">
    <cfRule type="expression" dxfId="937" priority="9">
      <formula>L29&gt;0</formula>
    </cfRule>
    <cfRule type="expression" dxfId="936" priority="10">
      <formula>L29&lt;0</formula>
    </cfRule>
  </conditionalFormatting>
  <conditionalFormatting sqref="F27:F29 H27:H29 J25:K29">
    <cfRule type="expression" dxfId="935" priority="7">
      <formula>F25&gt;0</formula>
    </cfRule>
    <cfRule type="expression" dxfId="934" priority="8">
      <formula>F25&lt;0</formula>
    </cfRule>
  </conditionalFormatting>
  <conditionalFormatting sqref="L25:L29">
    <cfRule type="expression" dxfId="933" priority="5">
      <formula>L25&gt;0</formula>
    </cfRule>
    <cfRule type="expression" dxfId="932" priority="6">
      <formula>L25&lt;0</formula>
    </cfRule>
  </conditionalFormatting>
  <conditionalFormatting sqref="F25:F26">
    <cfRule type="expression" dxfId="931" priority="3">
      <formula>F25&gt;0</formula>
    </cfRule>
    <cfRule type="expression" dxfId="930" priority="4">
      <formula>F25&lt;0</formula>
    </cfRule>
  </conditionalFormatting>
  <conditionalFormatting sqref="H25:H26">
    <cfRule type="expression" dxfId="929" priority="1">
      <formula>H25&gt;0</formula>
    </cfRule>
    <cfRule type="expression" dxfId="92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91.299899999999994</v>
      </c>
      <c r="R4" s="495">
        <v>1.44E-2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3651.9959999999996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348.9660000000008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348.9660000000008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0.10565026657341926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2.497264509599682E-2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19.180651260504202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100.42989</v>
      </c>
      <c r="W19" s="134"/>
    </row>
    <row r="20" spans="1:23" x14ac:dyDescent="0.25">
      <c r="O20" s="81">
        <v>1.0900000000000001</v>
      </c>
      <c r="P20" s="81">
        <f t="shared" ref="P20:P39" si="0">O20*$Q$4</f>
        <v>99.516891000000001</v>
      </c>
      <c r="W20" s="134"/>
    </row>
    <row r="21" spans="1:23" x14ac:dyDescent="0.25">
      <c r="O21" s="81">
        <v>1.08</v>
      </c>
      <c r="P21" s="81">
        <f t="shared" si="0"/>
        <v>98.603892000000002</v>
      </c>
      <c r="W21" s="134"/>
    </row>
    <row r="22" spans="1:23" x14ac:dyDescent="0.25">
      <c r="O22" s="81">
        <v>1.07</v>
      </c>
      <c r="P22" s="81">
        <f t="shared" si="0"/>
        <v>97.690893000000003</v>
      </c>
      <c r="W22" s="134"/>
    </row>
    <row r="23" spans="1:23" x14ac:dyDescent="0.25">
      <c r="O23" s="81">
        <v>1.06</v>
      </c>
      <c r="P23" s="81">
        <f t="shared" si="0"/>
        <v>96.777894000000003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95.864895000000004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94.951895999999991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94.038896999999992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93.125897999999992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92.212898999999993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91.299899999999994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90.386900999999995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89.473901999999995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88.560902999999996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87.647903999999997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86.734904999999983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85.821905999999984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84.908906999999999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83.995908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83.082909000000001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82.169910000000002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7" priority="25">
      <formula>F47&gt;0</formula>
    </cfRule>
    <cfRule type="expression" dxfId="926" priority="26">
      <formula>F47&lt;0</formula>
    </cfRule>
  </conditionalFormatting>
  <conditionalFormatting sqref="Q7">
    <cfRule type="expression" dxfId="925" priority="23">
      <formula>Q7&gt;0</formula>
    </cfRule>
    <cfRule type="expression" dxfId="924" priority="24">
      <formula>Q7&lt;0</formula>
    </cfRule>
  </conditionalFormatting>
  <conditionalFormatting sqref="Q8">
    <cfRule type="expression" dxfId="923" priority="21">
      <formula>Q8&gt;0</formula>
    </cfRule>
    <cfRule type="expression" dxfId="922" priority="22">
      <formula>Q8&lt;0</formula>
    </cfRule>
  </conditionalFormatting>
  <conditionalFormatting sqref="F25:F29 F34:F46">
    <cfRule type="expression" dxfId="921" priority="19">
      <formula>F25&gt;0</formula>
    </cfRule>
    <cfRule type="expression" dxfId="920" priority="20">
      <formula>F25&lt;0</formula>
    </cfRule>
  </conditionalFormatting>
  <conditionalFormatting sqref="H25:H29 H34:H46">
    <cfRule type="expression" dxfId="919" priority="17">
      <formula>H25&gt;0</formula>
    </cfRule>
    <cfRule type="expression" dxfId="918" priority="18">
      <formula>H25&lt;0</formula>
    </cfRule>
  </conditionalFormatting>
  <conditionalFormatting sqref="F89:F110">
    <cfRule type="expression" dxfId="917" priority="15">
      <formula>F89&gt;0</formula>
    </cfRule>
    <cfRule type="expression" dxfId="916" priority="16">
      <formula>F89&lt;0</formula>
    </cfRule>
  </conditionalFormatting>
  <conditionalFormatting sqref="H89:H110">
    <cfRule type="expression" dxfId="915" priority="13">
      <formula>H89&gt;0</formula>
    </cfRule>
    <cfRule type="expression" dxfId="914" priority="14">
      <formula>H89&lt;0</formula>
    </cfRule>
  </conditionalFormatting>
  <conditionalFormatting sqref="Q10">
    <cfRule type="expression" dxfId="913" priority="11">
      <formula>Q10&gt;0</formula>
    </cfRule>
    <cfRule type="expression" dxfId="912" priority="12">
      <formula>Q10&lt;0</formula>
    </cfRule>
  </conditionalFormatting>
  <conditionalFormatting sqref="J25:J32 J34:J38">
    <cfRule type="expression" dxfId="911" priority="9">
      <formula>J25&gt;0</formula>
    </cfRule>
    <cfRule type="expression" dxfId="910" priority="10">
      <formula>J25&lt;0</formula>
    </cfRule>
  </conditionalFormatting>
  <conditionalFormatting sqref="K25:K30">
    <cfRule type="expression" dxfId="909" priority="7">
      <formula>K25&gt;0</formula>
    </cfRule>
    <cfRule type="expression" dxfId="908" priority="8">
      <formula>K25&lt;0</formula>
    </cfRule>
  </conditionalFormatting>
  <conditionalFormatting sqref="L25:L38">
    <cfRule type="expression" dxfId="907" priority="5">
      <formula>L25&gt;0</formula>
    </cfRule>
    <cfRule type="expression" dxfId="906" priority="6">
      <formula>L25&lt;0</formula>
    </cfRule>
  </conditionalFormatting>
  <conditionalFormatting sqref="F30:F33">
    <cfRule type="expression" dxfId="905" priority="3">
      <formula>F30&gt;0</formula>
    </cfRule>
    <cfRule type="expression" dxfId="904" priority="4">
      <formula>F30&lt;0</formula>
    </cfRule>
  </conditionalFormatting>
  <conditionalFormatting sqref="H30:H33">
    <cfRule type="expression" dxfId="903" priority="1">
      <formula>H30&gt;0</formula>
    </cfRule>
    <cfRule type="expression" dxfId="902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71.91</v>
      </c>
      <c r="R4" s="495">
        <v>-6.7999999999999996E-3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7191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714.31999999999971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255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3.6764705882352942E-2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17.60342717258262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79.100999999999999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78.381900000000002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77.662800000000004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76.943700000000007</v>
      </c>
      <c r="Q20" s="2"/>
      <c r="W20" s="134"/>
    </row>
    <row r="21" spans="1:23" x14ac:dyDescent="0.25">
      <c r="O21" s="81">
        <v>1.06</v>
      </c>
      <c r="P21" s="81">
        <f t="shared" si="0"/>
        <v>76.224599999999995</v>
      </c>
      <c r="Q21" s="2"/>
      <c r="W21" s="134"/>
    </row>
    <row r="22" spans="1:23" x14ac:dyDescent="0.25">
      <c r="O22" s="81">
        <v>1.05</v>
      </c>
      <c r="P22" s="81">
        <f t="shared" si="0"/>
        <v>75.505499999999998</v>
      </c>
      <c r="Q22" s="2"/>
      <c r="W22" s="134"/>
    </row>
    <row r="23" spans="1:23" x14ac:dyDescent="0.25">
      <c r="O23" s="81">
        <v>1.04</v>
      </c>
      <c r="P23" s="81">
        <f t="shared" si="0"/>
        <v>74.7864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74.067300000000003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73.348199999999991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72.629099999999994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71.91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71.190899999999999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70.471800000000002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69.75269999999999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69.033599999999993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68.314499999999995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67.595399999999998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66.876300000000001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66.157200000000003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65.438100000000006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64.718999999999994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1" priority="29">
      <formula>F25&gt;0</formula>
    </cfRule>
    <cfRule type="expression" dxfId="900" priority="30">
      <formula>F25&lt;0</formula>
    </cfRule>
  </conditionalFormatting>
  <conditionalFormatting sqref="Q7">
    <cfRule type="expression" dxfId="899" priority="27">
      <formula>Q7&gt;0</formula>
    </cfRule>
    <cfRule type="expression" dxfId="898" priority="28">
      <formula>Q7&lt;0</formula>
    </cfRule>
  </conditionalFormatting>
  <conditionalFormatting sqref="Q8">
    <cfRule type="expression" dxfId="897" priority="25">
      <formula>Q8&gt;0</formula>
    </cfRule>
    <cfRule type="expression" dxfId="896" priority="26">
      <formula>Q8&lt;0</formula>
    </cfRule>
  </conditionalFormatting>
  <conditionalFormatting sqref="F25:F43 F49 F51:F58">
    <cfRule type="expression" dxfId="895" priority="23">
      <formula>F25&gt;0</formula>
    </cfRule>
    <cfRule type="expression" dxfId="894" priority="24">
      <formula>F25&lt;0</formula>
    </cfRule>
  </conditionalFormatting>
  <conditionalFormatting sqref="H25:H43 H49 H51:H58">
    <cfRule type="expression" dxfId="893" priority="21">
      <formula>H25&gt;0</formula>
    </cfRule>
    <cfRule type="expression" dxfId="892" priority="22">
      <formula>H25&lt;0</formula>
    </cfRule>
  </conditionalFormatting>
  <conditionalFormatting sqref="F89:F110">
    <cfRule type="expression" dxfId="891" priority="19">
      <formula>F89&gt;0</formula>
    </cfRule>
    <cfRule type="expression" dxfId="890" priority="20">
      <formula>F89&lt;0</formula>
    </cfRule>
  </conditionalFormatting>
  <conditionalFormatting sqref="H89:H110">
    <cfRule type="expression" dxfId="889" priority="17">
      <formula>H89&gt;0</formula>
    </cfRule>
    <cfRule type="expression" dxfId="888" priority="18">
      <formula>H89&lt;0</formula>
    </cfRule>
  </conditionalFormatting>
  <conditionalFormatting sqref="Q10">
    <cfRule type="expression" dxfId="887" priority="15">
      <formula>Q10&gt;0</formula>
    </cfRule>
    <cfRule type="expression" dxfId="886" priority="16">
      <formula>Q10&lt;0</formula>
    </cfRule>
  </conditionalFormatting>
  <conditionalFormatting sqref="J36:J38">
    <cfRule type="expression" dxfId="885" priority="13">
      <formula>J36&gt;0</formula>
    </cfRule>
    <cfRule type="expression" dxfId="884" priority="14">
      <formula>J36&lt;0</formula>
    </cfRule>
  </conditionalFormatting>
  <conditionalFormatting sqref="K36:K38">
    <cfRule type="expression" dxfId="883" priority="11">
      <formula>K36&gt;0</formula>
    </cfRule>
    <cfRule type="expression" dxfId="882" priority="12">
      <formula>K36&lt;0</formula>
    </cfRule>
  </conditionalFormatting>
  <conditionalFormatting sqref="L25:L38">
    <cfRule type="expression" dxfId="881" priority="9">
      <formula>L25&gt;0</formula>
    </cfRule>
    <cfRule type="expression" dxfId="880" priority="10">
      <formula>L25&lt;0</formula>
    </cfRule>
  </conditionalFormatting>
  <conditionalFormatting sqref="F44:F48">
    <cfRule type="expression" dxfId="879" priority="7">
      <formula>F44&gt;0</formula>
    </cfRule>
    <cfRule type="expression" dxfId="878" priority="8">
      <formula>F44&lt;0</formula>
    </cfRule>
  </conditionalFormatting>
  <conditionalFormatting sqref="H44:H48">
    <cfRule type="expression" dxfId="877" priority="5">
      <formula>H44&gt;0</formula>
    </cfRule>
    <cfRule type="expression" dxfId="876" priority="6">
      <formula>H44&lt;0</formula>
    </cfRule>
  </conditionalFormatting>
  <conditionalFormatting sqref="F50">
    <cfRule type="expression" dxfId="875" priority="3">
      <formula>F50&gt;0</formula>
    </cfRule>
    <cfRule type="expression" dxfId="874" priority="4">
      <formula>F50&lt;0</formula>
    </cfRule>
  </conditionalFormatting>
  <conditionalFormatting sqref="H50">
    <cfRule type="expression" dxfId="873" priority="1">
      <formula>H50&gt;0</formula>
    </cfRule>
    <cfRule type="expression" dxfId="872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173</v>
      </c>
      <c r="AJ2">
        <f>$Q$2*$Q$4</f>
        <v>13517.94</v>
      </c>
      <c r="AK2">
        <f ca="1">AJ2*EXP(-$X$2 * AI2/365.25)</f>
        <v>22546.001501277886</v>
      </c>
      <c r="AM2" s="2">
        <f>Q10</f>
        <v>0</v>
      </c>
      <c r="AO2">
        <f ca="1" xml:space="preserve"> (SUM(AB:AB) - SUM(AE:AE) - SUM(AH:AH) - SUM(AK:AK))/SUM(AB:AB)</f>
        <v>-6.7753724009353519E-2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173</v>
      </c>
      <c r="AJ3">
        <f t="shared" ref="AJ3:AJ17" si="11">$Q$2*$Q$4</f>
        <v>13517.94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22.529900000000001</v>
      </c>
      <c r="R4" s="495">
        <v>3.0999999999999999E-3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173</v>
      </c>
      <c r="AJ4">
        <f t="shared" si="11"/>
        <v>13517.94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13517.94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173</v>
      </c>
      <c r="AJ5">
        <f t="shared" si="11"/>
        <v>13517.94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173</v>
      </c>
      <c r="AJ6">
        <f t="shared" si="11"/>
        <v>13517.94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-3964.6500000000033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173</v>
      </c>
      <c r="AJ7">
        <f t="shared" si="11"/>
        <v>13517.94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-3964.6500000000033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173</v>
      </c>
      <c r="AJ8">
        <f t="shared" si="11"/>
        <v>13517.94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-0.226777039328841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173</v>
      </c>
      <c r="AJ9">
        <f t="shared" si="11"/>
        <v>13517.94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173</v>
      </c>
      <c r="AJ10">
        <f t="shared" si="11"/>
        <v>13517.94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4.6160879542297126E-2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173</v>
      </c>
      <c r="AJ11">
        <f t="shared" si="11"/>
        <v>13517.94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173</v>
      </c>
      <c r="AJ12">
        <f t="shared" si="11"/>
        <v>13517.94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13.252882352941178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173</v>
      </c>
      <c r="AJ13">
        <f t="shared" si="11"/>
        <v>13517.94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173</v>
      </c>
      <c r="AJ14">
        <f t="shared" si="11"/>
        <v>13517.94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173</v>
      </c>
      <c r="AJ15">
        <f t="shared" si="11"/>
        <v>13517.94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173</v>
      </c>
      <c r="AJ16">
        <f t="shared" si="11"/>
        <v>13517.94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173</v>
      </c>
      <c r="AJ17">
        <f t="shared" si="11"/>
        <v>13517.94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24.782890000000002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24.557591000000002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24.332292000000002</v>
      </c>
      <c r="W21" s="134"/>
    </row>
    <row r="22" spans="1:39" x14ac:dyDescent="0.25">
      <c r="O22" s="81">
        <v>1.07</v>
      </c>
      <c r="P22" s="81">
        <f t="shared" si="14"/>
        <v>24.106993000000003</v>
      </c>
      <c r="W22" s="134"/>
    </row>
    <row r="23" spans="1:39" x14ac:dyDescent="0.25">
      <c r="O23" s="81">
        <v>1.06</v>
      </c>
      <c r="P23" s="81">
        <f t="shared" si="14"/>
        <v>23.881694000000003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23.656395000000003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23.431096000000004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23.205797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22.980498000000001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22.755199000000001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22.529900000000001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22.304601000000002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22.079302000000002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21.854003000000002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21.628703999999999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4"/>
        <v>21.403404999999999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21.178106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20.952807000000004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20.727508000000004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20.502209000000001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20.276910000000001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1" priority="21">
      <formula>F25&gt;0</formula>
    </cfRule>
    <cfRule type="expression" dxfId="870" priority="22">
      <formula>F25&lt;0</formula>
    </cfRule>
  </conditionalFormatting>
  <conditionalFormatting sqref="Q7">
    <cfRule type="expression" dxfId="869" priority="19">
      <formula>Q7&gt;0</formula>
    </cfRule>
    <cfRule type="expression" dxfId="868" priority="20">
      <formula>Q7&lt;0</formula>
    </cfRule>
  </conditionalFormatting>
  <conditionalFormatting sqref="Q8">
    <cfRule type="expression" dxfId="867" priority="17">
      <formula>Q8&gt;0</formula>
    </cfRule>
    <cfRule type="expression" dxfId="866" priority="18">
      <formula>Q8&lt;0</formula>
    </cfRule>
  </conditionalFormatting>
  <conditionalFormatting sqref="F89:F110">
    <cfRule type="expression" dxfId="865" priority="11">
      <formula>F89&gt;0</formula>
    </cfRule>
    <cfRule type="expression" dxfId="864" priority="12">
      <formula>F89&lt;0</formula>
    </cfRule>
  </conditionalFormatting>
  <conditionalFormatting sqref="H89:H110">
    <cfRule type="expression" dxfId="863" priority="9">
      <formula>H89&gt;0</formula>
    </cfRule>
    <cfRule type="expression" dxfId="862" priority="10">
      <formula>H89&lt;0</formula>
    </cfRule>
  </conditionalFormatting>
  <conditionalFormatting sqref="Q10">
    <cfRule type="expression" dxfId="861" priority="7">
      <formula>Q10&gt;0</formula>
    </cfRule>
    <cfRule type="expression" dxfId="860" priority="8">
      <formula>Q10&lt;0</formula>
    </cfRule>
  </conditionalFormatting>
  <conditionalFormatting sqref="J25:J38">
    <cfRule type="expression" dxfId="859" priority="5">
      <formula>J25&gt;0</formula>
    </cfRule>
    <cfRule type="expression" dxfId="858" priority="6">
      <formula>J25&lt;0</formula>
    </cfRule>
  </conditionalFormatting>
  <conditionalFormatting sqref="K25:K38">
    <cfRule type="expression" dxfId="857" priority="3">
      <formula>K25&gt;0</formula>
    </cfRule>
    <cfRule type="expression" dxfId="856" priority="4">
      <formula>K25&lt;0</formula>
    </cfRule>
  </conditionalFormatting>
  <conditionalFormatting sqref="L25:L38">
    <cfRule type="expression" dxfId="855" priority="1">
      <formula>L25&gt;0</formula>
    </cfRule>
    <cfRule type="expression" dxfId="8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3" priority="137">
      <formula>F30&gt;0</formula>
    </cfRule>
    <cfRule type="expression" dxfId="852" priority="138">
      <formula>F30&lt;0</formula>
    </cfRule>
  </conditionalFormatting>
  <conditionalFormatting sqref="H47:H58">
    <cfRule type="expression" dxfId="851" priority="129">
      <formula>H47&gt;0</formula>
    </cfRule>
    <cfRule type="expression" dxfId="850" priority="130">
      <formula>H47&lt;0</formula>
    </cfRule>
  </conditionalFormatting>
  <conditionalFormatting sqref="H59">
    <cfRule type="expression" dxfId="849" priority="119">
      <formula>H59&gt;0</formula>
    </cfRule>
    <cfRule type="expression" dxfId="848" priority="120">
      <formula>H59&lt;0</formula>
    </cfRule>
  </conditionalFormatting>
  <conditionalFormatting sqref="H60">
    <cfRule type="expression" dxfId="847" priority="115">
      <formula>H60&gt;0</formula>
    </cfRule>
    <cfRule type="expression" dxfId="846" priority="116">
      <formula>H60&lt;0</formula>
    </cfRule>
  </conditionalFormatting>
  <conditionalFormatting sqref="H61:H66">
    <cfRule type="expression" dxfId="845" priority="111">
      <formula>H61&gt;0</formula>
    </cfRule>
    <cfRule type="expression" dxfId="844" priority="112">
      <formula>H61&lt;0</formula>
    </cfRule>
  </conditionalFormatting>
  <conditionalFormatting sqref="Q8">
    <cfRule type="expression" dxfId="843" priority="95">
      <formula>Q8&gt;0</formula>
    </cfRule>
    <cfRule type="expression" dxfId="842" priority="96">
      <formula>Q8&lt;0</formula>
    </cfRule>
  </conditionalFormatting>
  <conditionalFormatting sqref="Q7">
    <cfRule type="expression" dxfId="841" priority="97">
      <formula>Q7&gt;0</formula>
    </cfRule>
    <cfRule type="expression" dxfId="840" priority="98">
      <formula>Q7&lt;0</formula>
    </cfRule>
  </conditionalFormatting>
  <conditionalFormatting sqref="F178 H178">
    <cfRule type="expression" dxfId="839" priority="93">
      <formula>F178&gt;0</formula>
    </cfRule>
    <cfRule type="expression" dxfId="838" priority="94">
      <formula>F178&lt;0</formula>
    </cfRule>
  </conditionalFormatting>
  <conditionalFormatting sqref="Q10">
    <cfRule type="expression" dxfId="837" priority="87">
      <formula>Q10&gt;0</formula>
    </cfRule>
    <cfRule type="expression" dxfId="836" priority="88">
      <formula>Q10&lt;0</formula>
    </cfRule>
  </conditionalFormatting>
  <conditionalFormatting sqref="Q9">
    <cfRule type="expression" dxfId="835" priority="81">
      <formula>Q9&gt;0</formula>
    </cfRule>
    <cfRule type="expression" dxfId="834" priority="82">
      <formula>Q9&lt;0</formula>
    </cfRule>
  </conditionalFormatting>
  <conditionalFormatting sqref="F201:F248">
    <cfRule type="expression" dxfId="833" priority="41">
      <formula>F201&gt;0</formula>
    </cfRule>
    <cfRule type="expression" dxfId="832" priority="42">
      <formula>F201&lt;0</formula>
    </cfRule>
  </conditionalFormatting>
  <conditionalFormatting sqref="H201:H248">
    <cfRule type="expression" dxfId="831" priority="39">
      <formula>H201&gt;0</formula>
    </cfRule>
    <cfRule type="expression" dxfId="830" priority="40">
      <formula>H201&lt;0</formula>
    </cfRule>
  </conditionalFormatting>
  <conditionalFormatting sqref="J208">
    <cfRule type="expression" dxfId="829" priority="37">
      <formula>J208&gt;0</formula>
    </cfRule>
    <cfRule type="expression" dxfId="828" priority="38">
      <formula>J208&lt;0</formula>
    </cfRule>
  </conditionalFormatting>
  <conditionalFormatting sqref="J214:J215">
    <cfRule type="expression" dxfId="827" priority="35">
      <formula>J214&gt;0</formula>
    </cfRule>
    <cfRule type="expression" dxfId="826" priority="36">
      <formula>J214&lt;0</formula>
    </cfRule>
  </conditionalFormatting>
  <conditionalFormatting sqref="J216">
    <cfRule type="expression" dxfId="825" priority="33">
      <formula>J216&gt;0</formula>
    </cfRule>
    <cfRule type="expression" dxfId="824" priority="34">
      <formula>J216&lt;0</formula>
    </cfRule>
  </conditionalFormatting>
  <conditionalFormatting sqref="J217:J219 J221:J224">
    <cfRule type="expression" dxfId="823" priority="31">
      <formula>J217&gt;0</formula>
    </cfRule>
    <cfRule type="expression" dxfId="822" priority="32">
      <formula>J217&lt;0</formula>
    </cfRule>
  </conditionalFormatting>
  <conditionalFormatting sqref="K208">
    <cfRule type="expression" dxfId="821" priority="29">
      <formula>K208&gt;0</formula>
    </cfRule>
    <cfRule type="expression" dxfId="820" priority="30">
      <formula>K208&lt;0</formula>
    </cfRule>
  </conditionalFormatting>
  <conditionalFormatting sqref="K214:K215">
    <cfRule type="expression" dxfId="819" priority="27">
      <formula>K214&gt;0</formula>
    </cfRule>
    <cfRule type="expression" dxfId="818" priority="28">
      <formula>K214&lt;0</formula>
    </cfRule>
  </conditionalFormatting>
  <conditionalFormatting sqref="K216">
    <cfRule type="expression" dxfId="817" priority="25">
      <formula>K216&gt;0</formula>
    </cfRule>
    <cfRule type="expression" dxfId="816" priority="26">
      <formula>K216&lt;0</formula>
    </cfRule>
  </conditionalFormatting>
  <conditionalFormatting sqref="K217:K224">
    <cfRule type="expression" dxfId="815" priority="23">
      <formula>K217&gt;0</formula>
    </cfRule>
    <cfRule type="expression" dxfId="814" priority="24">
      <formula>K217&lt;0</formula>
    </cfRule>
  </conditionalFormatting>
  <conditionalFormatting sqref="L208">
    <cfRule type="expression" dxfId="813" priority="21">
      <formula>L208&gt;0</formula>
    </cfRule>
    <cfRule type="expression" dxfId="812" priority="22">
      <formula>L208&lt;0</formula>
    </cfRule>
  </conditionalFormatting>
  <conditionalFormatting sqref="L214:L215">
    <cfRule type="expression" dxfId="811" priority="19">
      <formula>L214&gt;0</formula>
    </cfRule>
    <cfRule type="expression" dxfId="810" priority="20">
      <formula>L214&lt;0</formula>
    </cfRule>
  </conditionalFormatting>
  <conditionalFormatting sqref="L216">
    <cfRule type="expression" dxfId="809" priority="17">
      <formula>L216&gt;0</formula>
    </cfRule>
    <cfRule type="expression" dxfId="808" priority="18">
      <formula>L216&lt;0</formula>
    </cfRule>
  </conditionalFormatting>
  <conditionalFormatting sqref="L217:L224">
    <cfRule type="expression" dxfId="807" priority="15">
      <formula>L217&gt;0</formula>
    </cfRule>
    <cfRule type="expression" dxfId="806" priority="16">
      <formula>L217&lt;0</formula>
    </cfRule>
  </conditionalFormatting>
  <conditionalFormatting sqref="K225">
    <cfRule type="expression" dxfId="805" priority="13">
      <formula>K225&gt;0</formula>
    </cfRule>
    <cfRule type="expression" dxfId="804" priority="14">
      <formula>K225&lt;0</formula>
    </cfRule>
  </conditionalFormatting>
  <conditionalFormatting sqref="L225:L232">
    <cfRule type="expression" dxfId="803" priority="11">
      <formula>L225&gt;0</formula>
    </cfRule>
    <cfRule type="expression" dxfId="802" priority="12">
      <formula>L225&lt;0</formula>
    </cfRule>
  </conditionalFormatting>
  <conditionalFormatting sqref="K226">
    <cfRule type="expression" dxfId="801" priority="9">
      <formula>K226&gt;0</formula>
    </cfRule>
    <cfRule type="expression" dxfId="800" priority="10">
      <formula>K226&lt;0</formula>
    </cfRule>
  </conditionalFormatting>
  <conditionalFormatting sqref="K227">
    <cfRule type="expression" dxfId="799" priority="7">
      <formula>K227&gt;0</formula>
    </cfRule>
    <cfRule type="expression" dxfId="798" priority="8">
      <formula>K227&lt;0</formula>
    </cfRule>
  </conditionalFormatting>
  <conditionalFormatting sqref="K228:K248">
    <cfRule type="expression" dxfId="797" priority="5">
      <formula>K228&gt;0</formula>
    </cfRule>
    <cfRule type="expression" dxfId="796" priority="6">
      <formula>K228&lt;0</formula>
    </cfRule>
  </conditionalFormatting>
  <conditionalFormatting sqref="L233:L237">
    <cfRule type="expression" dxfId="795" priority="3">
      <formula>L233&gt;0</formula>
    </cfRule>
    <cfRule type="expression" dxfId="794" priority="4">
      <formula>L233&lt;0</formula>
    </cfRule>
  </conditionalFormatting>
  <conditionalFormatting sqref="L238:L243">
    <cfRule type="expression" dxfId="793" priority="1">
      <formula>L238&gt;0</formula>
    </cfRule>
    <cfRule type="expression" dxfId="79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1" priority="11">
      <formula>F27&gt;0</formula>
    </cfRule>
    <cfRule type="expression" dxfId="790" priority="12">
      <formula>F27&lt;0</formula>
    </cfRule>
  </conditionalFormatting>
  <conditionalFormatting sqref="H27:H29">
    <cfRule type="expression" dxfId="789" priority="9">
      <formula>H27&gt;0</formula>
    </cfRule>
    <cfRule type="expression" dxfId="788" priority="10">
      <formula>H27&lt;0</formula>
    </cfRule>
  </conditionalFormatting>
  <conditionalFormatting sqref="F23:F26">
    <cfRule type="expression" dxfId="787" priority="7">
      <formula>F23&gt;0</formula>
    </cfRule>
    <cfRule type="expression" dxfId="786" priority="8">
      <formula>F23&lt;0</formula>
    </cfRule>
  </conditionalFormatting>
  <conditionalFormatting sqref="H23:H26">
    <cfRule type="expression" dxfId="785" priority="5">
      <formula>H23&gt;0</formula>
    </cfRule>
    <cfRule type="expression" dxfId="784" priority="6">
      <formula>H23&lt;0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conditionalFormatting sqref="Q7">
    <cfRule type="expression" dxfId="781" priority="3">
      <formula>Q7&gt;0</formula>
    </cfRule>
    <cfRule type="expression" dxfId="78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9" priority="7">
      <formula>F21&gt;0</formula>
    </cfRule>
    <cfRule type="expression" dxfId="778" priority="8">
      <formula>F21&lt;0</formula>
    </cfRule>
  </conditionalFormatting>
  <conditionalFormatting sqref="F22">
    <cfRule type="expression" dxfId="777" priority="5">
      <formula>F22&gt;0</formula>
    </cfRule>
    <cfRule type="expression" dxfId="776" priority="6">
      <formula>F22&lt;0</formula>
    </cfRule>
  </conditionalFormatting>
  <conditionalFormatting sqref="Q8">
    <cfRule type="expression" dxfId="775" priority="1">
      <formula>Q8&gt;0</formula>
    </cfRule>
    <cfRule type="expression" dxfId="774" priority="2">
      <formula>Q8&lt;0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1" priority="17">
      <formula>F38&gt;0</formula>
    </cfRule>
    <cfRule type="expression" dxfId="770" priority="18">
      <formula>F38&lt;0</formula>
    </cfRule>
  </conditionalFormatting>
  <conditionalFormatting sqref="H38:H72">
    <cfRule type="expression" dxfId="769" priority="9">
      <formula>H38&gt;0</formula>
    </cfRule>
    <cfRule type="expression" dxfId="768" priority="10">
      <formula>H38&lt;0</formula>
    </cfRule>
  </conditionalFormatting>
  <conditionalFormatting sqref="F21:F37">
    <cfRule type="expression" dxfId="767" priority="7">
      <formula>F21&gt;0</formula>
    </cfRule>
    <cfRule type="expression" dxfId="766" priority="8">
      <formula>F21&lt;0</formula>
    </cfRule>
  </conditionalFormatting>
  <conditionalFormatting sqref="H21:H37">
    <cfRule type="expression" dxfId="765" priority="5">
      <formula>H21&gt;0</formula>
    </cfRule>
    <cfRule type="expression" dxfId="764" priority="6">
      <formula>H21&lt;0</formula>
    </cfRule>
  </conditionalFormatting>
  <conditionalFormatting sqref="Q8">
    <cfRule type="expression" dxfId="763" priority="1">
      <formula>Q8&gt;0</formula>
    </cfRule>
    <cfRule type="expression" dxfId="762" priority="2">
      <formula>Q8&lt;0</formula>
    </cfRule>
  </conditionalFormatting>
  <conditionalFormatting sqref="Q7">
    <cfRule type="expression" dxfId="761" priority="3">
      <formula>Q7&gt;0</formula>
    </cfRule>
    <cfRule type="expression" dxfId="76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9" priority="11">
      <formula>F24&gt;0</formula>
    </cfRule>
    <cfRule type="expression" dxfId="758" priority="12">
      <formula>F24&lt;0</formula>
    </cfRule>
  </conditionalFormatting>
  <conditionalFormatting sqref="H27:H30">
    <cfRule type="expression" dxfId="757" priority="9">
      <formula>H27&gt;0</formula>
    </cfRule>
    <cfRule type="expression" dxfId="756" priority="10">
      <formula>H27&lt;0</formula>
    </cfRule>
  </conditionalFormatting>
  <conditionalFormatting sqref="F25">
    <cfRule type="expression" dxfId="755" priority="7">
      <formula>F25&gt;0</formula>
    </cfRule>
    <cfRule type="expression" dxfId="754" priority="8">
      <formula>F25&lt;0</formula>
    </cfRule>
  </conditionalFormatting>
  <conditionalFormatting sqref="H24:H26">
    <cfRule type="expression" dxfId="753" priority="5">
      <formula>H24&gt;0</formula>
    </cfRule>
    <cfRule type="expression" dxfId="752" priority="6">
      <formula>H24&lt;0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7" priority="17">
      <formula>F28&gt;0</formula>
    </cfRule>
    <cfRule type="expression" dxfId="746" priority="18">
      <formula>F28&lt;0</formula>
    </cfRule>
  </conditionalFormatting>
  <conditionalFormatting sqref="F28 F33:F35">
    <cfRule type="expression" dxfId="745" priority="19">
      <formula>F28&gt;0</formula>
    </cfRule>
    <cfRule type="expression" dxfId="744" priority="20">
      <formula>F28&lt;0</formula>
    </cfRule>
  </conditionalFormatting>
  <conditionalFormatting sqref="H28 H33:H35">
    <cfRule type="expression" dxfId="743" priority="15">
      <formula>H28&gt;0</formula>
    </cfRule>
    <cfRule type="expression" dxfId="742" priority="16">
      <formula>H28&lt;0</formula>
    </cfRule>
  </conditionalFormatting>
  <conditionalFormatting sqref="F21:F27">
    <cfRule type="expression" dxfId="741" priority="13">
      <formula>F21&gt;0</formula>
    </cfRule>
    <cfRule type="expression" dxfId="740" priority="14">
      <formula>F21&lt;0</formula>
    </cfRule>
  </conditionalFormatting>
  <conditionalFormatting sqref="H21:H27">
    <cfRule type="expression" dxfId="739" priority="11">
      <formula>H21&gt;0</formula>
    </cfRule>
    <cfRule type="expression" dxfId="738" priority="12">
      <formula>H21&lt;0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F29:F32">
    <cfRule type="expression" dxfId="733" priority="5">
      <formula>F29&gt;0</formula>
    </cfRule>
    <cfRule type="expression" dxfId="732" priority="6">
      <formula>F29&lt;0</formula>
    </cfRule>
  </conditionalFormatting>
  <conditionalFormatting sqref="H29:H32">
    <cfRule type="expression" dxfId="731" priority="3">
      <formula>H29&gt;0</formula>
    </cfRule>
    <cfRule type="expression" dxfId="730" priority="4">
      <formula>H29&lt;0</formula>
    </cfRule>
  </conditionalFormatting>
  <conditionalFormatting sqref="M37">
    <cfRule type="expression" dxfId="729" priority="1">
      <formula>M37&gt;0</formula>
    </cfRule>
    <cfRule type="expression" dxfId="72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275.9699</v>
      </c>
      <c r="R4" s="475">
        <v>1.6999999999999999E-3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9658.9465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1141.1064999999981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980.27649999999812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0.11295238786588244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303.56689</v>
      </c>
      <c r="R18" s="81"/>
    </row>
    <row r="19" spans="1:30" x14ac:dyDescent="0.25">
      <c r="P19" s="81">
        <v>1.0900000000000001</v>
      </c>
      <c r="Q19" s="81">
        <f t="shared" ref="Q19:Q38" si="3">P19*$Q$4</f>
        <v>300.80719099999999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298.04749200000003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295.28779300000002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292.52809400000001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289.768395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287.00869599999999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284.24899699999997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281.48929800000002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278.72959900000001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275.9699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273.21020099999998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270.45050199999997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267.69080300000002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264.931104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262.17140499999999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259.41170599999998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256.65200700000003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253.89230800000001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251.132609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248.37290999999999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7" priority="45">
      <formula>F25&gt;0</formula>
    </cfRule>
    <cfRule type="expression" dxfId="726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5" priority="33">
      <formula>F21&gt;0</formula>
    </cfRule>
    <cfRule type="expression" dxfId="724" priority="34">
      <formula>F21&lt;0</formula>
    </cfRule>
  </conditionalFormatting>
  <conditionalFormatting sqref="H21:H24">
    <cfRule type="expression" dxfId="723" priority="31">
      <formula>H21&gt;0</formula>
    </cfRule>
    <cfRule type="expression" dxfId="722" priority="32">
      <formula>H21&lt;0</formula>
    </cfRule>
  </conditionalFormatting>
  <conditionalFormatting sqref="Q8">
    <cfRule type="expression" dxfId="721" priority="27">
      <formula>Q8&gt;0</formula>
    </cfRule>
    <cfRule type="expression" dxfId="720" priority="28">
      <formula>Q8&lt;0</formula>
    </cfRule>
  </conditionalFormatting>
  <conditionalFormatting sqref="Q7">
    <cfRule type="expression" dxfId="719" priority="29">
      <formula>Q7&gt;0</formula>
    </cfRule>
    <cfRule type="expression" dxfId="718" priority="30">
      <formula>Q7&lt;0</formula>
    </cfRule>
  </conditionalFormatting>
  <conditionalFormatting sqref="F71:F73">
    <cfRule type="expression" dxfId="717" priority="25">
      <formula>F71&gt;0</formula>
    </cfRule>
    <cfRule type="expression" dxfId="716" priority="26">
      <formula>F71&lt;0</formula>
    </cfRule>
  </conditionalFormatting>
  <conditionalFormatting sqref="F74:F81">
    <cfRule type="expression" dxfId="715" priority="21">
      <formula>F74&gt;0</formula>
    </cfRule>
    <cfRule type="expression" dxfId="714" priority="22">
      <formula>F74&lt;0</formula>
    </cfRule>
  </conditionalFormatting>
  <conditionalFormatting sqref="F74:F81">
    <cfRule type="expression" dxfId="713" priority="23">
      <formula>F74&gt;0</formula>
    </cfRule>
    <cfRule type="expression" dxfId="712" priority="24">
      <formula>F74&lt;0</formula>
    </cfRule>
  </conditionalFormatting>
  <conditionalFormatting sqref="H71:H81">
    <cfRule type="expression" dxfId="711" priority="19">
      <formula>H71&gt;0</formula>
    </cfRule>
    <cfRule type="expression" dxfId="710" priority="20">
      <formula>H71&lt;0</formula>
    </cfRule>
  </conditionalFormatting>
  <conditionalFormatting sqref="F67:F70">
    <cfRule type="expression" dxfId="709" priority="17">
      <formula>F67&gt;0</formula>
    </cfRule>
    <cfRule type="expression" dxfId="708" priority="18">
      <formula>F67&lt;0</formula>
    </cfRule>
  </conditionalFormatting>
  <conditionalFormatting sqref="H67:H70">
    <cfRule type="expression" dxfId="707" priority="15">
      <formula>H67&gt;0</formula>
    </cfRule>
    <cfRule type="expression" dxfId="706" priority="16">
      <formula>H67&lt;0</formula>
    </cfRule>
  </conditionalFormatting>
  <conditionalFormatting sqref="Q10">
    <cfRule type="expression" dxfId="705" priority="13">
      <formula>Q10&gt;0</formula>
    </cfRule>
    <cfRule type="expression" dxfId="704" priority="14">
      <formula>Q10&lt;0</formula>
    </cfRule>
  </conditionalFormatting>
  <conditionalFormatting sqref="H42 F42">
    <cfRule type="expression" dxfId="703" priority="9">
      <formula>F42&gt;0</formula>
    </cfRule>
    <cfRule type="expression" dxfId="702" priority="10">
      <formula>F42&lt;0</formula>
    </cfRule>
  </conditionalFormatting>
  <conditionalFormatting sqref="H36:H38 F36:F38">
    <cfRule type="expression" dxfId="701" priority="7">
      <formula>F36&gt;0</formula>
    </cfRule>
    <cfRule type="expression" dxfId="700" priority="8">
      <formula>F36&lt;0</formula>
    </cfRule>
  </conditionalFormatting>
  <conditionalFormatting sqref="H34:H35 F34:F35">
    <cfRule type="expression" dxfId="699" priority="5">
      <formula>F34&gt;0</formula>
    </cfRule>
    <cfRule type="expression" dxfId="698" priority="6">
      <formula>F34&lt;0</formula>
    </cfRule>
  </conditionalFormatting>
  <conditionalFormatting sqref="H40:H41 F40:F41 J39:J40">
    <cfRule type="expression" dxfId="697" priority="3">
      <formula>F39&gt;0</formula>
    </cfRule>
    <cfRule type="expression" dxfId="696" priority="4">
      <formula>F39&lt;0</formula>
    </cfRule>
  </conditionalFormatting>
  <conditionalFormatting sqref="H39 F39">
    <cfRule type="expression" dxfId="695" priority="1">
      <formula>F39&gt;0</formula>
    </cfRule>
    <cfRule type="expression" dxfId="694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3" priority="29">
      <formula>F40&gt;0</formula>
    </cfRule>
    <cfRule type="expression" dxfId="692" priority="30">
      <formula>F40&lt;0</formula>
    </cfRule>
  </conditionalFormatting>
  <conditionalFormatting sqref="F40:F45">
    <cfRule type="expression" dxfId="691" priority="31">
      <formula>F40&gt;0</formula>
    </cfRule>
    <cfRule type="expression" dxfId="690" priority="32">
      <formula>F40&lt;0</formula>
    </cfRule>
  </conditionalFormatting>
  <conditionalFormatting sqref="H40:H45">
    <cfRule type="expression" dxfId="689" priority="27">
      <formula>H40&gt;0</formula>
    </cfRule>
    <cfRule type="expression" dxfId="688" priority="28">
      <formula>H40&lt;0</formula>
    </cfRule>
  </conditionalFormatting>
  <conditionalFormatting sqref="F23:F39">
    <cfRule type="expression" dxfId="687" priority="13">
      <formula>F23&gt;0</formula>
    </cfRule>
    <cfRule type="expression" dxfId="686" priority="14">
      <formula>F23&lt;0</formula>
    </cfRule>
  </conditionalFormatting>
  <conditionalFormatting sqref="H23:H39">
    <cfRule type="expression" dxfId="685" priority="11">
      <formula>H23&gt;0</formula>
    </cfRule>
    <cfRule type="expression" dxfId="684" priority="12">
      <formula>H23&lt;0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7" priority="39">
      <formula>Q12&gt;0</formula>
    </cfRule>
    <cfRule type="expression" dxfId="67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5" priority="33">
      <formula>F25&gt;0</formula>
    </cfRule>
    <cfRule type="expression" dxfId="674" priority="34">
      <formula>F25&lt;0</formula>
    </cfRule>
  </conditionalFormatting>
  <conditionalFormatting sqref="F30">
    <cfRule type="expression" dxfId="673" priority="31">
      <formula>F30&gt;0</formula>
    </cfRule>
    <cfRule type="expression" dxfId="672" priority="32">
      <formula>F30&lt;0</formula>
    </cfRule>
  </conditionalFormatting>
  <conditionalFormatting sqref="F31">
    <cfRule type="expression" dxfId="671" priority="29">
      <formula>F31&gt;0</formula>
    </cfRule>
    <cfRule type="expression" dxfId="670" priority="30">
      <formula>F31&lt;0</formula>
    </cfRule>
  </conditionalFormatting>
  <conditionalFormatting sqref="F32:F34">
    <cfRule type="expression" dxfId="669" priority="27">
      <formula>F32&gt;0</formula>
    </cfRule>
    <cfRule type="expression" dxfId="668" priority="28">
      <formula>F32&lt;0</formula>
    </cfRule>
  </conditionalFormatting>
  <conditionalFormatting sqref="H25:H29">
    <cfRule type="expression" dxfId="667" priority="25">
      <formula>H25&gt;0</formula>
    </cfRule>
    <cfRule type="expression" dxfId="666" priority="26">
      <formula>H25&lt;0</formula>
    </cfRule>
  </conditionalFormatting>
  <conditionalFormatting sqref="H30">
    <cfRule type="expression" dxfId="665" priority="23">
      <formula>H30&gt;0</formula>
    </cfRule>
    <cfRule type="expression" dxfId="664" priority="24">
      <formula>H30&lt;0</formula>
    </cfRule>
  </conditionalFormatting>
  <conditionalFormatting sqref="H31">
    <cfRule type="expression" dxfId="663" priority="21">
      <formula>H31&gt;0</formula>
    </cfRule>
    <cfRule type="expression" dxfId="662" priority="22">
      <formula>H31&lt;0</formula>
    </cfRule>
  </conditionalFormatting>
  <conditionalFormatting sqref="H32:H34">
    <cfRule type="expression" dxfId="661" priority="19">
      <formula>H32&gt;0</formula>
    </cfRule>
    <cfRule type="expression" dxfId="660" priority="20">
      <formula>H32&lt;0</formula>
    </cfRule>
  </conditionalFormatting>
  <conditionalFormatting sqref="F35">
    <cfRule type="expression" dxfId="659" priority="17">
      <formula>F35&gt;0</formula>
    </cfRule>
    <cfRule type="expression" dxfId="658" priority="18">
      <formula>F35&lt;0</formula>
    </cfRule>
  </conditionalFormatting>
  <conditionalFormatting sqref="H35">
    <cfRule type="expression" dxfId="657" priority="15">
      <formula>H35&gt;0</formula>
    </cfRule>
    <cfRule type="expression" dxfId="656" priority="16">
      <formula>H35&lt;0</formula>
    </cfRule>
  </conditionalFormatting>
  <conditionalFormatting sqref="F36">
    <cfRule type="expression" dxfId="655" priority="13">
      <formula>F36&gt;0</formula>
    </cfRule>
    <cfRule type="expression" dxfId="654" priority="14">
      <formula>F36&lt;0</formula>
    </cfRule>
  </conditionalFormatting>
  <conditionalFormatting sqref="H36">
    <cfRule type="expression" dxfId="653" priority="11">
      <formula>H36&gt;0</formula>
    </cfRule>
    <cfRule type="expression" dxfId="652" priority="12">
      <formula>H36&lt;0</formula>
    </cfRule>
  </conditionalFormatting>
  <conditionalFormatting sqref="H23:H24">
    <cfRule type="expression" dxfId="651" priority="5">
      <formula>H23&gt;0</formula>
    </cfRule>
    <cfRule type="expression" dxfId="650" priority="6">
      <formula>H23&lt;0</formula>
    </cfRule>
  </conditionalFormatting>
  <conditionalFormatting sqref="F23:F24">
    <cfRule type="expression" dxfId="649" priority="7">
      <formula>F23&gt;0</formula>
    </cfRule>
    <cfRule type="expression" dxfId="648" priority="8">
      <formula>F23&lt;0</formula>
    </cfRule>
  </conditionalFormatting>
  <conditionalFormatting sqref="Q7">
    <cfRule type="expression" dxfId="647" priority="3">
      <formula>Q7&gt;0</formula>
    </cfRule>
    <cfRule type="expression" dxfId="646" priority="4">
      <formula>Q7&lt;0</formula>
    </cfRule>
  </conditionalFormatting>
  <conditionalFormatting sqref="Q8">
    <cfRule type="expression" dxfId="645" priority="1">
      <formula>Q8&gt;0</formula>
    </cfRule>
    <cfRule type="expression" dxfId="6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54.48</v>
      </c>
      <c r="R4" s="475">
        <v>-1.09E-2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13620</v>
      </c>
      <c r="U5" t="s">
        <v>1004</v>
      </c>
      <c r="W5" s="2"/>
      <c r="X5" s="134"/>
      <c r="AD5" s="225"/>
      <c r="AG5" s="225"/>
    </row>
    <row r="6" spans="1:33" x14ac:dyDescent="0.25">
      <c r="B6" s="72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2203.3499999999985</v>
      </c>
      <c r="R7">
        <v>120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598.7699999999968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4.598413513930686E-2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2.863436123348018E-2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12.053097345132743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59.928000000000004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59.383200000000002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58.8384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58.293599999999998</v>
      </c>
      <c r="W20" s="2"/>
      <c r="X20" s="134"/>
    </row>
    <row r="21" spans="1:33" x14ac:dyDescent="0.25">
      <c r="P21" s="81">
        <v>1.06</v>
      </c>
      <c r="Q21" s="81">
        <f t="shared" si="1"/>
        <v>57.748800000000003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57.204000000000001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56.659199999999998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56.114399999999996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55.569600000000001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55.024799999999999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54.48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53.935199999999995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53.390399999999993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52.845599999999997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52.300799999999995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51.755999999999993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51.211199999999991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50.666400000000003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50.121600000000001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49.576799999999999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49.031999999999996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3" priority="63">
      <formula>Q8&gt;0</formula>
    </cfRule>
    <cfRule type="expression" dxfId="642" priority="64">
      <formula>Q8&lt;0</formula>
    </cfRule>
  </conditionalFormatting>
  <conditionalFormatting sqref="Q7">
    <cfRule type="expression" dxfId="641" priority="65">
      <formula>Q7&gt;0</formula>
    </cfRule>
    <cfRule type="expression" dxfId="640" priority="66">
      <formula>Q7&lt;0</formula>
    </cfRule>
  </conditionalFormatting>
  <conditionalFormatting sqref="M57">
    <cfRule type="expression" dxfId="639" priority="53">
      <formula>M57&gt;0</formula>
    </cfRule>
    <cfRule type="expression" dxfId="638" priority="54">
      <formula>M57&lt;0</formula>
    </cfRule>
  </conditionalFormatting>
  <conditionalFormatting sqref="M57">
    <cfRule type="expression" dxfId="637" priority="55">
      <formula>M57&gt;0</formula>
    </cfRule>
    <cfRule type="expression" dxfId="636" priority="56">
      <formula>M57&lt;0</formula>
    </cfRule>
  </conditionalFormatting>
  <conditionalFormatting sqref="F24:F44">
    <cfRule type="expression" dxfId="635" priority="41">
      <formula>F24&gt;0</formula>
    </cfRule>
    <cfRule type="expression" dxfId="634" priority="42">
      <formula>F24&lt;0</formula>
    </cfRule>
  </conditionalFormatting>
  <conditionalFormatting sqref="F24:F44">
    <cfRule type="expression" dxfId="633" priority="43">
      <formula>F24&gt;0</formula>
    </cfRule>
    <cfRule type="expression" dxfId="632" priority="44">
      <formula>F24&lt;0</formula>
    </cfRule>
  </conditionalFormatting>
  <conditionalFormatting sqref="H24:H44">
    <cfRule type="expression" dxfId="631" priority="39">
      <formula>H24&gt;0</formula>
    </cfRule>
    <cfRule type="expression" dxfId="630" priority="40">
      <formula>H24&lt;0</formula>
    </cfRule>
  </conditionalFormatting>
  <conditionalFormatting sqref="J27:J38">
    <cfRule type="expression" dxfId="629" priority="9">
      <formula>J27&gt;0</formula>
    </cfRule>
    <cfRule type="expression" dxfId="628" priority="10">
      <formula>J27&lt;0</formula>
    </cfRule>
  </conditionalFormatting>
  <conditionalFormatting sqref="J27:J38">
    <cfRule type="expression" dxfId="627" priority="11">
      <formula>J27&gt;0</formula>
    </cfRule>
    <cfRule type="expression" dxfId="626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5" priority="5">
      <formula>J39&gt;0</formula>
    </cfRule>
    <cfRule type="expression" dxfId="624" priority="6">
      <formula>J39&lt;0</formula>
    </cfRule>
  </conditionalFormatting>
  <conditionalFormatting sqref="J39">
    <cfRule type="expression" dxfId="623" priority="7">
      <formula>J39&gt;0</formula>
    </cfRule>
    <cfRule type="expression" dxfId="622" priority="8">
      <formula>J39&lt;0</formula>
    </cfRule>
  </conditionalFormatting>
  <conditionalFormatting sqref="J40:J54">
    <cfRule type="expression" dxfId="621" priority="1">
      <formula>J40&gt;0</formula>
    </cfRule>
    <cfRule type="expression" dxfId="620" priority="2">
      <formula>J40&lt;0</formula>
    </cfRule>
  </conditionalFormatting>
  <conditionalFormatting sqref="J40:J54">
    <cfRule type="expression" dxfId="619" priority="3">
      <formula>J40&gt;0</formula>
    </cfRule>
    <cfRule type="expression" dxfId="618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7" priority="66">
      <formula>F22&gt;0</formula>
    </cfRule>
    <cfRule type="expression" dxfId="6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5" priority="53">
      <formula>F41&gt;0</formula>
    </cfRule>
    <cfRule type="expression" dxfId="614" priority="54">
      <formula>F41&lt;0</formula>
    </cfRule>
  </conditionalFormatting>
  <conditionalFormatting sqref="F41">
    <cfRule type="expression" dxfId="613" priority="57">
      <formula>F41&gt;0</formula>
    </cfRule>
    <cfRule type="expression" dxfId="612" priority="58">
      <formula>F41&lt;0</formula>
    </cfRule>
  </conditionalFormatting>
  <conditionalFormatting sqref="H41">
    <cfRule type="expression" dxfId="611" priority="35">
      <formula>H41&gt;0</formula>
    </cfRule>
    <cfRule type="expression" dxfId="610" priority="36">
      <formula>H41&lt;0</formula>
    </cfRule>
  </conditionalFormatting>
  <conditionalFormatting sqref="F89:F95">
    <cfRule type="expression" dxfId="609" priority="29">
      <formula>F89&gt;0</formula>
    </cfRule>
    <cfRule type="expression" dxfId="608" priority="30">
      <formula>F89&lt;0</formula>
    </cfRule>
  </conditionalFormatting>
  <conditionalFormatting sqref="F96:F110">
    <cfRule type="expression" dxfId="607" priority="25">
      <formula>F96&gt;0</formula>
    </cfRule>
    <cfRule type="expression" dxfId="606" priority="26">
      <formula>F96&lt;0</formula>
    </cfRule>
  </conditionalFormatting>
  <conditionalFormatting sqref="F96:F110">
    <cfRule type="expression" dxfId="605" priority="27">
      <formula>F96&gt;0</formula>
    </cfRule>
    <cfRule type="expression" dxfId="604" priority="28">
      <formula>F96&lt;0</formula>
    </cfRule>
  </conditionalFormatting>
  <conditionalFormatting sqref="H89:H100">
    <cfRule type="expression" dxfId="603" priority="23">
      <formula>H89&gt;0</formula>
    </cfRule>
    <cfRule type="expression" dxfId="602" priority="24">
      <formula>H89&lt;0</formula>
    </cfRule>
  </conditionalFormatting>
  <conditionalFormatting sqref="H101">
    <cfRule type="expression" dxfId="601" priority="21">
      <formula>H101&gt;0</formula>
    </cfRule>
    <cfRule type="expression" dxfId="600" priority="22">
      <formula>H101&lt;0</formula>
    </cfRule>
  </conditionalFormatting>
  <conditionalFormatting sqref="F111:F116">
    <cfRule type="expression" dxfId="599" priority="19">
      <formula>F111&gt;0</formula>
    </cfRule>
    <cfRule type="expression" dxfId="598" priority="20">
      <formula>F111&lt;0</formula>
    </cfRule>
  </conditionalFormatting>
  <conditionalFormatting sqref="H103:H116">
    <cfRule type="expression" dxfId="597" priority="17">
      <formula>H103&gt;0</formula>
    </cfRule>
    <cfRule type="expression" dxfId="596" priority="18">
      <formula>H103&lt;0</formula>
    </cfRule>
  </conditionalFormatting>
  <conditionalFormatting sqref="H102">
    <cfRule type="expression" dxfId="595" priority="15">
      <formula>H102&gt;0</formula>
    </cfRule>
    <cfRule type="expression" dxfId="594" priority="16">
      <formula>H102&lt;0</formula>
    </cfRule>
  </conditionalFormatting>
  <conditionalFormatting sqref="M42">
    <cfRule type="expression" dxfId="593" priority="13">
      <formula>M42&gt;0</formula>
    </cfRule>
    <cfRule type="expression" dxfId="592" priority="14">
      <formula>M42&lt;0</formula>
    </cfRule>
  </conditionalFormatting>
  <conditionalFormatting sqref="Q7">
    <cfRule type="expression" dxfId="591" priority="9">
      <formula>Q7&gt;0</formula>
    </cfRule>
    <cfRule type="expression" dxfId="590" priority="10">
      <formula>Q7&lt;0</formula>
    </cfRule>
  </conditionalFormatting>
  <conditionalFormatting sqref="Q8">
    <cfRule type="expression" dxfId="589" priority="7">
      <formula>Q8&gt;0</formula>
    </cfRule>
    <cfRule type="expression" dxfId="588" priority="8">
      <formula>Q8&lt;0</formula>
    </cfRule>
  </conditionalFormatting>
  <conditionalFormatting sqref="F117:F130 H117:H130">
    <cfRule type="expression" dxfId="587" priority="1">
      <formula>F117&gt;0</formula>
    </cfRule>
    <cfRule type="expression" dxfId="5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5" priority="84">
      <formula>F7&gt;0</formula>
    </cfRule>
    <cfRule type="expression" dxfId="584" priority="85">
      <formula>F7&lt;0</formula>
    </cfRule>
  </conditionalFormatting>
  <conditionalFormatting sqref="Q8">
    <cfRule type="expression" dxfId="583" priority="82">
      <formula>Q8&gt;0</formula>
    </cfRule>
    <cfRule type="expression" dxfId="582" priority="83">
      <formula>Q8&lt;0</formula>
    </cfRule>
  </conditionalFormatting>
  <conditionalFormatting sqref="F29:F36">
    <cfRule type="expression" dxfId="581" priority="62">
      <formula>F29&gt;0</formula>
    </cfRule>
    <cfRule type="expression" dxfId="580" priority="63">
      <formula>F29&lt;0</formula>
    </cfRule>
  </conditionalFormatting>
  <conditionalFormatting sqref="J32:J38">
    <cfRule type="expression" dxfId="579" priority="57">
      <formula>J32&gt;0</formula>
    </cfRule>
    <cfRule type="expression" dxfId="578" priority="58">
      <formula>J32&lt;0</formula>
    </cfRule>
  </conditionalFormatting>
  <conditionalFormatting sqref="M42">
    <cfRule type="expression" dxfId="577" priority="55">
      <formula>M42&gt;0</formula>
    </cfRule>
    <cfRule type="expression" dxfId="576" priority="56">
      <formula>M42&lt;0</formula>
    </cfRule>
  </conditionalFormatting>
  <conditionalFormatting sqref="F98:F134 H98:H134 H137:H142 F137:F142 F144:F153 H144:H153">
    <cfRule type="expression" dxfId="575" priority="53">
      <formula>F98&gt;0</formula>
    </cfRule>
    <cfRule type="expression" dxfId="574" priority="54">
      <formula>F98&lt;0</formula>
    </cfRule>
  </conditionalFormatting>
  <conditionalFormatting sqref="F90:F97">
    <cfRule type="expression" dxfId="573" priority="51">
      <formula>F90&gt;0</formula>
    </cfRule>
    <cfRule type="expression" dxfId="572" priority="52">
      <formula>F90&lt;0</formula>
    </cfRule>
  </conditionalFormatting>
  <conditionalFormatting sqref="H90:H97">
    <cfRule type="expression" dxfId="571" priority="49">
      <formula>H90&gt;0</formula>
    </cfRule>
    <cfRule type="expression" dxfId="570" priority="50">
      <formula>H90&lt;0</formula>
    </cfRule>
  </conditionalFormatting>
  <conditionalFormatting sqref="F135:F136 H135:H136">
    <cfRule type="expression" dxfId="569" priority="47">
      <formula>F135&gt;0</formula>
    </cfRule>
    <cfRule type="expression" dxfId="568" priority="48">
      <formula>F135&lt;0</formula>
    </cfRule>
  </conditionalFormatting>
  <conditionalFormatting sqref="H143 F143">
    <cfRule type="expression" dxfId="567" priority="45">
      <formula>F143&gt;0</formula>
    </cfRule>
    <cfRule type="expression" dxfId="566" priority="46">
      <formula>F143&lt;0</formula>
    </cfRule>
  </conditionalFormatting>
  <conditionalFormatting sqref="F154:F161">
    <cfRule type="expression" dxfId="565" priority="31">
      <formula>F154&gt;0</formula>
    </cfRule>
    <cfRule type="expression" dxfId="564" priority="32">
      <formula>F154&lt;0</formula>
    </cfRule>
  </conditionalFormatting>
  <conditionalFormatting sqref="H154:H161">
    <cfRule type="expression" dxfId="563" priority="29">
      <formula>H154&gt;0</formula>
    </cfRule>
    <cfRule type="expression" dxfId="562" priority="30">
      <formula>H154&lt;0</formula>
    </cfRule>
  </conditionalFormatting>
  <conditionalFormatting sqref="Q10">
    <cfRule type="expression" dxfId="561" priority="27">
      <formula>Q10&gt;0</formula>
    </cfRule>
    <cfRule type="expression" dxfId="560" priority="28">
      <formula>Q10&lt;0</formula>
    </cfRule>
  </conditionalFormatting>
  <conditionalFormatting sqref="F37:F38">
    <cfRule type="expression" dxfId="559" priority="25">
      <formula>F37&gt;0</formula>
    </cfRule>
    <cfRule type="expression" dxfId="558" priority="26">
      <formula>F37&lt;0</formula>
    </cfRule>
  </conditionalFormatting>
  <conditionalFormatting sqref="H37:H38">
    <cfRule type="expression" dxfId="557" priority="23">
      <formula>H37&gt;0</formula>
    </cfRule>
    <cfRule type="expression" dxfId="556" priority="24">
      <formula>H37&lt;0</formula>
    </cfRule>
  </conditionalFormatting>
  <conditionalFormatting sqref="F167">
    <cfRule type="expression" dxfId="555" priority="21">
      <formula>F167&gt;0</formula>
    </cfRule>
    <cfRule type="expression" dxfId="554" priority="22">
      <formula>F167&lt;0</formula>
    </cfRule>
  </conditionalFormatting>
  <conditionalFormatting sqref="F168:F179">
    <cfRule type="expression" dxfId="553" priority="19">
      <formula>F168&gt;0</formula>
    </cfRule>
    <cfRule type="expression" dxfId="552" priority="20">
      <formula>F168&lt;0</formula>
    </cfRule>
  </conditionalFormatting>
  <conditionalFormatting sqref="H167:H179">
    <cfRule type="expression" dxfId="551" priority="17">
      <formula>H167&gt;0</formula>
    </cfRule>
    <cfRule type="expression" dxfId="550" priority="18">
      <formula>H167&lt;0</formula>
    </cfRule>
  </conditionalFormatting>
  <conditionalFormatting sqref="J175:J197 J201">
    <cfRule type="expression" dxfId="549" priority="15">
      <formula>J175&gt;0</formula>
    </cfRule>
    <cfRule type="expression" dxfId="548" priority="16">
      <formula>J175&lt;0</formula>
    </cfRule>
  </conditionalFormatting>
  <conditionalFormatting sqref="F180:F197 F201">
    <cfRule type="expression" dxfId="547" priority="13">
      <formula>F180&gt;0</formula>
    </cfRule>
    <cfRule type="expression" dxfId="546" priority="14">
      <formula>F180&lt;0</formula>
    </cfRule>
  </conditionalFormatting>
  <conditionalFormatting sqref="H180:H197 H201">
    <cfRule type="expression" dxfId="545" priority="11">
      <formula>H180&gt;0</formula>
    </cfRule>
    <cfRule type="expression" dxfId="544" priority="12">
      <formula>H180&lt;0</formula>
    </cfRule>
  </conditionalFormatting>
  <conditionalFormatting sqref="I32:J35">
    <cfRule type="expression" dxfId="543" priority="9">
      <formula>I32&gt;0</formula>
    </cfRule>
    <cfRule type="expression" dxfId="542" priority="10">
      <formula>I32&lt;0</formula>
    </cfRule>
  </conditionalFormatting>
  <conditionalFormatting sqref="F198:F200">
    <cfRule type="expression" dxfId="541" priority="7">
      <formula>F198&gt;0</formula>
    </cfRule>
    <cfRule type="expression" dxfId="540" priority="8">
      <formula>F198&lt;0</formula>
    </cfRule>
  </conditionalFormatting>
  <conditionalFormatting sqref="H198:H200">
    <cfRule type="expression" dxfId="539" priority="5">
      <formula>H198&gt;0</formula>
    </cfRule>
    <cfRule type="expression" dxfId="538" priority="6">
      <formula>H198&lt;0</formula>
    </cfRule>
  </conditionalFormatting>
  <conditionalFormatting sqref="J198:J200">
    <cfRule type="expression" dxfId="537" priority="3">
      <formula>J198&gt;0</formula>
    </cfRule>
    <cfRule type="expression" dxfId="536" priority="4">
      <formula>J198&lt;0</formula>
    </cfRule>
  </conditionalFormatting>
  <conditionalFormatting sqref="F202:F211 H202:H211 J202:J211">
    <cfRule type="expression" dxfId="535" priority="1">
      <formula>F202&gt;0</formula>
    </cfRule>
    <cfRule type="expression" dxfId="53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3" priority="80">
      <formula>Q7&gt;0</formula>
    </cfRule>
    <cfRule type="expression" dxfId="532" priority="81">
      <formula>Q7&lt;0</formula>
    </cfRule>
  </conditionalFormatting>
  <conditionalFormatting sqref="Q8">
    <cfRule type="expression" dxfId="531" priority="78">
      <formula>Q8&gt;0</formula>
    </cfRule>
    <cfRule type="expression" dxfId="530" priority="79">
      <formula>Q8&lt;0</formula>
    </cfRule>
  </conditionalFormatting>
  <conditionalFormatting sqref="F29:F43">
    <cfRule type="expression" dxfId="529" priority="62">
      <formula>F29&gt;0</formula>
    </cfRule>
    <cfRule type="expression" dxfId="528" priority="63">
      <formula>F29&lt;0</formula>
    </cfRule>
  </conditionalFormatting>
  <conditionalFormatting sqref="H45 H47:H48 H50:H51 H53 H29:H43">
    <cfRule type="expression" dxfId="527" priority="60">
      <formula>H29&gt;0</formula>
    </cfRule>
    <cfRule type="expression" dxfId="526" priority="61">
      <formula>H29&lt;0</formula>
    </cfRule>
  </conditionalFormatting>
  <conditionalFormatting sqref="J35">
    <cfRule type="expression" dxfId="525" priority="56">
      <formula>J35&gt;0</formula>
    </cfRule>
    <cfRule type="expression" dxfId="524" priority="57">
      <formula>J35&lt;0</formula>
    </cfRule>
  </conditionalFormatting>
  <conditionalFormatting sqref="J36:J37">
    <cfRule type="expression" dxfId="523" priority="54">
      <formula>J36&gt;0</formula>
    </cfRule>
    <cfRule type="expression" dxfId="522" priority="55">
      <formula>J36&lt;0</formula>
    </cfRule>
  </conditionalFormatting>
  <conditionalFormatting sqref="J38:J45 J48 J51">
    <cfRule type="expression" dxfId="521" priority="52">
      <formula>J38&gt;0</formula>
    </cfRule>
    <cfRule type="expression" dxfId="52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9" priority="49">
      <formula>M59&gt;0</formula>
    </cfRule>
    <cfRule type="expression" dxfId="518" priority="50">
      <formula>M59&lt;0</formula>
    </cfRule>
  </conditionalFormatting>
  <conditionalFormatting sqref="Q10">
    <cfRule type="expression" dxfId="517" priority="47">
      <formula>Q10&gt;0</formula>
    </cfRule>
    <cfRule type="expression" dxfId="516" priority="48">
      <formula>Q10&lt;0</formula>
    </cfRule>
  </conditionalFormatting>
  <conditionalFormatting sqref="F84:F103">
    <cfRule type="expression" dxfId="515" priority="45">
      <formula>F84&gt;0</formula>
    </cfRule>
    <cfRule type="expression" dxfId="514" priority="46">
      <formula>F84&lt;0</formula>
    </cfRule>
  </conditionalFormatting>
  <conditionalFormatting sqref="H107 H84:H103">
    <cfRule type="expression" dxfId="513" priority="43">
      <formula>H84&gt;0</formula>
    </cfRule>
    <cfRule type="expression" dxfId="512" priority="44">
      <formula>H84&lt;0</formula>
    </cfRule>
  </conditionalFormatting>
  <conditionalFormatting sqref="J89">
    <cfRule type="expression" dxfId="511" priority="41">
      <formula>J89&gt;0</formula>
    </cfRule>
    <cfRule type="expression" dxfId="510" priority="42">
      <formula>J89&lt;0</formula>
    </cfRule>
  </conditionalFormatting>
  <conditionalFormatting sqref="J90:J95">
    <cfRule type="expression" dxfId="509" priority="39">
      <formula>J90&gt;0</formula>
    </cfRule>
    <cfRule type="expression" dxfId="508" priority="40">
      <formula>J90&lt;0</formula>
    </cfRule>
  </conditionalFormatting>
  <conditionalFormatting sqref="J96:J97">
    <cfRule type="expression" dxfId="507" priority="37">
      <formula>J96&gt;0</formula>
    </cfRule>
    <cfRule type="expression" dxfId="506" priority="38">
      <formula>J96&lt;0</formula>
    </cfRule>
  </conditionalFormatting>
  <conditionalFormatting sqref="J98:J104">
    <cfRule type="expression" dxfId="505" priority="35">
      <formula>J98&gt;0</formula>
    </cfRule>
    <cfRule type="expression" dxfId="504" priority="36">
      <formula>J98&lt;0</formula>
    </cfRule>
  </conditionalFormatting>
  <conditionalFormatting sqref="J25">
    <cfRule type="expression" dxfId="503" priority="31">
      <formula>J25&gt;0</formula>
    </cfRule>
    <cfRule type="expression" dxfId="502" priority="32">
      <formula>J25&lt;0</formula>
    </cfRule>
  </conditionalFormatting>
  <conditionalFormatting sqref="F105:F106">
    <cfRule type="expression" dxfId="501" priority="29">
      <formula>F105&gt;0</formula>
    </cfRule>
    <cfRule type="expression" dxfId="500" priority="30">
      <formula>F105&lt;0</formula>
    </cfRule>
  </conditionalFormatting>
  <conditionalFormatting sqref="H105:H106">
    <cfRule type="expression" dxfId="499" priority="27">
      <formula>H105&gt;0</formula>
    </cfRule>
    <cfRule type="expression" dxfId="498" priority="28">
      <formula>H105&lt;0</formula>
    </cfRule>
  </conditionalFormatting>
  <conditionalFormatting sqref="J105">
    <cfRule type="expression" dxfId="497" priority="25">
      <formula>J105&gt;0</formula>
    </cfRule>
    <cfRule type="expression" dxfId="496" priority="26">
      <formula>J105&lt;0</formula>
    </cfRule>
  </conditionalFormatting>
  <conditionalFormatting sqref="J106">
    <cfRule type="expression" dxfId="495" priority="23">
      <formula>J106&gt;0</formula>
    </cfRule>
    <cfRule type="expression" dxfId="494" priority="24">
      <formula>J106&lt;0</formula>
    </cfRule>
  </conditionalFormatting>
  <conditionalFormatting sqref="F24 F27:F28">
    <cfRule type="expression" dxfId="493" priority="21">
      <formula>F24&gt;0</formula>
    </cfRule>
    <cfRule type="expression" dxfId="492" priority="22">
      <formula>F24&lt;0</formula>
    </cfRule>
  </conditionalFormatting>
  <conditionalFormatting sqref="H24:H28">
    <cfRule type="expression" dxfId="491" priority="19">
      <formula>H24&gt;0</formula>
    </cfRule>
    <cfRule type="expression" dxfId="490" priority="20">
      <formula>H24&lt;0</formula>
    </cfRule>
  </conditionalFormatting>
  <conditionalFormatting sqref="J26:J34">
    <cfRule type="expression" dxfId="489" priority="17">
      <formula>J26&gt;0</formula>
    </cfRule>
    <cfRule type="expression" dxfId="488" priority="18">
      <formula>J26&lt;0</formula>
    </cfRule>
  </conditionalFormatting>
  <conditionalFormatting sqref="F113">
    <cfRule type="expression" dxfId="487" priority="15">
      <formula>F113&gt;0</formula>
    </cfRule>
    <cfRule type="expression" dxfId="486" priority="16">
      <formula>F113&lt;0</formula>
    </cfRule>
  </conditionalFormatting>
  <conditionalFormatting sqref="H113">
    <cfRule type="expression" dxfId="485" priority="13">
      <formula>H113&gt;0</formula>
    </cfRule>
    <cfRule type="expression" dxfId="484" priority="14">
      <formula>H113&lt;0</formula>
    </cfRule>
  </conditionalFormatting>
  <conditionalFormatting sqref="J109">
    <cfRule type="expression" dxfId="483" priority="11">
      <formula>J109&gt;0</formula>
    </cfRule>
    <cfRule type="expression" dxfId="482" priority="12">
      <formula>J109&lt;0</formula>
    </cfRule>
  </conditionalFormatting>
  <conditionalFormatting sqref="F108:F112">
    <cfRule type="expression" dxfId="481" priority="9">
      <formula>F108&gt;0</formula>
    </cfRule>
    <cfRule type="expression" dxfId="480" priority="10">
      <formula>F108&lt;0</formula>
    </cfRule>
  </conditionalFormatting>
  <conditionalFormatting sqref="H108:H112">
    <cfRule type="expression" dxfId="479" priority="7">
      <formula>H108&gt;0</formula>
    </cfRule>
    <cfRule type="expression" dxfId="478" priority="8">
      <formula>H108&lt;0</formula>
    </cfRule>
  </conditionalFormatting>
  <conditionalFormatting sqref="J110:J113">
    <cfRule type="expression" dxfId="477" priority="5">
      <formula>J110&gt;0</formula>
    </cfRule>
    <cfRule type="expression" dxfId="476" priority="6">
      <formula>J110&lt;0</formula>
    </cfRule>
  </conditionalFormatting>
  <conditionalFormatting sqref="F25:F26">
    <cfRule type="expression" dxfId="475" priority="3">
      <formula>F25&gt;0</formula>
    </cfRule>
    <cfRule type="expression" dxfId="474" priority="4">
      <formula>F25&lt;0</formula>
    </cfRule>
  </conditionalFormatting>
  <conditionalFormatting sqref="Q9">
    <cfRule type="expression" dxfId="473" priority="1">
      <formula>Q9&gt;0</formula>
    </cfRule>
    <cfRule type="expression" dxfId="47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26.3</v>
      </c>
      <c r="R4" s="223">
        <v>1.5E-3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9994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-2579.5399999999904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-2654.5599999999904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-0.20987053071653941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3.4980988593155897E-2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9.8501872659176044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28.930000000000003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28.667000000000002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28.404000000000003</v>
      </c>
      <c r="U21" t="s">
        <v>915</v>
      </c>
    </row>
    <row r="22" spans="1:21" x14ac:dyDescent="0.25">
      <c r="O22" s="81">
        <v>1.07</v>
      </c>
      <c r="P22" s="81">
        <f t="shared" si="4"/>
        <v>28.141000000000002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27.878000000000004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27.615000000000002</v>
      </c>
    </row>
    <row r="25" spans="1:21" x14ac:dyDescent="0.25">
      <c r="O25" s="81">
        <v>1.04</v>
      </c>
      <c r="P25" s="81">
        <f t="shared" si="4"/>
        <v>27.352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27.089000000000002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26.826000000000001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26.563000000000002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26.3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26.036999999999999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25.774000000000001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25.510999999999999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25.248000000000001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24.984999999999999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24.721999999999998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24.459000000000003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24.196000000000002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23.933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23.67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71" priority="69">
      <formula>F31&gt;0</formula>
    </cfRule>
    <cfRule type="expression" dxfId="470" priority="70">
      <formula>F31&lt;0</formula>
    </cfRule>
  </conditionalFormatting>
  <conditionalFormatting sqref="H31:H33">
    <cfRule type="expression" dxfId="469" priority="67">
      <formula>H31&gt;0</formula>
    </cfRule>
    <cfRule type="expression" dxfId="468" priority="68">
      <formula>H31&lt;0</formula>
    </cfRule>
  </conditionalFormatting>
  <conditionalFormatting sqref="H34">
    <cfRule type="expression" dxfId="467" priority="65">
      <formula>H34&gt;0</formula>
    </cfRule>
    <cfRule type="expression" dxfId="466" priority="66">
      <formula>H34&lt;0</formula>
    </cfRule>
  </conditionalFormatting>
  <conditionalFormatting sqref="H35">
    <cfRule type="expression" dxfId="465" priority="63">
      <formula>H35&gt;0</formula>
    </cfRule>
    <cfRule type="expression" dxfId="464" priority="64">
      <formula>H35&lt;0</formula>
    </cfRule>
  </conditionalFormatting>
  <conditionalFormatting sqref="F27:F30">
    <cfRule type="expression" dxfId="463" priority="59">
      <formula>F27&gt;0</formula>
    </cfRule>
    <cfRule type="expression" dxfId="462" priority="60">
      <formula>F27&lt;0</formula>
    </cfRule>
  </conditionalFormatting>
  <conditionalFormatting sqref="H27:H30">
    <cfRule type="expression" dxfId="461" priority="57">
      <formula>H27&gt;0</formula>
    </cfRule>
    <cfRule type="expression" dxfId="460" priority="58">
      <formula>H27&lt;0</formula>
    </cfRule>
  </conditionalFormatting>
  <conditionalFormatting sqref="F36:F37">
    <cfRule type="expression" dxfId="459" priority="53">
      <formula>F36&gt;0</formula>
    </cfRule>
    <cfRule type="expression" dxfId="458" priority="54">
      <formula>F36&lt;0</formula>
    </cfRule>
  </conditionalFormatting>
  <conditionalFormatting sqref="I31:L33">
    <cfRule type="expression" dxfId="457" priority="51">
      <formula>I31&gt;0</formula>
    </cfRule>
    <cfRule type="expression" dxfId="456" priority="52">
      <formula>I31&lt;0</formula>
    </cfRule>
  </conditionalFormatting>
  <conditionalFormatting sqref="I40:I45 I37:L38">
    <cfRule type="expression" dxfId="455" priority="45">
      <formula>I37&gt;0</formula>
    </cfRule>
    <cfRule type="expression" dxfId="454" priority="46">
      <formula>I37&lt;0</formula>
    </cfRule>
  </conditionalFormatting>
  <conditionalFormatting sqref="I27:L30">
    <cfRule type="expression" dxfId="453" priority="43">
      <formula>I27&gt;0</formula>
    </cfRule>
    <cfRule type="expression" dxfId="452" priority="44">
      <formula>I27&lt;0</formula>
    </cfRule>
  </conditionalFormatting>
  <conditionalFormatting sqref="F38:F49">
    <cfRule type="expression" dxfId="451" priority="41">
      <formula>F38&gt;0</formula>
    </cfRule>
    <cfRule type="expression" dxfId="450" priority="42">
      <formula>F38&lt;0</formula>
    </cfRule>
  </conditionalFormatting>
  <conditionalFormatting sqref="Q8">
    <cfRule type="expression" dxfId="449" priority="37">
      <formula>Q8&gt;0</formula>
    </cfRule>
    <cfRule type="expression" dxfId="448" priority="38">
      <formula>Q8&lt;0</formula>
    </cfRule>
  </conditionalFormatting>
  <conditionalFormatting sqref="Q7">
    <cfRule type="expression" dxfId="447" priority="39">
      <formula>Q7&gt;0</formula>
    </cfRule>
    <cfRule type="expression" dxfId="446" priority="40">
      <formula>Q7&lt;0</formula>
    </cfRule>
  </conditionalFormatting>
  <conditionalFormatting sqref="F92:F96">
    <cfRule type="expression" dxfId="445" priority="35">
      <formula>F92&gt;0</formula>
    </cfRule>
    <cfRule type="expression" dxfId="444" priority="36">
      <formula>F92&lt;0</formula>
    </cfRule>
  </conditionalFormatting>
  <conditionalFormatting sqref="H92:H94">
    <cfRule type="expression" dxfId="443" priority="33">
      <formula>H92&gt;0</formula>
    </cfRule>
    <cfRule type="expression" dxfId="442" priority="34">
      <formula>H92&lt;0</formula>
    </cfRule>
  </conditionalFormatting>
  <conditionalFormatting sqref="H95">
    <cfRule type="expression" dxfId="441" priority="31">
      <formula>H95&gt;0</formula>
    </cfRule>
    <cfRule type="expression" dxfId="440" priority="32">
      <formula>H95&lt;0</formula>
    </cfRule>
  </conditionalFormatting>
  <conditionalFormatting sqref="H96">
    <cfRule type="expression" dxfId="439" priority="29">
      <formula>H96&gt;0</formula>
    </cfRule>
    <cfRule type="expression" dxfId="438" priority="30">
      <formula>H96&lt;0</formula>
    </cfRule>
  </conditionalFormatting>
  <conditionalFormatting sqref="H97:H106">
    <cfRule type="expression" dxfId="437" priority="27">
      <formula>H97&gt;0</formula>
    </cfRule>
    <cfRule type="expression" dxfId="436" priority="28">
      <formula>H97&lt;0</formula>
    </cfRule>
  </conditionalFormatting>
  <conditionalFormatting sqref="F88:F91">
    <cfRule type="expression" dxfId="435" priority="25">
      <formula>F88&gt;0</formula>
    </cfRule>
    <cfRule type="expression" dxfId="434" priority="26">
      <formula>F88&lt;0</formula>
    </cfRule>
  </conditionalFormatting>
  <conditionalFormatting sqref="H88:H91">
    <cfRule type="expression" dxfId="433" priority="23">
      <formula>H88&gt;0</formula>
    </cfRule>
    <cfRule type="expression" dxfId="432" priority="24">
      <formula>H88&lt;0</formula>
    </cfRule>
  </conditionalFormatting>
  <conditionalFormatting sqref="F97:F98">
    <cfRule type="expression" dxfId="431" priority="21">
      <formula>F97&gt;0</formula>
    </cfRule>
    <cfRule type="expression" dxfId="430" priority="22">
      <formula>F97&lt;0</formula>
    </cfRule>
  </conditionalFormatting>
  <conditionalFormatting sqref="I92:I94">
    <cfRule type="expression" dxfId="429" priority="19">
      <formula>I92&gt;0</formula>
    </cfRule>
    <cfRule type="expression" dxfId="428" priority="20">
      <formula>I92&lt;0</formula>
    </cfRule>
  </conditionalFormatting>
  <conditionalFormatting sqref="I95">
    <cfRule type="expression" dxfId="427" priority="17">
      <formula>I95&gt;0</formula>
    </cfRule>
    <cfRule type="expression" dxfId="426" priority="18">
      <formula>I95&lt;0</formula>
    </cfRule>
  </conditionalFormatting>
  <conditionalFormatting sqref="I96">
    <cfRule type="expression" dxfId="425" priority="15">
      <formula>I96&gt;0</formula>
    </cfRule>
    <cfRule type="expression" dxfId="424" priority="16">
      <formula>I96&lt;0</formula>
    </cfRule>
  </conditionalFormatting>
  <conditionalFormatting sqref="I97:I106">
    <cfRule type="expression" dxfId="423" priority="13">
      <formula>I97&gt;0</formula>
    </cfRule>
    <cfRule type="expression" dxfId="422" priority="14">
      <formula>I97&lt;0</formula>
    </cfRule>
  </conditionalFormatting>
  <conditionalFormatting sqref="I88:I91">
    <cfRule type="expression" dxfId="421" priority="11">
      <formula>I88&gt;0</formula>
    </cfRule>
    <cfRule type="expression" dxfId="420" priority="12">
      <formula>I88&lt;0</formula>
    </cfRule>
  </conditionalFormatting>
  <conditionalFormatting sqref="F99">
    <cfRule type="expression" dxfId="419" priority="9">
      <formula>F99&gt;0</formula>
    </cfRule>
    <cfRule type="expression" dxfId="418" priority="10">
      <formula>F99&lt;0</formula>
    </cfRule>
  </conditionalFormatting>
  <conditionalFormatting sqref="F52:F54 H53:H54 H52:L52">
    <cfRule type="expression" dxfId="417" priority="7">
      <formula>F52&gt;0</formula>
    </cfRule>
    <cfRule type="expression" dxfId="416" priority="8">
      <formula>F52&lt;0</formula>
    </cfRule>
  </conditionalFormatting>
  <conditionalFormatting sqref="R4">
    <cfRule type="expression" dxfId="415" priority="5">
      <formula>R4&gt;0</formula>
    </cfRule>
    <cfRule type="expression" dxfId="414" priority="6">
      <formula>R4&lt;0</formula>
    </cfRule>
  </conditionalFormatting>
  <conditionalFormatting sqref="F58:F61 H58:K61">
    <cfRule type="expression" dxfId="413" priority="3">
      <formula>F58&gt;0</formula>
    </cfRule>
    <cfRule type="expression" dxfId="412" priority="4">
      <formula>F58&lt;0</formula>
    </cfRule>
  </conditionalFormatting>
  <conditionalFormatting sqref="F63:F65 H63:K65">
    <cfRule type="expression" dxfId="411" priority="1">
      <formula>F63&gt;0</formula>
    </cfRule>
    <cfRule type="expression" dxfId="410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53.8399</v>
      </c>
      <c r="R4" s="494">
        <v>1.1000000000000001E-3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5383.99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2108.3299999999967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909.85999999999967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0.2033602063417915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2.265977462811038E-2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8.628189102564102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59.223890000000004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58.685491000000006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58.147092000000001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57.608693000000002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57.070294000000004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56.531895000000006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55.993496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55.455097000000002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54.916698000000004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54.378298999999998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53.8399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53.301501000000002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52.763101999999996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52.224702999999998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51.686304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51.147904999999994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50.609505999999996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50.071107000000005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49.532708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48.994309000000001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48.455910000000003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7" priority="59">
      <formula>F45&gt;0</formula>
    </cfRule>
    <cfRule type="expression" dxfId="306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61">
      <formula>F40&gt;0</formula>
    </cfRule>
    <cfRule type="expression" dxfId="304" priority="62">
      <formula>F40&lt;0</formula>
    </cfRule>
  </conditionalFormatting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H43:H59 H61:H91 H93:H102">
    <cfRule type="expression" dxfId="301" priority="55">
      <formula>H43&gt;0</formula>
    </cfRule>
    <cfRule type="expression" dxfId="300" priority="56">
      <formula>H43&lt;0</formula>
    </cfRule>
  </conditionalFormatting>
  <conditionalFormatting sqref="F36:F39">
    <cfRule type="expression" dxfId="299" priority="53">
      <formula>F36&gt;0</formula>
    </cfRule>
    <cfRule type="expression" dxfId="298" priority="54">
      <formula>F36&lt;0</formula>
    </cfRule>
  </conditionalFormatting>
  <conditionalFormatting sqref="H36:H42">
    <cfRule type="expression" dxfId="297" priority="51">
      <formula>H36&gt;0</formula>
    </cfRule>
    <cfRule type="expression" dxfId="296" priority="52">
      <formula>H36&lt;0</formula>
    </cfRule>
  </conditionalFormatting>
  <conditionalFormatting sqref="Q7">
    <cfRule type="expression" dxfId="295" priority="45">
      <formula>Q7&gt;0</formula>
    </cfRule>
    <cfRule type="expression" dxfId="294" priority="46">
      <formula>Q7&lt;0</formula>
    </cfRule>
  </conditionalFormatting>
  <conditionalFormatting sqref="Q8">
    <cfRule type="expression" dxfId="293" priority="43">
      <formula>Q8&gt;0</formula>
    </cfRule>
    <cfRule type="expression" dxfId="292" priority="44">
      <formula>Q8&lt;0</formula>
    </cfRule>
  </conditionalFormatting>
  <conditionalFormatting sqref="Q10">
    <cfRule type="expression" dxfId="291" priority="41">
      <formula>Q10&gt;0</formula>
    </cfRule>
    <cfRule type="expression" dxfId="290" priority="42">
      <formula>Q10&lt;0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H60">
    <cfRule type="expression" dxfId="285" priority="35">
      <formula>H60&gt;0</formula>
    </cfRule>
    <cfRule type="expression" dxfId="284" priority="36">
      <formula>H60&lt;0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H92">
    <cfRule type="expression" dxfId="279" priority="29">
      <formula>H92&gt;0</formula>
    </cfRule>
    <cfRule type="expression" dxfId="278" priority="30">
      <formula>H92&lt;0</formula>
    </cfRule>
  </conditionalFormatting>
  <conditionalFormatting sqref="F169:F183 F185:F215 F217:F226">
    <cfRule type="expression" dxfId="277" priority="25">
      <formula>F169&gt;0</formula>
    </cfRule>
    <cfRule type="expression" dxfId="276" priority="26">
      <formula>F169&lt;0</formula>
    </cfRule>
  </conditionalFormatting>
  <conditionalFormatting sqref="F164:F168">
    <cfRule type="expression" dxfId="275" priority="27">
      <formula>F164&gt;0</formula>
    </cfRule>
    <cfRule type="expression" dxfId="274" priority="28">
      <formula>F164&lt;0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H164:H183 H185:H215 H217:H226">
    <cfRule type="expression" dxfId="271" priority="21">
      <formula>H164&gt;0</formula>
    </cfRule>
    <cfRule type="expression" dxfId="270" priority="22">
      <formula>H164&lt;0</formula>
    </cfRule>
  </conditionalFormatting>
  <conditionalFormatting sqref="F160:F163">
    <cfRule type="expression" dxfId="269" priority="19">
      <formula>F160&gt;0</formula>
    </cfRule>
    <cfRule type="expression" dxfId="268" priority="20">
      <formula>F160&lt;0</formula>
    </cfRule>
  </conditionalFormatting>
  <conditionalFormatting sqref="H160:H163">
    <cfRule type="expression" dxfId="267" priority="17">
      <formula>H160&gt;0</formula>
    </cfRule>
    <cfRule type="expression" dxfId="266" priority="18">
      <formula>H160&lt;0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H184">
    <cfRule type="expression" dxfId="261" priority="11">
      <formula>H184&gt;0</formula>
    </cfRule>
    <cfRule type="expression" dxfId="260" priority="12">
      <formula>H184&lt;0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H216">
    <cfRule type="expression" dxfId="255" priority="5">
      <formula>H216&gt;0</formula>
    </cfRule>
    <cfRule type="expression" dxfId="254" priority="6">
      <formula>H216&lt;0</formula>
    </cfRule>
  </conditionalFormatting>
  <conditionalFormatting sqref="J38:J39">
    <cfRule type="expression" dxfId="253" priority="3">
      <formula>J38&gt;0</formula>
    </cfRule>
    <cfRule type="expression" dxfId="252" priority="4">
      <formula>J38&lt;0</formula>
    </cfRule>
  </conditionalFormatting>
  <conditionalFormatting sqref="J41:J51">
    <cfRule type="expression" dxfId="251" priority="1">
      <formula>J41&gt;0</formula>
    </cfRule>
    <cfRule type="expression" dxfId="250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9">
    <cfRule type="expression" dxfId="247" priority="97">
      <formula>H27&gt;0</formula>
    </cfRule>
    <cfRule type="expression" dxfId="246" priority="98">
      <formula>H27&lt;0</formula>
    </cfRule>
  </conditionalFormatting>
  <conditionalFormatting sqref="H30">
    <cfRule type="expression" dxfId="245" priority="93">
      <formula>H30&gt;0</formula>
    </cfRule>
    <cfRule type="expression" dxfId="244" priority="94">
      <formula>H30&lt;0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9">
    <cfRule type="expression" dxfId="239" priority="83">
      <formula>I25&gt;0</formula>
    </cfRule>
    <cfRule type="expression" dxfId="238" priority="84">
      <formula>I25&lt;0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30:K37 J28:J29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71.459999999999994</v>
      </c>
      <c r="R4" s="475">
        <v>7.3000000000000001E-3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3572.9999999999995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829.1299999999892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18.999999999999091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5.3460889138995746E-3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2.9107192835152538E-2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11.061919504643962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78.605999999999995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77.891400000000004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77.1768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76.462199999999996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75.747599999999991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75.033000000000001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74.318399999999997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73.603799999999993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72.889199999999988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72.174599999999998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71.459999999999994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70.745399999999989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70.030799999999999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69.316199999999995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68.601599999999991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67.886999999999986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67.172399999999996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66.457799999999992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65.743200000000002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65.028599999999997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64.313999999999993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44.869900000000001</v>
      </c>
      <c r="R4" s="475">
        <v>-2.5000000000000001E-3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6730.4850000000006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-1072.5249999999987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-1122.4749999999985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-0.14293654876632486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4.3681844621895748E-2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14.568149350649351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49.356890000000007</v>
      </c>
    </row>
    <row r="19" spans="1:16" x14ac:dyDescent="0.25">
      <c r="H19" s="70"/>
      <c r="O19" s="81">
        <v>1.0900000000000001</v>
      </c>
      <c r="P19" s="81">
        <f t="shared" ref="P19:P38" si="2">O19*$Q$4</f>
        <v>48.908191000000002</v>
      </c>
    </row>
    <row r="20" spans="1:16" x14ac:dyDescent="0.25">
      <c r="H20" s="70"/>
      <c r="O20" s="81">
        <v>1.08</v>
      </c>
      <c r="P20" s="81">
        <f t="shared" si="2"/>
        <v>48.459492000000004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48.010793000000007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47.562094000000002</v>
      </c>
    </row>
    <row r="23" spans="1:16" x14ac:dyDescent="0.25">
      <c r="O23" s="81">
        <v>1.05</v>
      </c>
      <c r="P23" s="81">
        <f t="shared" si="2"/>
        <v>47.113395000000004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46.664696000000006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46.215997000000002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45.767298000000004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45.318598999999999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44.869900000000001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44.421201000000003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43.972501999999999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43.523803000000001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43.075103999999996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42.626404999999998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42.177706000000001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41.729007000000003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41.280308000000005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40.831609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40.382910000000003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6:K67 K63:K65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:F65 H64:H65">
    <cfRule type="expression" dxfId="55" priority="7">
      <formula>F64&gt;0</formula>
    </cfRule>
    <cfRule type="expression" dxfId="54" priority="8">
      <formula>F64&lt;0</formula>
    </cfRule>
  </conditionalFormatting>
  <conditionalFormatting sqref="J64:J65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2018-06-21T02:27:34Z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